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W:\030_統計・調査\00_毎年恒例調査（政府統計）\99_ファクトブック（学校基本調査を基に作成する）\2025年度\04_公表\"/>
    </mc:Choice>
  </mc:AlternateContent>
  <xr:revisionPtr revIDLastSave="0" documentId="13_ncr:1_{A7F70DF3-6626-4C8E-8DCF-D684ED5BED9F}" xr6:coauthVersionLast="47" xr6:coauthVersionMax="47" xr10:uidLastSave="{00000000-0000-0000-0000-000000000000}"/>
  <bookViews>
    <workbookView xWindow="-120" yWindow="-120" windowWidth="29040" windowHeight="15720" tabRatio="866" xr2:uid="{00000000-000D-0000-FFFF-FFFF00000000}"/>
  </bookViews>
  <sheets>
    <sheet name="目次" sheetId="59" r:id="rId1"/>
    <sheet name="14-1-1.事務系" sheetId="60" r:id="rId2"/>
    <sheet name="14-1-2.事務系(平均)" sheetId="61" r:id="rId3"/>
    <sheet name="14-2-1.技術技能系" sheetId="62" r:id="rId4"/>
    <sheet name="14-2-2.技術技能系(平均)" sheetId="63" r:id="rId5"/>
    <sheet name="14-3-1.医療系" sheetId="64" r:id="rId6"/>
    <sheet name="14-3-2.医療系(平均)" sheetId="65" r:id="rId7"/>
    <sheet name="14-4-1.教務系" sheetId="66" r:id="rId8"/>
    <sheet name="14-4-2.教務系(平均)" sheetId="67" r:id="rId9"/>
    <sheet name="14-5-1.その他" sheetId="68" r:id="rId10"/>
    <sheet name="14-5-2.その他(平均)" sheetId="69" r:id="rId11"/>
    <sheet name="14.グラフデータ" sheetId="22" r:id="rId12"/>
    <sheet name="14-1.2020" sheetId="27" r:id="rId13"/>
    <sheet name="14-1.2021" sheetId="28" r:id="rId14"/>
    <sheet name="14-1.2022" sheetId="70" r:id="rId15"/>
    <sheet name="14-1.2023" sheetId="75" r:id="rId16"/>
    <sheet name="14-1.2024" sheetId="80" r:id="rId17"/>
    <sheet name="14-2.2020" sheetId="34" r:id="rId18"/>
    <sheet name="14-2.2021" sheetId="35" r:id="rId19"/>
    <sheet name="14-2.2022" sheetId="71" r:id="rId20"/>
    <sheet name="14-2.2023" sheetId="76" r:id="rId21"/>
    <sheet name="14-2.2024" sheetId="81" r:id="rId22"/>
    <sheet name="14-3.2020" sheetId="41" r:id="rId23"/>
    <sheet name="14-3.2021" sheetId="42" r:id="rId24"/>
    <sheet name="14-3.2022" sheetId="72" r:id="rId25"/>
    <sheet name="14-3.2023" sheetId="77" r:id="rId26"/>
    <sheet name="14-3.2024" sheetId="82" r:id="rId27"/>
    <sheet name="14-4.2020" sheetId="48" r:id="rId28"/>
    <sheet name="14-4.2021" sheetId="49" r:id="rId29"/>
    <sheet name="14-4.2022" sheetId="73" r:id="rId30"/>
    <sheet name="14-4.2023" sheetId="78" r:id="rId31"/>
    <sheet name="14-4.2024" sheetId="83" r:id="rId32"/>
    <sheet name="14-5.2020" sheetId="55" r:id="rId33"/>
    <sheet name="14-5.2021" sheetId="56" r:id="rId34"/>
    <sheet name="14-5.2022" sheetId="74" r:id="rId35"/>
    <sheet name="14-5.2023" sheetId="79" r:id="rId36"/>
    <sheet name="14-5.2024" sheetId="84" r:id="rId37"/>
  </sheets>
  <definedNames>
    <definedName name="_xlnm._FilterDatabase" localSheetId="12" hidden="1">'14-1.2020'!$A$11:$I$97</definedName>
    <definedName name="_xlnm._FilterDatabase" localSheetId="13" hidden="1">'14-1.2021'!$A$11:$I$11</definedName>
    <definedName name="_xlnm._FilterDatabase" localSheetId="14" hidden="1">'14-1.2022'!$A$11:$I$11</definedName>
    <definedName name="_xlnm._FilterDatabase" localSheetId="15" hidden="1">'14-1.2023'!$A$11:$I$11</definedName>
    <definedName name="_xlnm._FilterDatabase" localSheetId="16" hidden="1">'14-1.2024'!$A$11:$I$11</definedName>
    <definedName name="_xlnm._FilterDatabase" localSheetId="17" hidden="1">'14-2.2020'!$A$11:$I$97</definedName>
    <definedName name="_xlnm._FilterDatabase" localSheetId="18" hidden="1">'14-2.2021'!$A$11:$I$11</definedName>
    <definedName name="_xlnm._FilterDatabase" localSheetId="19" hidden="1">'14-2.2022'!$A$11:$I$11</definedName>
    <definedName name="_xlnm._FilterDatabase" localSheetId="20" hidden="1">'14-2.2023'!$A$11:$I$11</definedName>
    <definedName name="_xlnm._FilterDatabase" localSheetId="21" hidden="1">'14-2.2024'!$A$11:$I$11</definedName>
    <definedName name="_xlnm._FilterDatabase" localSheetId="22" hidden="1">'14-3.2020'!$A$11:$I$97</definedName>
    <definedName name="_xlnm._FilterDatabase" localSheetId="23" hidden="1">'14-3.2021'!$A$11:$I$11</definedName>
    <definedName name="_xlnm._FilterDatabase" localSheetId="24" hidden="1">'14-3.2022'!$A$11:$I$11</definedName>
    <definedName name="_xlnm._FilterDatabase" localSheetId="25" hidden="1">'14-3.2023'!$A$11:$I$11</definedName>
    <definedName name="_xlnm._FilterDatabase" localSheetId="26" hidden="1">'14-3.2024'!$A$11:$I$11</definedName>
    <definedName name="_xlnm._FilterDatabase" localSheetId="27" hidden="1">'14-4.2020'!$A$11:$I$97</definedName>
    <definedName name="_xlnm._FilterDatabase" localSheetId="28" hidden="1">'14-4.2021'!$A$11:$I$11</definedName>
    <definedName name="_xlnm._FilterDatabase" localSheetId="29" hidden="1">'14-4.2022'!$A$11:$I$97</definedName>
    <definedName name="_xlnm._FilterDatabase" localSheetId="30" hidden="1">'14-4.2023'!$A$11:$I$97</definedName>
    <definedName name="_xlnm._FilterDatabase" localSheetId="31" hidden="1">'14-4.2024'!$A$11:$I$97</definedName>
    <definedName name="_xlnm._FilterDatabase" localSheetId="32" hidden="1">'14-5.2020'!$A$11:$I$97</definedName>
    <definedName name="_xlnm._FilterDatabase" localSheetId="33" hidden="1">'14-5.2021'!$A$11:$I$11</definedName>
    <definedName name="_xlnm._FilterDatabase" localSheetId="34" hidden="1">'14-5.2022'!$A$11:$I$11</definedName>
    <definedName name="_xlnm._FilterDatabase" localSheetId="35" hidden="1">'14-5.2023'!$A$11:$I$11</definedName>
    <definedName name="_xlnm._FilterDatabase" localSheetId="36" hidden="1">'14-5.2024'!$A$11:$I$11</definedName>
    <definedName name="_xlnm.Print_Area" localSheetId="11">'14.グラフデータ'!$B$1:$AF$162</definedName>
    <definedName name="_xlnm.Print_Area" localSheetId="12">'14-1.2020'!$A$1:$I$97</definedName>
    <definedName name="_xlnm.Print_Area" localSheetId="13">'14-1.2021'!$A$1:$I$97</definedName>
    <definedName name="_xlnm.Print_Area" localSheetId="14">'14-1.2022'!$A$1:$I$97</definedName>
    <definedName name="_xlnm.Print_Area" localSheetId="15">'14-1.2023'!$A$1:$I$97</definedName>
    <definedName name="_xlnm.Print_Area" localSheetId="16">'14-1.2024'!$A$1:$I$97</definedName>
    <definedName name="_xlnm.Print_Area" localSheetId="1">'14-1-1.事務系'!$A$1:$K$44</definedName>
    <definedName name="_xlnm.Print_Area" localSheetId="2">'14-1-2.事務系(平均)'!$A$1:$K$44</definedName>
    <definedName name="_xlnm.Print_Area" localSheetId="17">'14-2.2020'!$A$1:$I$97</definedName>
    <definedName name="_xlnm.Print_Area" localSheetId="18">'14-2.2021'!$A$1:$I$97</definedName>
    <definedName name="_xlnm.Print_Area" localSheetId="19">'14-2.2022'!$A$1:$I$97</definedName>
    <definedName name="_xlnm.Print_Area" localSheetId="20">'14-2.2023'!$A$1:$I$97</definedName>
    <definedName name="_xlnm.Print_Area" localSheetId="21">'14-2.2024'!$A$1:$I$97</definedName>
    <definedName name="_xlnm.Print_Area" localSheetId="3">'14-2-1.技術技能系'!$A$1:$K$44</definedName>
    <definedName name="_xlnm.Print_Area" localSheetId="4">'14-2-2.技術技能系(平均)'!$A$1:$K$44</definedName>
    <definedName name="_xlnm.Print_Area" localSheetId="22">'14-3.2020'!$A$1:$I$97</definedName>
    <definedName name="_xlnm.Print_Area" localSheetId="23">'14-3.2021'!$A$1:$I$97</definedName>
    <definedName name="_xlnm.Print_Area" localSheetId="24">'14-3.2022'!$A$1:$I$97</definedName>
    <definedName name="_xlnm.Print_Area" localSheetId="25">'14-3.2023'!$A$1:$I$97</definedName>
    <definedName name="_xlnm.Print_Area" localSheetId="26">'14-3.2024'!$A$1:$I$97</definedName>
    <definedName name="_xlnm.Print_Area" localSheetId="5">'14-3-1.医療系'!$A$1:$K$44</definedName>
    <definedName name="_xlnm.Print_Area" localSheetId="6">'14-3-2.医療系(平均)'!$A$1:$K$44</definedName>
    <definedName name="_xlnm.Print_Area" localSheetId="27">'14-4.2020'!$A$1:$I$97</definedName>
    <definedName name="_xlnm.Print_Area" localSheetId="28">'14-4.2021'!$A$1:$I$97</definedName>
    <definedName name="_xlnm.Print_Area" localSheetId="29">'14-4.2022'!$A$1:$I$97</definedName>
    <definedName name="_xlnm.Print_Area" localSheetId="30">'14-4.2023'!$A$1:$I$97</definedName>
    <definedName name="_xlnm.Print_Area" localSheetId="31">'14-4.2024'!$A$1:$I$97</definedName>
    <definedName name="_xlnm.Print_Area" localSheetId="7">'14-4-1.教務系'!$A$1:$K$44</definedName>
    <definedName name="_xlnm.Print_Area" localSheetId="8">'14-4-2.教務系(平均)'!$A$1:$K$44</definedName>
    <definedName name="_xlnm.Print_Area" localSheetId="32">'14-5.2020'!$A$1:$I$97</definedName>
    <definedName name="_xlnm.Print_Area" localSheetId="33">'14-5.2021'!$A$1:$I$97</definedName>
    <definedName name="_xlnm.Print_Area" localSheetId="34">'14-5.2022'!$A$1:$I$97</definedName>
    <definedName name="_xlnm.Print_Area" localSheetId="35">'14-5.2023'!$A$1:$I$97</definedName>
    <definedName name="_xlnm.Print_Area" localSheetId="36">'14-5.2024'!$A$1:$I$97</definedName>
    <definedName name="_xlnm.Print_Area" localSheetId="9">'14-5-1.その他'!$A$1:$K$44</definedName>
    <definedName name="_xlnm.Print_Area" localSheetId="10">'14-5-2.その他(平均)'!$A$1:$K$44</definedName>
    <definedName name="_xlnm.Print_Area" localSheetId="0">目次!#REF!</definedName>
    <definedName name="_xlnm.Print_Titles" localSheetId="12">'14-1.2020'!$11:$11</definedName>
    <definedName name="_xlnm.Print_Titles" localSheetId="13">'14-1.2021'!$11:$11</definedName>
    <definedName name="_xlnm.Print_Titles" localSheetId="14">'14-1.2022'!$11:$11</definedName>
    <definedName name="_xlnm.Print_Titles" localSheetId="15">'14-1.2023'!$11:$11</definedName>
    <definedName name="_xlnm.Print_Titles" localSheetId="16">'14-1.2024'!$11:$11</definedName>
    <definedName name="_xlnm.Print_Titles" localSheetId="2">'14-1-2.事務系(平均)'!$1:$3</definedName>
    <definedName name="_xlnm.Print_Titles" localSheetId="17">'14-2.2020'!$11:$11</definedName>
    <definedName name="_xlnm.Print_Titles" localSheetId="18">'14-2.2021'!$11:$11</definedName>
    <definedName name="_xlnm.Print_Titles" localSheetId="19">'14-2.2022'!$11:$11</definedName>
    <definedName name="_xlnm.Print_Titles" localSheetId="20">'14-2.2023'!$11:$11</definedName>
    <definedName name="_xlnm.Print_Titles" localSheetId="21">'14-2.2024'!$11:$11</definedName>
    <definedName name="_xlnm.Print_Titles" localSheetId="4">'14-2-2.技術技能系(平均)'!$1:$3</definedName>
    <definedName name="_xlnm.Print_Titles" localSheetId="22">'14-3.2020'!$11:$11</definedName>
    <definedName name="_xlnm.Print_Titles" localSheetId="23">'14-3.2021'!$11:$11</definedName>
    <definedName name="_xlnm.Print_Titles" localSheetId="24">'14-3.2022'!$11:$11</definedName>
    <definedName name="_xlnm.Print_Titles" localSheetId="25">'14-3.2023'!$11:$11</definedName>
    <definedName name="_xlnm.Print_Titles" localSheetId="26">'14-3.2024'!$11:$11</definedName>
    <definedName name="_xlnm.Print_Titles" localSheetId="6">'14-3-2.医療系(平均)'!$1:$3</definedName>
    <definedName name="_xlnm.Print_Titles" localSheetId="27">'14-4.2020'!$11:$11</definedName>
    <definedName name="_xlnm.Print_Titles" localSheetId="28">'14-4.2021'!$11:$11</definedName>
    <definedName name="_xlnm.Print_Titles" localSheetId="29">'14-4.2022'!$11:$11</definedName>
    <definedName name="_xlnm.Print_Titles" localSheetId="30">'14-4.2023'!$11:$11</definedName>
    <definedName name="_xlnm.Print_Titles" localSheetId="31">'14-4.2024'!$11:$11</definedName>
    <definedName name="_xlnm.Print_Titles" localSheetId="8">'14-4-2.教務系(平均)'!$1:$3</definedName>
    <definedName name="_xlnm.Print_Titles" localSheetId="32">'14-5.2020'!$11:$11</definedName>
    <definedName name="_xlnm.Print_Titles" localSheetId="33">'14-5.2021'!$11:$11</definedName>
    <definedName name="_xlnm.Print_Titles" localSheetId="34">'14-5.2022'!$11:$11</definedName>
    <definedName name="_xlnm.Print_Titles" localSheetId="35">'14-5.2023'!$11:$11</definedName>
    <definedName name="_xlnm.Print_Titles" localSheetId="36">'14-5.2024'!$11:$11</definedName>
    <definedName name="_xlnm.Print_Titles" localSheetId="10">'14-5-2.その他(平均)'!$1:$3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61" i="22" l="1"/>
  <c r="D153" i="22"/>
  <c r="D136" i="22" a="1"/>
  <c r="D136" i="22" s="1"/>
  <c r="D135" i="22" a="1"/>
  <c r="D135" i="22" s="1"/>
  <c r="D129" i="22"/>
  <c r="D126" i="22"/>
  <c r="D125" i="22"/>
  <c r="D121" i="22"/>
  <c r="D111" i="22"/>
  <c r="D110" i="22"/>
  <c r="D104" i="22" a="1"/>
  <c r="D104" i="22" s="1"/>
  <c r="D103" i="22" a="1"/>
  <c r="D103" i="22" s="1"/>
  <c r="D97" i="22"/>
  <c r="D94" i="22"/>
  <c r="D93" i="22"/>
  <c r="D89" i="22"/>
  <c r="D79" i="22"/>
  <c r="D78" i="22"/>
  <c r="D72" i="22" a="1"/>
  <c r="D72" i="22" s="1"/>
  <c r="D71" i="22" a="1"/>
  <c r="D71" i="22" s="1"/>
  <c r="D65" i="22"/>
  <c r="D62" i="22"/>
  <c r="D61" i="22"/>
  <c r="D57" i="22"/>
  <c r="D47" i="22"/>
  <c r="D46" i="22"/>
  <c r="D40" i="22" a="1"/>
  <c r="D40" i="22" s="1"/>
  <c r="D39" i="22" a="1"/>
  <c r="D39" i="22" s="1"/>
  <c r="D33" i="22"/>
  <c r="D30" i="22"/>
  <c r="D29" i="22"/>
  <c r="D25" i="22"/>
  <c r="D15" i="22"/>
  <c r="D14" i="22"/>
  <c r="D8" i="22" a="1"/>
  <c r="D8" i="22" s="1"/>
  <c r="D7" i="22" a="1"/>
  <c r="D7" i="22" s="1"/>
  <c r="Q1" i="22" a="1"/>
  <c r="Q1" i="22" s="1"/>
  <c r="D6" i="22" s="1"/>
  <c r="E161" i="22"/>
  <c r="E153" i="22"/>
  <c r="E136" i="22" a="1"/>
  <c r="E136" i="22" s="1"/>
  <c r="E135" i="22" a="1"/>
  <c r="E135" i="22" s="1"/>
  <c r="E129" i="22"/>
  <c r="E126" i="22"/>
  <c r="E125" i="22"/>
  <c r="E121" i="22"/>
  <c r="E111" i="22"/>
  <c r="E110" i="22"/>
  <c r="E104" i="22" a="1"/>
  <c r="E104" i="22" s="1"/>
  <c r="E103" i="22" a="1"/>
  <c r="E103" i="22" s="1"/>
  <c r="E97" i="22"/>
  <c r="E94" i="22"/>
  <c r="E93" i="22"/>
  <c r="E89" i="22"/>
  <c r="E79" i="22"/>
  <c r="E78" i="22"/>
  <c r="E72" i="22" a="1"/>
  <c r="E72" i="22" s="1"/>
  <c r="E71" i="22"/>
  <c r="E71" i="22" a="1"/>
  <c r="E65" i="22"/>
  <c r="E62" i="22"/>
  <c r="E61" i="22"/>
  <c r="E57" i="22"/>
  <c r="E47" i="22"/>
  <c r="E46" i="22"/>
  <c r="E40" i="22" a="1"/>
  <c r="E40" i="22" s="1"/>
  <c r="E39" i="22" a="1"/>
  <c r="E39" i="22" s="1"/>
  <c r="E33" i="22"/>
  <c r="E30" i="22"/>
  <c r="E29" i="22"/>
  <c r="E25" i="22"/>
  <c r="E15" i="22"/>
  <c r="E14" i="22"/>
  <c r="E8" i="22" a="1"/>
  <c r="E8" i="22" s="1"/>
  <c r="E7" i="22" a="1"/>
  <c r="E7" i="22" s="1"/>
  <c r="R1" i="22" a="1"/>
  <c r="R1" i="22" s="1"/>
  <c r="E134" i="22" s="1"/>
  <c r="F161" i="22"/>
  <c r="F153" i="22"/>
  <c r="F136" i="22" a="1"/>
  <c r="F136" i="22" s="1"/>
  <c r="F135" i="22" a="1"/>
  <c r="F135" i="22" s="1"/>
  <c r="F129" i="22"/>
  <c r="F126" i="22"/>
  <c r="F125" i="22"/>
  <c r="F121" i="22"/>
  <c r="F111" i="22"/>
  <c r="F110" i="22"/>
  <c r="F104" i="22" a="1"/>
  <c r="F104" i="22" s="1"/>
  <c r="F103" i="22" a="1"/>
  <c r="F103" i="22" s="1"/>
  <c r="F97" i="22"/>
  <c r="F94" i="22"/>
  <c r="F93" i="22"/>
  <c r="F89" i="22"/>
  <c r="F79" i="22"/>
  <c r="F78" i="22"/>
  <c r="F72" i="22" a="1"/>
  <c r="F72" i="22" s="1"/>
  <c r="F71" i="22" a="1"/>
  <c r="F71" i="22" s="1"/>
  <c r="F65" i="22"/>
  <c r="F62" i="22"/>
  <c r="F61" i="22"/>
  <c r="F57" i="22"/>
  <c r="F47" i="22"/>
  <c r="F46" i="22"/>
  <c r="F40" i="22" a="1"/>
  <c r="F40" i="22" s="1"/>
  <c r="F39" i="22"/>
  <c r="F39" i="22" a="1"/>
  <c r="F33" i="22"/>
  <c r="F30" i="22"/>
  <c r="F29" i="22"/>
  <c r="F25" i="22"/>
  <c r="F15" i="22"/>
  <c r="F14" i="22"/>
  <c r="F8" i="22" a="1"/>
  <c r="F8" i="22" s="1"/>
  <c r="F7" i="22" a="1"/>
  <c r="F7" i="22" s="1"/>
  <c r="S1" i="22" a="1"/>
  <c r="S1" i="22" s="1"/>
  <c r="F134" i="22" s="1"/>
  <c r="G161" i="22"/>
  <c r="G153" i="22"/>
  <c r="G136" i="22" a="1"/>
  <c r="G136" i="22" s="1"/>
  <c r="G135" i="22"/>
  <c r="G135" i="22" a="1"/>
  <c r="G129" i="22"/>
  <c r="G126" i="22"/>
  <c r="G125" i="22"/>
  <c r="G121" i="22"/>
  <c r="G111" i="22"/>
  <c r="G110" i="22"/>
  <c r="G104" i="22" a="1"/>
  <c r="G104" i="22" s="1"/>
  <c r="G103" i="22" a="1"/>
  <c r="G103" i="22" s="1"/>
  <c r="G97" i="22"/>
  <c r="G94" i="22"/>
  <c r="G93" i="22"/>
  <c r="G89" i="22"/>
  <c r="G79" i="22"/>
  <c r="G78" i="22"/>
  <c r="G72" i="22" a="1"/>
  <c r="G72" i="22" s="1"/>
  <c r="G71" i="22" a="1"/>
  <c r="G71" i="22" s="1"/>
  <c r="G65" i="22"/>
  <c r="G62" i="22"/>
  <c r="G61" i="22"/>
  <c r="G57" i="22"/>
  <c r="G47" i="22"/>
  <c r="G46" i="22"/>
  <c r="G40" i="22" a="1"/>
  <c r="G40" i="22" s="1"/>
  <c r="G39" i="22" a="1"/>
  <c r="G39" i="22" s="1"/>
  <c r="G33" i="22"/>
  <c r="G30" i="22"/>
  <c r="G29" i="22"/>
  <c r="G25" i="22"/>
  <c r="G15" i="22"/>
  <c r="G14" i="22"/>
  <c r="G8" i="22" a="1"/>
  <c r="G8" i="22" s="1"/>
  <c r="G7" i="22"/>
  <c r="G7" i="22" a="1"/>
  <c r="T1" i="22" a="1"/>
  <c r="T1" i="22" s="1"/>
  <c r="G134" i="22" s="1"/>
  <c r="H161" i="22"/>
  <c r="H153" i="22"/>
  <c r="H136" i="22" a="1"/>
  <c r="H136" i="22" s="1"/>
  <c r="H135" i="22" a="1"/>
  <c r="H135" i="22" s="1"/>
  <c r="H129" i="22"/>
  <c r="H126" i="22"/>
  <c r="H125" i="22"/>
  <c r="H121" i="22"/>
  <c r="H111" i="22"/>
  <c r="H110" i="22"/>
  <c r="H104" i="22" a="1"/>
  <c r="H104" i="22" s="1"/>
  <c r="H103" i="22" a="1"/>
  <c r="H103" i="22" s="1"/>
  <c r="H97" i="22"/>
  <c r="H94" i="22"/>
  <c r="H93" i="22"/>
  <c r="H89" i="22"/>
  <c r="H79" i="22"/>
  <c r="H78" i="22"/>
  <c r="H72" i="22" a="1"/>
  <c r="H72" i="22" s="1"/>
  <c r="H71" i="22"/>
  <c r="H71" i="22" a="1"/>
  <c r="H65" i="22"/>
  <c r="H62" i="22"/>
  <c r="H61" i="22"/>
  <c r="H57" i="22"/>
  <c r="H47" i="22"/>
  <c r="H46" i="22"/>
  <c r="H40" i="22" a="1"/>
  <c r="H40" i="22" s="1"/>
  <c r="H39" i="22" a="1"/>
  <c r="H39" i="22" s="1"/>
  <c r="H33" i="22"/>
  <c r="H30" i="22"/>
  <c r="H29" i="22"/>
  <c r="H25" i="22"/>
  <c r="H15" i="22"/>
  <c r="H14" i="22"/>
  <c r="H8" i="22" a="1"/>
  <c r="H8" i="22" s="1"/>
  <c r="H7" i="22"/>
  <c r="H7" i="22" a="1"/>
  <c r="U1" i="22" a="1"/>
  <c r="U1" i="22" s="1"/>
  <c r="H134" i="22" s="1"/>
  <c r="E99" i="84"/>
  <c r="H143" i="22" s="1"/>
  <c r="D99" i="84"/>
  <c r="H142" i="22" s="1"/>
  <c r="F97" i="84"/>
  <c r="H97" i="84" s="1"/>
  <c r="F96" i="84"/>
  <c r="F95" i="84"/>
  <c r="H95" i="84" s="1"/>
  <c r="F94" i="84"/>
  <c r="H94" i="84" s="1"/>
  <c r="F93" i="84"/>
  <c r="H93" i="84" s="1"/>
  <c r="F92" i="84"/>
  <c r="H92" i="84" s="1"/>
  <c r="F91" i="84"/>
  <c r="H91" i="84" s="1"/>
  <c r="F90" i="84"/>
  <c r="H90" i="84" s="1"/>
  <c r="F89" i="84"/>
  <c r="H89" i="84" s="1"/>
  <c r="F88" i="84"/>
  <c r="F87" i="84"/>
  <c r="F86" i="84"/>
  <c r="H86" i="84" s="1"/>
  <c r="F85" i="84"/>
  <c r="F84" i="84"/>
  <c r="H84" i="84" s="1"/>
  <c r="F83" i="84"/>
  <c r="H83" i="84" s="1"/>
  <c r="F82" i="84"/>
  <c r="H82" i="84" s="1"/>
  <c r="F81" i="84"/>
  <c r="H81" i="84" s="1"/>
  <c r="F80" i="84"/>
  <c r="H80" i="84" s="1"/>
  <c r="F79" i="84"/>
  <c r="H79" i="84" s="1"/>
  <c r="F78" i="84"/>
  <c r="H78" i="84" s="1"/>
  <c r="F77" i="84"/>
  <c r="F76" i="84"/>
  <c r="H76" i="84" s="1"/>
  <c r="F75" i="84"/>
  <c r="H75" i="84" s="1"/>
  <c r="F74" i="84"/>
  <c r="F73" i="84"/>
  <c r="F72" i="84"/>
  <c r="F71" i="84"/>
  <c r="H71" i="84" s="1"/>
  <c r="F70" i="84"/>
  <c r="H70" i="84" s="1"/>
  <c r="F69" i="84"/>
  <c r="H69" i="84" s="1"/>
  <c r="F68" i="84"/>
  <c r="F67" i="84"/>
  <c r="F66" i="84"/>
  <c r="F65" i="84"/>
  <c r="H65" i="84" s="1"/>
  <c r="F64" i="84"/>
  <c r="F63" i="84"/>
  <c r="F62" i="84"/>
  <c r="H62" i="84" s="1"/>
  <c r="F61" i="84"/>
  <c r="H61" i="84" s="1"/>
  <c r="F60" i="84"/>
  <c r="H60" i="84" s="1"/>
  <c r="F59" i="84"/>
  <c r="H59" i="84" s="1"/>
  <c r="F58" i="84"/>
  <c r="H58" i="84" s="1"/>
  <c r="F57" i="84"/>
  <c r="F56" i="84"/>
  <c r="H56" i="84" s="1"/>
  <c r="F55" i="84"/>
  <c r="F54" i="84"/>
  <c r="H54" i="84" s="1"/>
  <c r="F53" i="84"/>
  <c r="H53" i="84" s="1"/>
  <c r="F52" i="84"/>
  <c r="F51" i="84"/>
  <c r="H51" i="84" s="1"/>
  <c r="F50" i="84"/>
  <c r="F49" i="84"/>
  <c r="H49" i="84" s="1"/>
  <c r="F48" i="84"/>
  <c r="H48" i="84" s="1"/>
  <c r="F47" i="84"/>
  <c r="F46" i="84"/>
  <c r="F45" i="84"/>
  <c r="F44" i="84"/>
  <c r="F43" i="84"/>
  <c r="F42" i="84"/>
  <c r="F41" i="84"/>
  <c r="F40" i="84"/>
  <c r="H40" i="84" s="1"/>
  <c r="F39" i="84"/>
  <c r="H39" i="84" s="1"/>
  <c r="F38" i="84"/>
  <c r="F37" i="84"/>
  <c r="H37" i="84" s="1"/>
  <c r="F36" i="84"/>
  <c r="F35" i="84"/>
  <c r="H35" i="84" s="1"/>
  <c r="F34" i="84"/>
  <c r="F33" i="84"/>
  <c r="H33" i="84" s="1"/>
  <c r="F32" i="84"/>
  <c r="H32" i="84" s="1"/>
  <c r="F31" i="84"/>
  <c r="F30" i="84"/>
  <c r="F29" i="84"/>
  <c r="F28" i="84"/>
  <c r="F27" i="84"/>
  <c r="H27" i="84" s="1"/>
  <c r="F26" i="84"/>
  <c r="F25" i="84"/>
  <c r="H25" i="84" s="1"/>
  <c r="F24" i="84"/>
  <c r="H24" i="84" s="1"/>
  <c r="F23" i="84"/>
  <c r="F22" i="84"/>
  <c r="F21" i="84"/>
  <c r="H21" i="84" s="1"/>
  <c r="F20" i="84"/>
  <c r="H20" i="84" s="1"/>
  <c r="F19" i="84"/>
  <c r="F18" i="84"/>
  <c r="H18" i="84" s="1"/>
  <c r="F17" i="84"/>
  <c r="H17" i="84" s="1"/>
  <c r="F16" i="84"/>
  <c r="F15" i="84"/>
  <c r="F14" i="84"/>
  <c r="H14" i="84" s="1"/>
  <c r="F13" i="84"/>
  <c r="F12" i="84"/>
  <c r="D10" i="84" a="1"/>
  <c r="D10" i="84" s="1"/>
  <c r="E8" i="84"/>
  <c r="D8" i="84"/>
  <c r="E7" i="84"/>
  <c r="H158" i="22" s="1"/>
  <c r="D7" i="84"/>
  <c r="H157" i="22" s="1"/>
  <c r="E6" i="84"/>
  <c r="D6" i="84"/>
  <c r="E99" i="83"/>
  <c r="D99" i="83"/>
  <c r="F97" i="83"/>
  <c r="H97" i="83" s="1"/>
  <c r="F96" i="83"/>
  <c r="F95" i="83"/>
  <c r="H95" i="83" s="1"/>
  <c r="H94" i="83"/>
  <c r="F94" i="83"/>
  <c r="F93" i="83"/>
  <c r="H93" i="83" s="1"/>
  <c r="F92" i="83"/>
  <c r="F91" i="83"/>
  <c r="H91" i="83" s="1"/>
  <c r="F90" i="83"/>
  <c r="F89" i="83"/>
  <c r="H89" i="83" s="1"/>
  <c r="F88" i="83"/>
  <c r="F87" i="83"/>
  <c r="F86" i="83"/>
  <c r="F85" i="83"/>
  <c r="F84" i="83"/>
  <c r="F83" i="83"/>
  <c r="F82" i="83"/>
  <c r="F81" i="83"/>
  <c r="H81" i="83" s="1"/>
  <c r="F80" i="83"/>
  <c r="F79" i="83"/>
  <c r="H79" i="83" s="1"/>
  <c r="F78" i="83"/>
  <c r="F77" i="83"/>
  <c r="F76" i="83"/>
  <c r="H76" i="83" s="1"/>
  <c r="F75" i="83"/>
  <c r="H75" i="83" s="1"/>
  <c r="F74" i="83"/>
  <c r="H74" i="83" s="1"/>
  <c r="F73" i="83"/>
  <c r="F72" i="83"/>
  <c r="F71" i="83"/>
  <c r="F70" i="83"/>
  <c r="F69" i="83"/>
  <c r="H69" i="83" s="1"/>
  <c r="F68" i="83"/>
  <c r="F67" i="83"/>
  <c r="F66" i="83"/>
  <c r="H66" i="83" s="1"/>
  <c r="F65" i="83"/>
  <c r="F64" i="83"/>
  <c r="F63" i="83"/>
  <c r="F62" i="83"/>
  <c r="H62" i="83" s="1"/>
  <c r="F61" i="83"/>
  <c r="F60" i="83"/>
  <c r="F59" i="83"/>
  <c r="H59" i="83" s="1"/>
  <c r="F58" i="83"/>
  <c r="H58" i="83" s="1"/>
  <c r="F57" i="83"/>
  <c r="F56" i="83"/>
  <c r="H56" i="83" s="1"/>
  <c r="F55" i="83"/>
  <c r="F54" i="83"/>
  <c r="H54" i="83" s="1"/>
  <c r="F53" i="83"/>
  <c r="F52" i="83"/>
  <c r="F51" i="83"/>
  <c r="F50" i="83"/>
  <c r="F49" i="83"/>
  <c r="H49" i="83" s="1"/>
  <c r="F48" i="83"/>
  <c r="H48" i="83" s="1"/>
  <c r="F47" i="83"/>
  <c r="F46" i="83"/>
  <c r="F45" i="83"/>
  <c r="F44" i="83"/>
  <c r="F43" i="83"/>
  <c r="F42" i="83"/>
  <c r="F41" i="83"/>
  <c r="H41" i="83" s="1"/>
  <c r="F40" i="83"/>
  <c r="F39" i="83"/>
  <c r="F38" i="83"/>
  <c r="F37" i="83"/>
  <c r="F36" i="83"/>
  <c r="F35" i="83"/>
  <c r="F34" i="83"/>
  <c r="F33" i="83"/>
  <c r="H33" i="83" s="1"/>
  <c r="F32" i="83"/>
  <c r="F31" i="83"/>
  <c r="F30" i="83"/>
  <c r="H30" i="83" s="1"/>
  <c r="F29" i="83"/>
  <c r="F28" i="83"/>
  <c r="F27" i="83"/>
  <c r="F26" i="83"/>
  <c r="F25" i="83"/>
  <c r="F24" i="83"/>
  <c r="H24" i="83" s="1"/>
  <c r="F23" i="83"/>
  <c r="F22" i="83"/>
  <c r="F21" i="83"/>
  <c r="F20" i="83"/>
  <c r="F19" i="83"/>
  <c r="F18" i="83"/>
  <c r="F17" i="83"/>
  <c r="F16" i="83"/>
  <c r="F15" i="83"/>
  <c r="H15" i="83" s="1"/>
  <c r="F14" i="83"/>
  <c r="F13" i="83"/>
  <c r="H13" i="83" s="1"/>
  <c r="F12" i="83"/>
  <c r="D10" i="83" a="1"/>
  <c r="D10" i="83" s="1"/>
  <c r="E8" i="83"/>
  <c r="D8" i="83"/>
  <c r="E7" i="83"/>
  <c r="D7" i="83"/>
  <c r="E6" i="83"/>
  <c r="D6" i="83"/>
  <c r="E99" i="82"/>
  <c r="D99" i="82"/>
  <c r="F97" i="82"/>
  <c r="H97" i="82" s="1"/>
  <c r="F96" i="82"/>
  <c r="F95" i="82"/>
  <c r="H95" i="82" s="1"/>
  <c r="F94" i="82"/>
  <c r="F93" i="82"/>
  <c r="H93" i="82" s="1"/>
  <c r="F92" i="82"/>
  <c r="H92" i="82" s="1"/>
  <c r="F91" i="82"/>
  <c r="H91" i="82" s="1"/>
  <c r="F90" i="82"/>
  <c r="H90" i="82" s="1"/>
  <c r="F89" i="82"/>
  <c r="H89" i="82" s="1"/>
  <c r="F88" i="82"/>
  <c r="H88" i="82" s="1"/>
  <c r="F87" i="82"/>
  <c r="H87" i="82" s="1"/>
  <c r="H86" i="82"/>
  <c r="F86" i="82"/>
  <c r="F85" i="82"/>
  <c r="H85" i="82" s="1"/>
  <c r="F84" i="82"/>
  <c r="H84" i="82" s="1"/>
  <c r="F83" i="82"/>
  <c r="H83" i="82" s="1"/>
  <c r="F82" i="82"/>
  <c r="F81" i="82"/>
  <c r="H81" i="82" s="1"/>
  <c r="F80" i="82"/>
  <c r="F79" i="82"/>
  <c r="H79" i="82" s="1"/>
  <c r="F78" i="82"/>
  <c r="F77" i="82"/>
  <c r="H77" i="82" s="1"/>
  <c r="H76" i="82"/>
  <c r="F76" i="82"/>
  <c r="F75" i="82"/>
  <c r="H75" i="82" s="1"/>
  <c r="F74" i="82"/>
  <c r="H74" i="82" s="1"/>
  <c r="F73" i="82"/>
  <c r="H73" i="82" s="1"/>
  <c r="H72" i="82"/>
  <c r="F72" i="82"/>
  <c r="F71" i="82"/>
  <c r="H71" i="82" s="1"/>
  <c r="H70" i="82"/>
  <c r="F70" i="82"/>
  <c r="F69" i="82"/>
  <c r="H69" i="82" s="1"/>
  <c r="F68" i="82"/>
  <c r="H68" i="82" s="1"/>
  <c r="F67" i="82"/>
  <c r="F66" i="82"/>
  <c r="H66" i="82" s="1"/>
  <c r="F65" i="82"/>
  <c r="H65" i="82" s="1"/>
  <c r="F64" i="82"/>
  <c r="H64" i="82" s="1"/>
  <c r="F63" i="82"/>
  <c r="H63" i="82" s="1"/>
  <c r="F62" i="82"/>
  <c r="H62" i="82" s="1"/>
  <c r="F61" i="82"/>
  <c r="H61" i="82" s="1"/>
  <c r="F60" i="82"/>
  <c r="H60" i="82" s="1"/>
  <c r="F59" i="82"/>
  <c r="H59" i="82" s="1"/>
  <c r="F58" i="82"/>
  <c r="H58" i="82" s="1"/>
  <c r="F57" i="82"/>
  <c r="H57" i="82" s="1"/>
  <c r="F56" i="82"/>
  <c r="H56" i="82" s="1"/>
  <c r="F55" i="82"/>
  <c r="H55" i="82" s="1"/>
  <c r="F54" i="82"/>
  <c r="H54" i="82" s="1"/>
  <c r="F53" i="82"/>
  <c r="H53" i="82" s="1"/>
  <c r="F52" i="82"/>
  <c r="H52" i="82" s="1"/>
  <c r="F51" i="82"/>
  <c r="H51" i="82" s="1"/>
  <c r="F50" i="82"/>
  <c r="H50" i="82" s="1"/>
  <c r="F49" i="82"/>
  <c r="H49" i="82" s="1"/>
  <c r="F48" i="82"/>
  <c r="H48" i="82" s="1"/>
  <c r="F47" i="82"/>
  <c r="H47" i="82" s="1"/>
  <c r="F46" i="82"/>
  <c r="F45" i="82"/>
  <c r="H45" i="82" s="1"/>
  <c r="F44" i="82"/>
  <c r="H44" i="82" s="1"/>
  <c r="F43" i="82"/>
  <c r="H43" i="82" s="1"/>
  <c r="F42" i="82"/>
  <c r="H42" i="82" s="1"/>
  <c r="F41" i="82"/>
  <c r="H41" i="82" s="1"/>
  <c r="F40" i="82"/>
  <c r="F39" i="82"/>
  <c r="H39" i="82" s="1"/>
  <c r="F38" i="82"/>
  <c r="H38" i="82" s="1"/>
  <c r="F37" i="82"/>
  <c r="H37" i="82" s="1"/>
  <c r="F36" i="82"/>
  <c r="F35" i="82"/>
  <c r="H35" i="82" s="1"/>
  <c r="F34" i="82"/>
  <c r="F33" i="82"/>
  <c r="H33" i="82" s="1"/>
  <c r="F32" i="82"/>
  <c r="H32" i="82" s="1"/>
  <c r="F31" i="82"/>
  <c r="H31" i="82" s="1"/>
  <c r="F30" i="82"/>
  <c r="F29" i="82"/>
  <c r="H29" i="82" s="1"/>
  <c r="F28" i="82"/>
  <c r="F27" i="82"/>
  <c r="H27" i="82" s="1"/>
  <c r="F26" i="82"/>
  <c r="H26" i="82" s="1"/>
  <c r="F25" i="82"/>
  <c r="H25" i="82" s="1"/>
  <c r="F24" i="82"/>
  <c r="F23" i="82"/>
  <c r="H23" i="82" s="1"/>
  <c r="F22" i="82"/>
  <c r="F21" i="82"/>
  <c r="H21" i="82" s="1"/>
  <c r="F20" i="82"/>
  <c r="H20" i="82" s="1"/>
  <c r="F19" i="82"/>
  <c r="H19" i="82" s="1"/>
  <c r="F18" i="82"/>
  <c r="H18" i="82" s="1"/>
  <c r="F17" i="82"/>
  <c r="F16" i="82"/>
  <c r="H16" i="82" s="1"/>
  <c r="F15" i="82"/>
  <c r="F14" i="82"/>
  <c r="H14" i="82" s="1"/>
  <c r="F13" i="82"/>
  <c r="F12" i="82"/>
  <c r="D10" i="82" a="1"/>
  <c r="D10" i="82" s="1"/>
  <c r="E8" i="82"/>
  <c r="D8" i="82"/>
  <c r="F8" i="82" s="1"/>
  <c r="E7" i="82"/>
  <c r="D7" i="82"/>
  <c r="E6" i="82"/>
  <c r="D6" i="82"/>
  <c r="H13" i="81"/>
  <c r="H67" i="81"/>
  <c r="E99" i="81"/>
  <c r="D99" i="81"/>
  <c r="F97" i="81"/>
  <c r="H97" i="81" s="1"/>
  <c r="F96" i="81"/>
  <c r="H96" i="81" s="1"/>
  <c r="F95" i="81"/>
  <c r="H95" i="81" s="1"/>
  <c r="F94" i="81"/>
  <c r="F93" i="81"/>
  <c r="H93" i="81" s="1"/>
  <c r="F92" i="81"/>
  <c r="H92" i="81" s="1"/>
  <c r="F91" i="81"/>
  <c r="H91" i="81" s="1"/>
  <c r="F90" i="81"/>
  <c r="F89" i="81"/>
  <c r="H89" i="81" s="1"/>
  <c r="F88" i="81"/>
  <c r="H88" i="81" s="1"/>
  <c r="F87" i="81"/>
  <c r="H87" i="81" s="1"/>
  <c r="F86" i="81"/>
  <c r="H86" i="81" s="1"/>
  <c r="F85" i="81"/>
  <c r="H85" i="81" s="1"/>
  <c r="F84" i="81"/>
  <c r="H84" i="81" s="1"/>
  <c r="F83" i="81"/>
  <c r="H83" i="81" s="1"/>
  <c r="F82" i="81"/>
  <c r="H82" i="81" s="1"/>
  <c r="F81" i="81"/>
  <c r="H81" i="81" s="1"/>
  <c r="F80" i="81"/>
  <c r="H80" i="81" s="1"/>
  <c r="F79" i="81"/>
  <c r="H79" i="81" s="1"/>
  <c r="F78" i="81"/>
  <c r="F77" i="81"/>
  <c r="H77" i="81" s="1"/>
  <c r="F76" i="81"/>
  <c r="H76" i="81" s="1"/>
  <c r="F75" i="81"/>
  <c r="H75" i="81" s="1"/>
  <c r="F74" i="81"/>
  <c r="F73" i="81"/>
  <c r="F72" i="81"/>
  <c r="F71" i="81"/>
  <c r="H71" i="81" s="1"/>
  <c r="F70" i="81"/>
  <c r="F69" i="81"/>
  <c r="H69" i="81" s="1"/>
  <c r="F68" i="81"/>
  <c r="F67" i="81"/>
  <c r="F66" i="81"/>
  <c r="F65" i="81"/>
  <c r="H65" i="81" s="1"/>
  <c r="F64" i="81"/>
  <c r="H64" i="81" s="1"/>
  <c r="F63" i="81"/>
  <c r="H63" i="81" s="1"/>
  <c r="F62" i="81"/>
  <c r="F61" i="81"/>
  <c r="H61" i="81" s="1"/>
  <c r="F60" i="81"/>
  <c r="F59" i="81"/>
  <c r="H59" i="81" s="1"/>
  <c r="F58" i="81"/>
  <c r="F57" i="81"/>
  <c r="H57" i="81" s="1"/>
  <c r="F56" i="81"/>
  <c r="F55" i="81"/>
  <c r="H55" i="81" s="1"/>
  <c r="F54" i="81"/>
  <c r="F53" i="81"/>
  <c r="H53" i="81" s="1"/>
  <c r="F52" i="81"/>
  <c r="F51" i="81"/>
  <c r="H51" i="81" s="1"/>
  <c r="F50" i="81"/>
  <c r="F49" i="81"/>
  <c r="H49" i="81" s="1"/>
  <c r="F48" i="81"/>
  <c r="F47" i="81"/>
  <c r="H47" i="81" s="1"/>
  <c r="F46" i="81"/>
  <c r="F45" i="81"/>
  <c r="H45" i="81" s="1"/>
  <c r="F44" i="81"/>
  <c r="H44" i="81" s="1"/>
  <c r="F43" i="81"/>
  <c r="F42" i="81"/>
  <c r="H42" i="81" s="1"/>
  <c r="F41" i="81"/>
  <c r="H41" i="81" s="1"/>
  <c r="F40" i="81"/>
  <c r="H40" i="81" s="1"/>
  <c r="F39" i="81"/>
  <c r="H39" i="81" s="1"/>
  <c r="F38" i="81"/>
  <c r="H38" i="81" s="1"/>
  <c r="F37" i="81"/>
  <c r="H37" i="81" s="1"/>
  <c r="F36" i="81"/>
  <c r="H36" i="81" s="1"/>
  <c r="F35" i="81"/>
  <c r="H35" i="81" s="1"/>
  <c r="F34" i="81"/>
  <c r="H34" i="81" s="1"/>
  <c r="F33" i="81"/>
  <c r="H33" i="81" s="1"/>
  <c r="F32" i="81"/>
  <c r="H32" i="81" s="1"/>
  <c r="F31" i="81"/>
  <c r="F30" i="81"/>
  <c r="H30" i="81" s="1"/>
  <c r="F29" i="81"/>
  <c r="H29" i="81" s="1"/>
  <c r="F28" i="81"/>
  <c r="H28" i="81" s="1"/>
  <c r="F27" i="81"/>
  <c r="F26" i="81"/>
  <c r="H26" i="81" s="1"/>
  <c r="F25" i="81"/>
  <c r="H25" i="81" s="1"/>
  <c r="F24" i="81"/>
  <c r="F23" i="81"/>
  <c r="H22" i="81"/>
  <c r="F22" i="81"/>
  <c r="F21" i="81"/>
  <c r="H21" i="81" s="1"/>
  <c r="F20" i="81"/>
  <c r="H20" i="81" s="1"/>
  <c r="F19" i="81"/>
  <c r="H19" i="81" s="1"/>
  <c r="F18" i="81"/>
  <c r="H18" i="81" s="1"/>
  <c r="F17" i="81"/>
  <c r="H17" i="81" s="1"/>
  <c r="F16" i="81"/>
  <c r="H16" i="81" s="1"/>
  <c r="F15" i="81"/>
  <c r="H15" i="81" s="1"/>
  <c r="F14" i="81"/>
  <c r="H14" i="81" s="1"/>
  <c r="F13" i="81"/>
  <c r="F12" i="81"/>
  <c r="H12" i="81" s="1"/>
  <c r="D10" i="81" a="1"/>
  <c r="D10" i="81" s="1"/>
  <c r="E8" i="81"/>
  <c r="D8" i="81"/>
  <c r="F8" i="81" s="1"/>
  <c r="H8" i="81" s="1"/>
  <c r="E7" i="81"/>
  <c r="D7" i="81"/>
  <c r="E6" i="81"/>
  <c r="D6" i="81"/>
  <c r="F6" i="81" s="1"/>
  <c r="E99" i="80"/>
  <c r="D99" i="80"/>
  <c r="F97" i="80"/>
  <c r="H97" i="80" s="1"/>
  <c r="F96" i="80"/>
  <c r="H96" i="80" s="1"/>
  <c r="F95" i="80"/>
  <c r="H95" i="80" s="1"/>
  <c r="F94" i="80"/>
  <c r="H94" i="80" s="1"/>
  <c r="F93" i="80"/>
  <c r="H93" i="80" s="1"/>
  <c r="F92" i="80"/>
  <c r="H92" i="80" s="1"/>
  <c r="F91" i="80"/>
  <c r="H91" i="80" s="1"/>
  <c r="F90" i="80"/>
  <c r="H90" i="80" s="1"/>
  <c r="F89" i="80"/>
  <c r="H89" i="80" s="1"/>
  <c r="F88" i="80"/>
  <c r="H88" i="80" s="1"/>
  <c r="F87" i="80"/>
  <c r="H87" i="80" s="1"/>
  <c r="F86" i="80"/>
  <c r="H86" i="80" s="1"/>
  <c r="F85" i="80"/>
  <c r="H85" i="80" s="1"/>
  <c r="F84" i="80"/>
  <c r="H84" i="80" s="1"/>
  <c r="F83" i="80"/>
  <c r="H83" i="80" s="1"/>
  <c r="F82" i="80"/>
  <c r="H82" i="80" s="1"/>
  <c r="F81" i="80"/>
  <c r="H81" i="80" s="1"/>
  <c r="F80" i="80"/>
  <c r="H80" i="80" s="1"/>
  <c r="F79" i="80"/>
  <c r="H79" i="80" s="1"/>
  <c r="F78" i="80"/>
  <c r="H78" i="80" s="1"/>
  <c r="F77" i="80"/>
  <c r="H77" i="80" s="1"/>
  <c r="F76" i="80"/>
  <c r="H76" i="80" s="1"/>
  <c r="F75" i="80"/>
  <c r="H75" i="80" s="1"/>
  <c r="F74" i="80"/>
  <c r="H74" i="80" s="1"/>
  <c r="F73" i="80"/>
  <c r="H73" i="80" s="1"/>
  <c r="F72" i="80"/>
  <c r="H72" i="80" s="1"/>
  <c r="F71" i="80"/>
  <c r="H71" i="80" s="1"/>
  <c r="F70" i="80"/>
  <c r="H70" i="80" s="1"/>
  <c r="F69" i="80"/>
  <c r="H69" i="80" s="1"/>
  <c r="F68" i="80"/>
  <c r="H68" i="80" s="1"/>
  <c r="G67" i="80"/>
  <c r="F67" i="80"/>
  <c r="H67" i="80" s="1"/>
  <c r="F66" i="80"/>
  <c r="H66" i="80" s="1"/>
  <c r="F65" i="80"/>
  <c r="H65" i="80" s="1"/>
  <c r="F64" i="80"/>
  <c r="H64" i="80" s="1"/>
  <c r="G63" i="80"/>
  <c r="F63" i="80"/>
  <c r="H63" i="80" s="1"/>
  <c r="F62" i="80"/>
  <c r="H62" i="80" s="1"/>
  <c r="F61" i="80"/>
  <c r="H61" i="80" s="1"/>
  <c r="F60" i="80"/>
  <c r="H60" i="80" s="1"/>
  <c r="G59" i="80"/>
  <c r="F59" i="80"/>
  <c r="H59" i="80" s="1"/>
  <c r="F58" i="80"/>
  <c r="H58" i="80" s="1"/>
  <c r="F57" i="80"/>
  <c r="H57" i="80" s="1"/>
  <c r="F56" i="80"/>
  <c r="H56" i="80" s="1"/>
  <c r="G55" i="80"/>
  <c r="F55" i="80"/>
  <c r="H55" i="80" s="1"/>
  <c r="F54" i="80"/>
  <c r="H54" i="80" s="1"/>
  <c r="F53" i="80"/>
  <c r="H53" i="80" s="1"/>
  <c r="F52" i="80"/>
  <c r="H52" i="80" s="1"/>
  <c r="G51" i="80"/>
  <c r="F51" i="80"/>
  <c r="H51" i="80" s="1"/>
  <c r="F50" i="80"/>
  <c r="H50" i="80" s="1"/>
  <c r="F49" i="80"/>
  <c r="H49" i="80" s="1"/>
  <c r="F48" i="80"/>
  <c r="H48" i="80" s="1"/>
  <c r="G47" i="80"/>
  <c r="F47" i="80"/>
  <c r="H47" i="80" s="1"/>
  <c r="F46" i="80"/>
  <c r="H46" i="80" s="1"/>
  <c r="F45" i="80"/>
  <c r="H45" i="80" s="1"/>
  <c r="F44" i="80"/>
  <c r="H44" i="80" s="1"/>
  <c r="G43" i="80"/>
  <c r="F43" i="80"/>
  <c r="H43" i="80" s="1"/>
  <c r="F42" i="80"/>
  <c r="H42" i="80" s="1"/>
  <c r="F41" i="80"/>
  <c r="H41" i="80" s="1"/>
  <c r="F40" i="80"/>
  <c r="H40" i="80" s="1"/>
  <c r="G39" i="80"/>
  <c r="F39" i="80"/>
  <c r="H39" i="80" s="1"/>
  <c r="F38" i="80"/>
  <c r="H38" i="80" s="1"/>
  <c r="F37" i="80"/>
  <c r="H37" i="80" s="1"/>
  <c r="F36" i="80"/>
  <c r="H36" i="80" s="1"/>
  <c r="G35" i="80"/>
  <c r="F35" i="80"/>
  <c r="H35" i="80" s="1"/>
  <c r="F34" i="80"/>
  <c r="H34" i="80" s="1"/>
  <c r="F33" i="80"/>
  <c r="H33" i="80" s="1"/>
  <c r="F32" i="80"/>
  <c r="H32" i="80" s="1"/>
  <c r="G31" i="80"/>
  <c r="F31" i="80"/>
  <c r="H31" i="80" s="1"/>
  <c r="F30" i="80"/>
  <c r="H30" i="80" s="1"/>
  <c r="F29" i="80"/>
  <c r="H29" i="80" s="1"/>
  <c r="F28" i="80"/>
  <c r="H28" i="80" s="1"/>
  <c r="G27" i="80"/>
  <c r="F27" i="80"/>
  <c r="H27" i="80" s="1"/>
  <c r="F26" i="80"/>
  <c r="H26" i="80" s="1"/>
  <c r="F25" i="80"/>
  <c r="H25" i="80" s="1"/>
  <c r="F24" i="80"/>
  <c r="H24" i="80" s="1"/>
  <c r="G23" i="80"/>
  <c r="F23" i="80"/>
  <c r="H23" i="80" s="1"/>
  <c r="F22" i="80"/>
  <c r="H22" i="80" s="1"/>
  <c r="F21" i="80"/>
  <c r="H21" i="80" s="1"/>
  <c r="F20" i="80"/>
  <c r="H20" i="80" s="1"/>
  <c r="G19" i="80"/>
  <c r="F19" i="80"/>
  <c r="H19" i="80" s="1"/>
  <c r="F18" i="80"/>
  <c r="H18" i="80" s="1"/>
  <c r="F17" i="80"/>
  <c r="H17" i="80" s="1"/>
  <c r="F16" i="80"/>
  <c r="H16" i="80" s="1"/>
  <c r="G15" i="80"/>
  <c r="F15" i="80"/>
  <c r="H15" i="80" s="1"/>
  <c r="F14" i="80"/>
  <c r="H14" i="80" s="1"/>
  <c r="F13" i="80"/>
  <c r="H13" i="80" s="1"/>
  <c r="F12" i="80"/>
  <c r="F99" i="80" s="1"/>
  <c r="D10" i="80" a="1"/>
  <c r="D10" i="80" s="1"/>
  <c r="E8" i="80"/>
  <c r="D8" i="80"/>
  <c r="F8" i="80" s="1"/>
  <c r="H8" i="80" s="1"/>
  <c r="E7" i="80"/>
  <c r="D7" i="80"/>
  <c r="F7" i="80" s="1"/>
  <c r="E6" i="80"/>
  <c r="D6" i="80"/>
  <c r="F6" i="80" s="1"/>
  <c r="G38" i="22" l="1"/>
  <c r="H38" i="22"/>
  <c r="F38" i="22"/>
  <c r="E38" i="22"/>
  <c r="H70" i="22"/>
  <c r="G70" i="22"/>
  <c r="F70" i="22"/>
  <c r="E70" i="22"/>
  <c r="H102" i="22"/>
  <c r="G102" i="22"/>
  <c r="F102" i="22"/>
  <c r="E102" i="22"/>
  <c r="D134" i="22"/>
  <c r="D102" i="22"/>
  <c r="D70" i="22"/>
  <c r="D38" i="22"/>
  <c r="F7" i="84"/>
  <c r="F8" i="84"/>
  <c r="H8" i="84" s="1"/>
  <c r="F99" i="84"/>
  <c r="F6" i="84"/>
  <c r="G6" i="84" s="1"/>
  <c r="G20" i="84"/>
  <c r="G47" i="84"/>
  <c r="G15" i="84"/>
  <c r="G72" i="84"/>
  <c r="G34" i="84"/>
  <c r="G48" i="84"/>
  <c r="G50" i="84"/>
  <c r="G68" i="84"/>
  <c r="G87" i="84"/>
  <c r="G59" i="84"/>
  <c r="G38" i="84"/>
  <c r="H50" i="84"/>
  <c r="G75" i="84"/>
  <c r="G88" i="84"/>
  <c r="G70" i="84"/>
  <c r="G76" i="84"/>
  <c r="G13" i="84"/>
  <c r="G46" i="84"/>
  <c r="G52" i="84"/>
  <c r="G57" i="84"/>
  <c r="G77" i="84"/>
  <c r="H7" i="84"/>
  <c r="G29" i="84"/>
  <c r="G18" i="84"/>
  <c r="G27" i="84"/>
  <c r="G32" i="84"/>
  <c r="G80" i="84"/>
  <c r="G82" i="84"/>
  <c r="G84" i="84"/>
  <c r="G97" i="84"/>
  <c r="G86" i="84"/>
  <c r="G16" i="84"/>
  <c r="G25" i="84"/>
  <c r="G39" i="84"/>
  <c r="G41" i="84"/>
  <c r="G53" i="84"/>
  <c r="G55" i="84"/>
  <c r="G66" i="84"/>
  <c r="G73" i="84"/>
  <c r="G78" i="84"/>
  <c r="G89" i="84"/>
  <c r="G91" i="84"/>
  <c r="G93" i="84"/>
  <c r="G95" i="84"/>
  <c r="G14" i="84"/>
  <c r="G23" i="84"/>
  <c r="G30" i="84"/>
  <c r="G37" i="84"/>
  <c r="G44" i="84"/>
  <c r="G49" i="84"/>
  <c r="G51" i="84"/>
  <c r="G64" i="84"/>
  <c r="G69" i="84"/>
  <c r="G71" i="84"/>
  <c r="G22" i="84"/>
  <c r="G43" i="84"/>
  <c r="G61" i="84"/>
  <c r="G12" i="84"/>
  <c r="G21" i="84"/>
  <c r="G35" i="84"/>
  <c r="G58" i="84"/>
  <c r="G60" i="84"/>
  <c r="G62" i="84"/>
  <c r="G36" i="84"/>
  <c r="G63" i="84"/>
  <c r="H12" i="84"/>
  <c r="G17" i="84"/>
  <c r="G19" i="84"/>
  <c r="G28" i="84"/>
  <c r="G33" i="84"/>
  <c r="G42" i="84"/>
  <c r="G56" i="84"/>
  <c r="G67" i="84"/>
  <c r="G74" i="84"/>
  <c r="G81" i="84"/>
  <c r="G83" i="84"/>
  <c r="G85" i="84"/>
  <c r="G24" i="84"/>
  <c r="G26" i="84"/>
  <c r="G31" i="84"/>
  <c r="G40" i="84"/>
  <c r="G45" i="84"/>
  <c r="G54" i="84"/>
  <c r="G65" i="84"/>
  <c r="G79" i="84"/>
  <c r="G90" i="84"/>
  <c r="G92" i="84"/>
  <c r="G94" i="84"/>
  <c r="G96" i="84"/>
  <c r="F7" i="83"/>
  <c r="G70" i="83"/>
  <c r="G19" i="83"/>
  <c r="G50" i="83"/>
  <c r="F6" i="83"/>
  <c r="G6" i="83" s="1"/>
  <c r="F8" i="83"/>
  <c r="H8" i="83" s="1"/>
  <c r="G13" i="83"/>
  <c r="G27" i="83"/>
  <c r="G54" i="83"/>
  <c r="G73" i="83"/>
  <c r="G60" i="83"/>
  <c r="G59" i="83"/>
  <c r="G14" i="83"/>
  <c r="G29" i="83"/>
  <c r="G43" i="83"/>
  <c r="G55" i="83"/>
  <c r="G40" i="83"/>
  <c r="G65" i="83"/>
  <c r="G23" i="83"/>
  <c r="G37" i="83"/>
  <c r="G62" i="83"/>
  <c r="G68" i="83"/>
  <c r="G84" i="83"/>
  <c r="G90" i="83"/>
  <c r="G21" i="83"/>
  <c r="G82" i="83"/>
  <c r="H23" i="83"/>
  <c r="H37" i="83"/>
  <c r="G45" i="83"/>
  <c r="G63" i="83"/>
  <c r="H84" i="83"/>
  <c r="G91" i="83"/>
  <c r="G53" i="83"/>
  <c r="G87" i="83"/>
  <c r="G17" i="83"/>
  <c r="G32" i="83"/>
  <c r="G38" i="83"/>
  <c r="G51" i="83"/>
  <c r="H63" i="83"/>
  <c r="G78" i="83"/>
  <c r="G85" i="83"/>
  <c r="G35" i="83"/>
  <c r="G89" i="83"/>
  <c r="G25" i="83"/>
  <c r="G47" i="83"/>
  <c r="G64" i="83"/>
  <c r="G71" i="83"/>
  <c r="G92" i="83"/>
  <c r="H7" i="83"/>
  <c r="G18" i="83"/>
  <c r="G16" i="83"/>
  <c r="G26" i="83"/>
  <c r="G31" i="83"/>
  <c r="G36" i="83"/>
  <c r="G41" i="83"/>
  <c r="G46" i="83"/>
  <c r="H53" i="83"/>
  <c r="H64" i="83"/>
  <c r="G69" i="83"/>
  <c r="G74" i="83"/>
  <c r="G76" i="83"/>
  <c r="G83" i="83"/>
  <c r="G88" i="83"/>
  <c r="H90" i="83"/>
  <c r="G12" i="83"/>
  <c r="G24" i="83"/>
  <c r="G58" i="83"/>
  <c r="G81" i="83"/>
  <c r="G97" i="83"/>
  <c r="H12" i="83"/>
  <c r="G22" i="83"/>
  <c r="G34" i="83"/>
  <c r="G39" i="83"/>
  <c r="G44" i="83"/>
  <c r="G49" i="83"/>
  <c r="G56" i="83"/>
  <c r="G67" i="83"/>
  <c r="G72" i="83"/>
  <c r="G79" i="83"/>
  <c r="G86" i="83"/>
  <c r="G93" i="83"/>
  <c r="G95" i="83"/>
  <c r="G94" i="83"/>
  <c r="G15" i="83"/>
  <c r="G20" i="83"/>
  <c r="G42" i="83"/>
  <c r="G52" i="83"/>
  <c r="G61" i="83"/>
  <c r="G75" i="83"/>
  <c r="G77" i="83"/>
  <c r="G33" i="83"/>
  <c r="G48" i="83"/>
  <c r="G66" i="83"/>
  <c r="G30" i="83"/>
  <c r="G28" i="83"/>
  <c r="G57" i="83"/>
  <c r="G80" i="83"/>
  <c r="G96" i="83"/>
  <c r="F99" i="83"/>
  <c r="F7" i="82"/>
  <c r="F6" i="82"/>
  <c r="G6" i="82" s="1"/>
  <c r="G13" i="82"/>
  <c r="G46" i="82"/>
  <c r="G40" i="82"/>
  <c r="G78" i="82"/>
  <c r="G94" i="82"/>
  <c r="H13" i="82"/>
  <c r="G19" i="82"/>
  <c r="G68" i="82"/>
  <c r="H78" i="82"/>
  <c r="G84" i="82"/>
  <c r="H94" i="82"/>
  <c r="H7" i="82"/>
  <c r="G15" i="82"/>
  <c r="G80" i="82"/>
  <c r="G96" i="82"/>
  <c r="G34" i="82"/>
  <c r="G90" i="82"/>
  <c r="H15" i="82"/>
  <c r="G21" i="82"/>
  <c r="G28" i="82"/>
  <c r="G36" i="82"/>
  <c r="G70" i="82"/>
  <c r="H80" i="82"/>
  <c r="G86" i="82"/>
  <c r="H96" i="82"/>
  <c r="G42" i="82"/>
  <c r="G74" i="82"/>
  <c r="G76" i="82"/>
  <c r="G92" i="82"/>
  <c r="G17" i="82"/>
  <c r="G22" i="82"/>
  <c r="G30" i="82"/>
  <c r="G82" i="82"/>
  <c r="F99" i="82"/>
  <c r="H17" i="82"/>
  <c r="G72" i="82"/>
  <c r="H82" i="82"/>
  <c r="G88" i="82"/>
  <c r="H8" i="82"/>
  <c r="G44" i="82"/>
  <c r="G26" i="82"/>
  <c r="G32" i="82"/>
  <c r="G38" i="82"/>
  <c r="G12" i="82"/>
  <c r="G14" i="82"/>
  <c r="G16" i="82"/>
  <c r="G18" i="82"/>
  <c r="G20" i="82"/>
  <c r="H24" i="82"/>
  <c r="H28" i="82"/>
  <c r="H30" i="82"/>
  <c r="H34" i="82"/>
  <c r="H36" i="82"/>
  <c r="H40" i="82"/>
  <c r="G69" i="82"/>
  <c r="G71" i="82"/>
  <c r="G73" i="82"/>
  <c r="G75" i="82"/>
  <c r="G77" i="82"/>
  <c r="G79" i="82"/>
  <c r="G81" i="82"/>
  <c r="G83" i="82"/>
  <c r="G85" i="82"/>
  <c r="G87" i="82"/>
  <c r="G89" i="82"/>
  <c r="G91" i="82"/>
  <c r="G93" i="82"/>
  <c r="G95" i="82"/>
  <c r="G97" i="82"/>
  <c r="G24" i="82"/>
  <c r="H12" i="82"/>
  <c r="G47" i="82"/>
  <c r="G49" i="82"/>
  <c r="G51" i="82"/>
  <c r="G53" i="82"/>
  <c r="G55" i="82"/>
  <c r="G57" i="82"/>
  <c r="G59" i="82"/>
  <c r="G61" i="82"/>
  <c r="G63" i="82"/>
  <c r="G65" i="82"/>
  <c r="G67" i="82"/>
  <c r="G43" i="82"/>
  <c r="G45" i="82"/>
  <c r="G23" i="82"/>
  <c r="G25" i="82"/>
  <c r="G27" i="82"/>
  <c r="G29" i="82"/>
  <c r="G31" i="82"/>
  <c r="G33" i="82"/>
  <c r="G35" i="82"/>
  <c r="G37" i="82"/>
  <c r="G39" i="82"/>
  <c r="G41" i="82"/>
  <c r="G48" i="82"/>
  <c r="G50" i="82"/>
  <c r="G52" i="82"/>
  <c r="G54" i="82"/>
  <c r="G56" i="82"/>
  <c r="G58" i="82"/>
  <c r="G60" i="82"/>
  <c r="G62" i="82"/>
  <c r="G64" i="82"/>
  <c r="G66" i="82"/>
  <c r="F7" i="81"/>
  <c r="G31" i="81"/>
  <c r="G6" i="81"/>
  <c r="H6" i="81"/>
  <c r="G48" i="81"/>
  <c r="G52" i="81"/>
  <c r="G56" i="81"/>
  <c r="G60" i="81"/>
  <c r="G64" i="81"/>
  <c r="G68" i="81"/>
  <c r="G72" i="81"/>
  <c r="G78" i="81"/>
  <c r="G94" i="81"/>
  <c r="H31" i="81"/>
  <c r="G37" i="81"/>
  <c r="H48" i="81"/>
  <c r="H52" i="81"/>
  <c r="H56" i="81"/>
  <c r="H60" i="81"/>
  <c r="H68" i="81"/>
  <c r="H72" i="81"/>
  <c r="H78" i="81"/>
  <c r="G84" i="81"/>
  <c r="H94" i="81"/>
  <c r="G27" i="81"/>
  <c r="G43" i="81"/>
  <c r="G90" i="81"/>
  <c r="H27" i="81"/>
  <c r="G33" i="81"/>
  <c r="G80" i="81"/>
  <c r="H90" i="81"/>
  <c r="G96" i="81"/>
  <c r="G39" i="81"/>
  <c r="G50" i="81"/>
  <c r="G54" i="81"/>
  <c r="G58" i="81"/>
  <c r="G62" i="81"/>
  <c r="G66" i="81"/>
  <c r="G70" i="81"/>
  <c r="G86" i="81"/>
  <c r="G29" i="81"/>
  <c r="H50" i="81"/>
  <c r="H54" i="81"/>
  <c r="H58" i="81"/>
  <c r="H62" i="81"/>
  <c r="H66" i="81"/>
  <c r="H70" i="81"/>
  <c r="G76" i="81"/>
  <c r="G92" i="81"/>
  <c r="F99" i="81"/>
  <c r="G35" i="81"/>
  <c r="G82" i="81"/>
  <c r="G25" i="81"/>
  <c r="G41" i="81"/>
  <c r="G88" i="81"/>
  <c r="H7" i="81"/>
  <c r="G44" i="81"/>
  <c r="G46" i="81"/>
  <c r="G24" i="81"/>
  <c r="G26" i="81"/>
  <c r="G28" i="81"/>
  <c r="G30" i="81"/>
  <c r="G32" i="81"/>
  <c r="G34" i="81"/>
  <c r="G36" i="81"/>
  <c r="G38" i="81"/>
  <c r="G40" i="81"/>
  <c r="G42" i="81"/>
  <c r="G75" i="81"/>
  <c r="G77" i="81"/>
  <c r="G79" i="81"/>
  <c r="G81" i="81"/>
  <c r="G83" i="81"/>
  <c r="G85" i="81"/>
  <c r="G87" i="81"/>
  <c r="G89" i="81"/>
  <c r="G91" i="81"/>
  <c r="G93" i="81"/>
  <c r="G95" i="81"/>
  <c r="G97" i="81"/>
  <c r="G12" i="81"/>
  <c r="G14" i="81"/>
  <c r="G16" i="81"/>
  <c r="G18" i="81"/>
  <c r="G20" i="81"/>
  <c r="G22" i="81"/>
  <c r="H24" i="81"/>
  <c r="G47" i="81"/>
  <c r="G49" i="81"/>
  <c r="G53" i="81"/>
  <c r="G55" i="81"/>
  <c r="G57" i="81"/>
  <c r="G59" i="81"/>
  <c r="G61" i="81"/>
  <c r="G63" i="81"/>
  <c r="G65" i="81"/>
  <c r="G67" i="81"/>
  <c r="G69" i="81"/>
  <c r="G71" i="81"/>
  <c r="G73" i="81"/>
  <c r="G51" i="81"/>
  <c r="G45" i="81"/>
  <c r="G13" i="81"/>
  <c r="G15" i="81"/>
  <c r="G17" i="81"/>
  <c r="G19" i="81"/>
  <c r="G21" i="81"/>
  <c r="G23" i="81"/>
  <c r="G74" i="81"/>
  <c r="G71" i="80"/>
  <c r="G75" i="80"/>
  <c r="G79" i="80"/>
  <c r="G83" i="80"/>
  <c r="G87" i="80"/>
  <c r="G91" i="80"/>
  <c r="G95" i="80"/>
  <c r="G6" i="80"/>
  <c r="G13" i="80"/>
  <c r="G17" i="80"/>
  <c r="G21" i="80"/>
  <c r="G25" i="80"/>
  <c r="G29" i="80"/>
  <c r="G33" i="80"/>
  <c r="G37" i="80"/>
  <c r="G41" i="80"/>
  <c r="G45" i="80"/>
  <c r="G49" i="80"/>
  <c r="G53" i="80"/>
  <c r="G57" i="80"/>
  <c r="G61" i="80"/>
  <c r="G65" i="80"/>
  <c r="G69" i="80"/>
  <c r="G73" i="80"/>
  <c r="G77" i="80"/>
  <c r="G81" i="80"/>
  <c r="G85" i="80"/>
  <c r="G89" i="80"/>
  <c r="G93" i="80"/>
  <c r="G97" i="80"/>
  <c r="H6" i="80"/>
  <c r="H7" i="80"/>
  <c r="G12" i="80"/>
  <c r="G14" i="80"/>
  <c r="G16" i="80"/>
  <c r="G18" i="80"/>
  <c r="G20" i="80"/>
  <c r="G22" i="80"/>
  <c r="G24" i="80"/>
  <c r="G26" i="80"/>
  <c r="G28" i="80"/>
  <c r="G30" i="80"/>
  <c r="G32" i="80"/>
  <c r="G34" i="80"/>
  <c r="G36" i="80"/>
  <c r="G38" i="80"/>
  <c r="G40" i="80"/>
  <c r="G42" i="80"/>
  <c r="G44" i="80"/>
  <c r="G46" i="80"/>
  <c r="G48" i="80"/>
  <c r="G50" i="80"/>
  <c r="G52" i="80"/>
  <c r="G54" i="80"/>
  <c r="G56" i="80"/>
  <c r="G58" i="80"/>
  <c r="G60" i="80"/>
  <c r="G62" i="80"/>
  <c r="G64" i="80"/>
  <c r="G66" i="80"/>
  <c r="G68" i="80"/>
  <c r="G70" i="80"/>
  <c r="G72" i="80"/>
  <c r="G74" i="80"/>
  <c r="G76" i="80"/>
  <c r="G78" i="80"/>
  <c r="G80" i="80"/>
  <c r="G82" i="80"/>
  <c r="G84" i="80"/>
  <c r="G86" i="80"/>
  <c r="G88" i="80"/>
  <c r="G90" i="80"/>
  <c r="G92" i="80"/>
  <c r="G94" i="80"/>
  <c r="G96" i="80"/>
  <c r="H12" i="80"/>
  <c r="I12" i="80" s="1"/>
  <c r="I14" i="84" l="1"/>
  <c r="I49" i="84"/>
  <c r="H6" i="84"/>
  <c r="I48" i="84"/>
  <c r="I70" i="84"/>
  <c r="I56" i="84"/>
  <c r="I75" i="84"/>
  <c r="I93" i="84"/>
  <c r="I58" i="84"/>
  <c r="I69" i="84"/>
  <c r="I80" i="84"/>
  <c r="I89" i="84"/>
  <c r="I82" i="84"/>
  <c r="I50" i="84"/>
  <c r="I61" i="84"/>
  <c r="I33" i="84"/>
  <c r="I39" i="84"/>
  <c r="I51" i="84"/>
  <c r="I37" i="84"/>
  <c r="I84" i="84"/>
  <c r="I60" i="84"/>
  <c r="I25" i="84"/>
  <c r="I32" i="84"/>
  <c r="I17" i="84"/>
  <c r="I59" i="84"/>
  <c r="I96" i="84"/>
  <c r="I79" i="84"/>
  <c r="I45" i="84"/>
  <c r="I31" i="84"/>
  <c r="I26" i="84"/>
  <c r="I92" i="84"/>
  <c r="I85" i="84"/>
  <c r="I74" i="84"/>
  <c r="I67" i="84"/>
  <c r="I42" i="84"/>
  <c r="I28" i="84"/>
  <c r="I19" i="84"/>
  <c r="I12" i="84"/>
  <c r="I77" i="84"/>
  <c r="I72" i="84"/>
  <c r="I65" i="84"/>
  <c r="I40" i="84"/>
  <c r="I24" i="84"/>
  <c r="I15" i="84"/>
  <c r="I87" i="84"/>
  <c r="I76" i="84"/>
  <c r="I47" i="84"/>
  <c r="I94" i="84"/>
  <c r="I54" i="84"/>
  <c r="I64" i="84"/>
  <c r="I44" i="84"/>
  <c r="I30" i="84"/>
  <c r="I23" i="84"/>
  <c r="I90" i="84"/>
  <c r="I52" i="84"/>
  <c r="I73" i="84"/>
  <c r="I66" i="84"/>
  <c r="I55" i="84"/>
  <c r="I41" i="84"/>
  <c r="I16" i="84"/>
  <c r="I57" i="84"/>
  <c r="I46" i="84"/>
  <c r="I34" i="84"/>
  <c r="I68" i="84"/>
  <c r="I63" i="84"/>
  <c r="I43" i="84"/>
  <c r="I36" i="84"/>
  <c r="I29" i="84"/>
  <c r="I22" i="84"/>
  <c r="I13" i="84"/>
  <c r="I88" i="84"/>
  <c r="I38" i="84"/>
  <c r="I18" i="84"/>
  <c r="I20" i="84"/>
  <c r="I71" i="84"/>
  <c r="I95" i="84"/>
  <c r="I53" i="84"/>
  <c r="I35" i="84"/>
  <c r="I6" i="84"/>
  <c r="I97" i="84"/>
  <c r="I91" i="84"/>
  <c r="I27" i="84"/>
  <c r="I78" i="84"/>
  <c r="G99" i="84"/>
  <c r="I62" i="84"/>
  <c r="I81" i="84"/>
  <c r="I86" i="84"/>
  <c r="I21" i="84"/>
  <c r="I83" i="84"/>
  <c r="I95" i="83"/>
  <c r="I59" i="83"/>
  <c r="I79" i="83"/>
  <c r="I97" i="83"/>
  <c r="I74" i="83"/>
  <c r="I64" i="83"/>
  <c r="I84" i="83"/>
  <c r="I89" i="83"/>
  <c r="I62" i="83"/>
  <c r="I69" i="83"/>
  <c r="I75" i="83"/>
  <c r="I90" i="83"/>
  <c r="I58" i="83"/>
  <c r="I23" i="83"/>
  <c r="I41" i="83"/>
  <c r="G99" i="83"/>
  <c r="I93" i="83"/>
  <c r="I53" i="83"/>
  <c r="I37" i="83"/>
  <c r="I96" i="83"/>
  <c r="I80" i="83"/>
  <c r="I57" i="83"/>
  <c r="I50" i="83"/>
  <c r="I28" i="83"/>
  <c r="I18" i="83"/>
  <c r="I87" i="83"/>
  <c r="I82" i="83"/>
  <c r="I73" i="83"/>
  <c r="I68" i="83"/>
  <c r="I40" i="83"/>
  <c r="I77" i="83"/>
  <c r="I70" i="83"/>
  <c r="I61" i="83"/>
  <c r="I52" i="83"/>
  <c r="I42" i="83"/>
  <c r="I20" i="83"/>
  <c r="I6" i="83"/>
  <c r="I17" i="83"/>
  <c r="I65" i="83"/>
  <c r="I56" i="83"/>
  <c r="I49" i="83"/>
  <c r="I47" i="83"/>
  <c r="I32" i="83"/>
  <c r="I27" i="83"/>
  <c r="I45" i="83"/>
  <c r="I86" i="83"/>
  <c r="I72" i="83"/>
  <c r="I67" i="83"/>
  <c r="I44" i="83"/>
  <c r="I39" i="83"/>
  <c r="I34" i="83"/>
  <c r="I22" i="83"/>
  <c r="I12" i="83"/>
  <c r="I60" i="83"/>
  <c r="I51" i="83"/>
  <c r="I29" i="83"/>
  <c r="I19" i="83"/>
  <c r="I14" i="83"/>
  <c r="I88" i="83"/>
  <c r="I83" i="83"/>
  <c r="I46" i="83"/>
  <c r="I36" i="83"/>
  <c r="I31" i="83"/>
  <c r="I26" i="83"/>
  <c r="I16" i="83"/>
  <c r="I94" i="83"/>
  <c r="I92" i="83"/>
  <c r="I85" i="83"/>
  <c r="I78" i="83"/>
  <c r="I71" i="83"/>
  <c r="I66" i="83"/>
  <c r="I55" i="83"/>
  <c r="I48" i="83"/>
  <c r="I43" i="83"/>
  <c r="I38" i="83"/>
  <c r="I33" i="83"/>
  <c r="I21" i="83"/>
  <c r="I35" i="83"/>
  <c r="I25" i="83"/>
  <c r="I24" i="83"/>
  <c r="I76" i="83"/>
  <c r="I54" i="83"/>
  <c r="I91" i="83"/>
  <c r="I30" i="83"/>
  <c r="I13" i="83"/>
  <c r="I63" i="83"/>
  <c r="I15" i="83"/>
  <c r="I81" i="83"/>
  <c r="H6" i="82"/>
  <c r="I47" i="82"/>
  <c r="I31" i="82"/>
  <c r="I83" i="82"/>
  <c r="I85" i="82"/>
  <c r="I73" i="82"/>
  <c r="I40" i="82"/>
  <c r="I77" i="82"/>
  <c r="I23" i="82"/>
  <c r="I97" i="82"/>
  <c r="I37" i="82"/>
  <c r="I69" i="82"/>
  <c r="I27" i="82"/>
  <c r="I63" i="82"/>
  <c r="I36" i="82"/>
  <c r="I66" i="82"/>
  <c r="I18" i="82"/>
  <c r="I81" i="82"/>
  <c r="I29" i="82"/>
  <c r="I64" i="82"/>
  <c r="I20" i="82"/>
  <c r="I59" i="82"/>
  <c r="I16" i="82"/>
  <c r="I34" i="82"/>
  <c r="I62" i="82"/>
  <c r="I6" i="82"/>
  <c r="I60" i="82"/>
  <c r="I55" i="82"/>
  <c r="I30" i="82"/>
  <c r="I58" i="82"/>
  <c r="I87" i="82"/>
  <c r="I61" i="82"/>
  <c r="I32" i="82"/>
  <c r="I56" i="82"/>
  <c r="I79" i="82"/>
  <c r="I51" i="82"/>
  <c r="I28" i="82"/>
  <c r="I54" i="82"/>
  <c r="I71" i="82"/>
  <c r="I57" i="82"/>
  <c r="I91" i="82"/>
  <c r="I52" i="82"/>
  <c r="I26" i="82"/>
  <c r="I46" i="82"/>
  <c r="I96" i="82"/>
  <c r="I90" i="82"/>
  <c r="I86" i="82"/>
  <c r="I82" i="82"/>
  <c r="I76" i="82"/>
  <c r="I70" i="82"/>
  <c r="I17" i="82"/>
  <c r="I67" i="82"/>
  <c r="I12" i="82"/>
  <c r="I22" i="82"/>
  <c r="I94" i="82"/>
  <c r="I80" i="82"/>
  <c r="I74" i="82"/>
  <c r="I68" i="82"/>
  <c r="I21" i="82"/>
  <c r="I15" i="82"/>
  <c r="I42" i="82"/>
  <c r="I92" i="82"/>
  <c r="I88" i="82"/>
  <c r="I84" i="82"/>
  <c r="I78" i="82"/>
  <c r="I72" i="82"/>
  <c r="I19" i="82"/>
  <c r="I13" i="82"/>
  <c r="G99" i="82"/>
  <c r="I65" i="82"/>
  <c r="I95" i="82"/>
  <c r="I24" i="82"/>
  <c r="I50" i="82"/>
  <c r="I45" i="82"/>
  <c r="I53" i="82"/>
  <c r="I75" i="82"/>
  <c r="I48" i="82"/>
  <c r="I14" i="82"/>
  <c r="I41" i="82"/>
  <c r="I39" i="82"/>
  <c r="I38" i="82"/>
  <c r="I49" i="82"/>
  <c r="I43" i="82"/>
  <c r="I89" i="82"/>
  <c r="I33" i="82"/>
  <c r="I93" i="82"/>
  <c r="I44" i="82"/>
  <c r="I35" i="82"/>
  <c r="I25" i="82"/>
  <c r="I85" i="81"/>
  <c r="I26" i="81"/>
  <c r="I60" i="81"/>
  <c r="I52" i="81"/>
  <c r="I58" i="81"/>
  <c r="I30" i="81"/>
  <c r="I74" i="81"/>
  <c r="I40" i="81"/>
  <c r="I70" i="81"/>
  <c r="I67" i="81"/>
  <c r="I92" i="81"/>
  <c r="I94" i="81"/>
  <c r="I65" i="81"/>
  <c r="I66" i="81"/>
  <c r="I38" i="81"/>
  <c r="I37" i="81"/>
  <c r="I22" i="81"/>
  <c r="I12" i="81"/>
  <c r="I50" i="81"/>
  <c r="I57" i="81"/>
  <c r="I23" i="81"/>
  <c r="I73" i="81"/>
  <c r="I71" i="81"/>
  <c r="I18" i="81"/>
  <c r="I6" i="81"/>
  <c r="I64" i="81"/>
  <c r="I43" i="81"/>
  <c r="I41" i="81"/>
  <c r="I82" i="81"/>
  <c r="I87" i="81"/>
  <c r="I34" i="81"/>
  <c r="I49" i="81"/>
  <c r="I61" i="81"/>
  <c r="I42" i="81"/>
  <c r="I97" i="81"/>
  <c r="I46" i="81"/>
  <c r="I63" i="81"/>
  <c r="I81" i="81"/>
  <c r="I80" i="81"/>
  <c r="I95" i="81"/>
  <c r="I78" i="81"/>
  <c r="I83" i="81"/>
  <c r="I96" i="81"/>
  <c r="I88" i="81"/>
  <c r="I55" i="81"/>
  <c r="I45" i="81"/>
  <c r="I84" i="81"/>
  <c r="I68" i="81"/>
  <c r="I36" i="81"/>
  <c r="I47" i="81"/>
  <c r="I28" i="81"/>
  <c r="I32" i="81"/>
  <c r="I20" i="81"/>
  <c r="G99" i="81"/>
  <c r="I59" i="81"/>
  <c r="I76" i="81"/>
  <c r="I62" i="81"/>
  <c r="I91" i="81"/>
  <c r="I14" i="81"/>
  <c r="I79" i="81"/>
  <c r="I53" i="81"/>
  <c r="I56" i="81"/>
  <c r="I24" i="81"/>
  <c r="I21" i="81"/>
  <c r="I19" i="81"/>
  <c r="I17" i="81"/>
  <c r="I15" i="81"/>
  <c r="I13" i="81"/>
  <c r="I93" i="81"/>
  <c r="I51" i="81"/>
  <c r="I29" i="81"/>
  <c r="I54" i="81"/>
  <c r="I75" i="81"/>
  <c r="I44" i="81"/>
  <c r="I90" i="81"/>
  <c r="I89" i="81"/>
  <c r="I48" i="81"/>
  <c r="I25" i="81"/>
  <c r="I77" i="81"/>
  <c r="I35" i="81"/>
  <c r="I86" i="81"/>
  <c r="I39" i="81"/>
  <c r="I33" i="81"/>
  <c r="I27" i="81"/>
  <c r="I69" i="81"/>
  <c r="I72" i="81"/>
  <c r="I31" i="81"/>
  <c r="I16" i="81"/>
  <c r="I62" i="80"/>
  <c r="I33" i="80"/>
  <c r="I68" i="80"/>
  <c r="I15" i="80"/>
  <c r="G99" i="80"/>
  <c r="I94" i="80"/>
  <c r="I58" i="80"/>
  <c r="I93" i="80"/>
  <c r="I61" i="80"/>
  <c r="I29" i="80"/>
  <c r="I96" i="80"/>
  <c r="I64" i="80"/>
  <c r="I24" i="80"/>
  <c r="I75" i="80"/>
  <c r="I43" i="80"/>
  <c r="I82" i="80"/>
  <c r="I90" i="80"/>
  <c r="I50" i="80"/>
  <c r="I89" i="80"/>
  <c r="I57" i="80"/>
  <c r="I25" i="80"/>
  <c r="I92" i="80"/>
  <c r="I60" i="80"/>
  <c r="I20" i="80"/>
  <c r="I71" i="80"/>
  <c r="I39" i="80"/>
  <c r="I14" i="80"/>
  <c r="I79" i="80"/>
  <c r="I65" i="80"/>
  <c r="I86" i="80"/>
  <c r="I85" i="80"/>
  <c r="I21" i="80"/>
  <c r="I56" i="80"/>
  <c r="I67" i="80"/>
  <c r="I42" i="80"/>
  <c r="I78" i="80"/>
  <c r="I34" i="80"/>
  <c r="I81" i="80"/>
  <c r="I49" i="80"/>
  <c r="I17" i="80"/>
  <c r="I84" i="80"/>
  <c r="I52" i="80"/>
  <c r="I95" i="80"/>
  <c r="I63" i="80"/>
  <c r="I31" i="80"/>
  <c r="I97" i="80"/>
  <c r="I32" i="80"/>
  <c r="I36" i="80"/>
  <c r="I47" i="80"/>
  <c r="I54" i="80"/>
  <c r="I46" i="80"/>
  <c r="I53" i="80"/>
  <c r="I88" i="80"/>
  <c r="I16" i="80"/>
  <c r="I35" i="80"/>
  <c r="I38" i="80"/>
  <c r="I74" i="80"/>
  <c r="I26" i="80"/>
  <c r="I77" i="80"/>
  <c r="I45" i="80"/>
  <c r="I13" i="80"/>
  <c r="I80" i="80"/>
  <c r="I48" i="80"/>
  <c r="I91" i="80"/>
  <c r="I59" i="80"/>
  <c r="I27" i="80"/>
  <c r="I30" i="80"/>
  <c r="I70" i="80"/>
  <c r="I18" i="80"/>
  <c r="I73" i="80"/>
  <c r="I41" i="80"/>
  <c r="I6" i="80"/>
  <c r="I76" i="80"/>
  <c r="I44" i="80"/>
  <c r="I87" i="80"/>
  <c r="I55" i="80"/>
  <c r="I23" i="80"/>
  <c r="I22" i="80"/>
  <c r="I66" i="80"/>
  <c r="I69" i="80"/>
  <c r="I37" i="80"/>
  <c r="I28" i="80"/>
  <c r="I72" i="80"/>
  <c r="I40" i="80"/>
  <c r="I83" i="80"/>
  <c r="I51" i="80"/>
  <c r="I19" i="80"/>
  <c r="H150" i="22"/>
  <c r="AA136" i="22"/>
  <c r="X135" i="22"/>
  <c r="S126" i="22"/>
  <c r="X126" i="22"/>
  <c r="AA125" i="22"/>
  <c r="R125" i="22"/>
  <c r="D127" i="22"/>
  <c r="G118" i="22"/>
  <c r="U111" i="22"/>
  <c r="F118" i="22"/>
  <c r="G112" i="22"/>
  <c r="G113" i="22" s="1"/>
  <c r="F117" i="22"/>
  <c r="AA106" i="22"/>
  <c r="X106" i="22"/>
  <c r="U106" i="22"/>
  <c r="T106" i="22"/>
  <c r="S106" i="22"/>
  <c r="R106" i="22"/>
  <c r="P106" i="22"/>
  <c r="I106" i="22"/>
  <c r="J106" i="22" s="1"/>
  <c r="H109" i="22"/>
  <c r="E95" i="22"/>
  <c r="S93" i="22"/>
  <c r="E80" i="22"/>
  <c r="E81" i="22" s="1"/>
  <c r="S79" i="22"/>
  <c r="G86" i="22"/>
  <c r="S78" i="22"/>
  <c r="X78" i="22"/>
  <c r="R71" i="22"/>
  <c r="D73" i="22"/>
  <c r="E77" i="22"/>
  <c r="AA62" i="22"/>
  <c r="F53" i="22"/>
  <c r="H54" i="22"/>
  <c r="D54" i="22"/>
  <c r="G48" i="22"/>
  <c r="X46" i="22"/>
  <c r="E41" i="22"/>
  <c r="AA30" i="22"/>
  <c r="X30" i="22"/>
  <c r="R30" i="22"/>
  <c r="D22" i="22"/>
  <c r="D16" i="22"/>
  <c r="R15" i="22"/>
  <c r="X14" i="22"/>
  <c r="D21" i="22"/>
  <c r="H6" i="22"/>
  <c r="G6" i="22"/>
  <c r="F6" i="22"/>
  <c r="E6" i="22"/>
  <c r="E99" i="27"/>
  <c r="F99" i="27"/>
  <c r="G99" i="27"/>
  <c r="E99" i="28"/>
  <c r="F99" i="28"/>
  <c r="G99" i="28"/>
  <c r="E99" i="70"/>
  <c r="F99" i="70"/>
  <c r="G99" i="70"/>
  <c r="E99" i="75"/>
  <c r="F99" i="75"/>
  <c r="G99" i="75"/>
  <c r="E99" i="34"/>
  <c r="F99" i="34"/>
  <c r="G99" i="34"/>
  <c r="E99" i="35"/>
  <c r="F99" i="35"/>
  <c r="G99" i="35"/>
  <c r="E99" i="71"/>
  <c r="F99" i="71"/>
  <c r="G99" i="71"/>
  <c r="E99" i="76"/>
  <c r="F99" i="76"/>
  <c r="G99" i="76"/>
  <c r="E99" i="41"/>
  <c r="F99" i="41"/>
  <c r="G99" i="41"/>
  <c r="E99" i="42"/>
  <c r="F99" i="42"/>
  <c r="G99" i="42"/>
  <c r="E99" i="72"/>
  <c r="F99" i="72"/>
  <c r="G99" i="72"/>
  <c r="E99" i="77"/>
  <c r="F99" i="77"/>
  <c r="G99" i="77"/>
  <c r="E99" i="48"/>
  <c r="F99" i="48"/>
  <c r="G99" i="48"/>
  <c r="E99" i="49"/>
  <c r="F99" i="49"/>
  <c r="G99" i="49"/>
  <c r="E99" i="73"/>
  <c r="F99" i="73"/>
  <c r="G99" i="73"/>
  <c r="E99" i="78"/>
  <c r="F99" i="78"/>
  <c r="G99" i="78"/>
  <c r="E99" i="55"/>
  <c r="D143" i="22" s="1"/>
  <c r="E99" i="56"/>
  <c r="E143" i="22" s="1"/>
  <c r="E99" i="74"/>
  <c r="F143" i="22" s="1"/>
  <c r="E99" i="79"/>
  <c r="G143" i="22" s="1"/>
  <c r="D99" i="27"/>
  <c r="D99" i="28"/>
  <c r="D99" i="70"/>
  <c r="D99" i="75"/>
  <c r="D99" i="34"/>
  <c r="D99" i="35"/>
  <c r="D99" i="71"/>
  <c r="D99" i="76"/>
  <c r="D99" i="41"/>
  <c r="D99" i="42"/>
  <c r="D99" i="72"/>
  <c r="D99" i="77"/>
  <c r="D99" i="48"/>
  <c r="D99" i="49"/>
  <c r="D99" i="73"/>
  <c r="D99" i="78"/>
  <c r="D99" i="55"/>
  <c r="D142" i="22" s="1"/>
  <c r="D99" i="56"/>
  <c r="E142" i="22" s="1"/>
  <c r="D99" i="74"/>
  <c r="F142" i="22" s="1"/>
  <c r="D99" i="79"/>
  <c r="G142" i="22" s="1"/>
  <c r="S143" i="22" l="1"/>
  <c r="R143" i="22"/>
  <c r="D144" i="22"/>
  <c r="D145" i="22" s="1"/>
  <c r="R142" i="22"/>
  <c r="T72" i="22"/>
  <c r="H21" i="22"/>
  <c r="X29" i="22"/>
  <c r="E60" i="22"/>
  <c r="G41" i="22"/>
  <c r="E53" i="22"/>
  <c r="R53" i="22" s="1"/>
  <c r="R62" i="22"/>
  <c r="H73" i="22"/>
  <c r="H74" i="22" s="1"/>
  <c r="H95" i="22"/>
  <c r="G116" i="22"/>
  <c r="E117" i="22"/>
  <c r="H149" i="22"/>
  <c r="V106" i="22"/>
  <c r="D17" i="22"/>
  <c r="E112" i="22"/>
  <c r="AA112" i="22" s="1"/>
  <c r="D53" i="22"/>
  <c r="F9" i="22"/>
  <c r="F10" i="22" s="1"/>
  <c r="E150" i="22"/>
  <c r="G21" i="22"/>
  <c r="U21" i="22" s="1"/>
  <c r="X61" i="22"/>
  <c r="G149" i="22"/>
  <c r="H31" i="22"/>
  <c r="H32" i="22" s="1"/>
  <c r="D48" i="22"/>
  <c r="D49" i="22" s="1"/>
  <c r="U78" i="22"/>
  <c r="T79" i="22"/>
  <c r="G144" i="22"/>
  <c r="G145" i="22" s="1"/>
  <c r="T104" i="22"/>
  <c r="X136" i="22"/>
  <c r="I136" i="22"/>
  <c r="K136" i="22" s="1"/>
  <c r="G105" i="22"/>
  <c r="AA103" i="22"/>
  <c r="S72" i="22"/>
  <c r="E116" i="22"/>
  <c r="H22" i="22"/>
  <c r="G31" i="22"/>
  <c r="D63" i="22"/>
  <c r="X62" i="22"/>
  <c r="D84" i="22"/>
  <c r="E85" i="22"/>
  <c r="F109" i="22"/>
  <c r="H159" i="22"/>
  <c r="U142" i="22"/>
  <c r="H144" i="22"/>
  <c r="U40" i="22"/>
  <c r="I30" i="22"/>
  <c r="O30" i="22" s="1"/>
  <c r="H52" i="22"/>
  <c r="S94" i="22"/>
  <c r="K106" i="22"/>
  <c r="AA110" i="22"/>
  <c r="T136" i="22"/>
  <c r="U39" i="22"/>
  <c r="F84" i="22"/>
  <c r="U125" i="22"/>
  <c r="E22" i="22"/>
  <c r="R22" i="22" s="1"/>
  <c r="I29" i="22"/>
  <c r="P29" i="22" s="1"/>
  <c r="R79" i="22"/>
  <c r="E86" i="22"/>
  <c r="AA86" i="22" s="1"/>
  <c r="M106" i="22"/>
  <c r="G117" i="22"/>
  <c r="G119" i="22" s="1"/>
  <c r="U14" i="22"/>
  <c r="U29" i="22"/>
  <c r="H16" i="22"/>
  <c r="H17" i="22" s="1"/>
  <c r="AA39" i="22"/>
  <c r="S15" i="22"/>
  <c r="E31" i="22"/>
  <c r="S31" i="22" s="1"/>
  <c r="F31" i="22"/>
  <c r="F95" i="22"/>
  <c r="D116" i="22"/>
  <c r="N106" i="22"/>
  <c r="H13" i="22"/>
  <c r="P52" i="22"/>
  <c r="P116" i="22"/>
  <c r="O156" i="22"/>
  <c r="P38" i="22"/>
  <c r="P102" i="22"/>
  <c r="G13" i="22"/>
  <c r="P6" i="22"/>
  <c r="P45" i="22"/>
  <c r="P109" i="22"/>
  <c r="O38" i="22"/>
  <c r="P13" i="22"/>
  <c r="P60" i="22"/>
  <c r="P124" i="22"/>
  <c r="O52" i="22"/>
  <c r="H20" i="22"/>
  <c r="P70" i="22"/>
  <c r="P134" i="22"/>
  <c r="O92" i="22"/>
  <c r="P20" i="22"/>
  <c r="P77" i="22"/>
  <c r="P141" i="22"/>
  <c r="O102" i="22"/>
  <c r="H28" i="22"/>
  <c r="P84" i="22"/>
  <c r="P148" i="22"/>
  <c r="O28" i="22"/>
  <c r="O116" i="22"/>
  <c r="P28" i="22"/>
  <c r="P92" i="22"/>
  <c r="P156" i="22"/>
  <c r="N116" i="22"/>
  <c r="O6" i="22"/>
  <c r="O45" i="22"/>
  <c r="O109" i="22"/>
  <c r="O13" i="22"/>
  <c r="O60" i="22"/>
  <c r="O124" i="22"/>
  <c r="G20" i="22"/>
  <c r="O70" i="22"/>
  <c r="O134" i="22"/>
  <c r="F13" i="22"/>
  <c r="O20" i="22"/>
  <c r="O77" i="22"/>
  <c r="O141" i="22"/>
  <c r="N38" i="22"/>
  <c r="G28" i="22"/>
  <c r="O84" i="22"/>
  <c r="O148" i="22"/>
  <c r="N52" i="22"/>
  <c r="M134" i="22"/>
  <c r="N102" i="22"/>
  <c r="M6" i="22"/>
  <c r="N6" i="22"/>
  <c r="N45" i="22"/>
  <c r="N109" i="22"/>
  <c r="M38" i="22"/>
  <c r="N13" i="22"/>
  <c r="N60" i="22"/>
  <c r="N124" i="22"/>
  <c r="E20" i="22"/>
  <c r="M45" i="22"/>
  <c r="F20" i="22"/>
  <c r="N70" i="22"/>
  <c r="N134" i="22"/>
  <c r="M70" i="22"/>
  <c r="N20" i="22"/>
  <c r="N77" i="22"/>
  <c r="N141" i="22"/>
  <c r="M102" i="22"/>
  <c r="F28" i="22"/>
  <c r="N84" i="22"/>
  <c r="N148" i="22"/>
  <c r="M109" i="22"/>
  <c r="N28" i="22"/>
  <c r="N92" i="22"/>
  <c r="N156" i="22"/>
  <c r="L38" i="22"/>
  <c r="L102" i="22"/>
  <c r="E13" i="22"/>
  <c r="M52" i="22"/>
  <c r="M116" i="22"/>
  <c r="M13" i="22"/>
  <c r="M60" i="22"/>
  <c r="M124" i="22"/>
  <c r="M20" i="22"/>
  <c r="M77" i="22"/>
  <c r="M141" i="22"/>
  <c r="E28" i="22"/>
  <c r="M84" i="22"/>
  <c r="M148" i="22"/>
  <c r="M28" i="22"/>
  <c r="M92" i="22"/>
  <c r="M156" i="22"/>
  <c r="L6" i="22"/>
  <c r="L45" i="22"/>
  <c r="L109" i="22"/>
  <c r="D13" i="22"/>
  <c r="L52" i="22"/>
  <c r="L116" i="22"/>
  <c r="L13" i="22"/>
  <c r="L60" i="22"/>
  <c r="L124" i="22"/>
  <c r="F92" i="22"/>
  <c r="D20" i="22"/>
  <c r="L70" i="22"/>
  <c r="L134" i="22"/>
  <c r="L20" i="22"/>
  <c r="L77" i="22"/>
  <c r="L141" i="22"/>
  <c r="D28" i="22"/>
  <c r="L84" i="22"/>
  <c r="L148" i="22"/>
  <c r="L28" i="22"/>
  <c r="L92" i="22"/>
  <c r="L156" i="22"/>
  <c r="R8" i="22"/>
  <c r="D9" i="22"/>
  <c r="L7" i="22"/>
  <c r="I7" i="22"/>
  <c r="M7" i="22" s="1"/>
  <c r="T31" i="22"/>
  <c r="G32" i="22"/>
  <c r="U7" i="22"/>
  <c r="H9" i="22"/>
  <c r="I8" i="22"/>
  <c r="O8" i="22" s="1"/>
  <c r="X8" i="22"/>
  <c r="E9" i="22"/>
  <c r="S9" i="22" s="1"/>
  <c r="R7" i="22"/>
  <c r="AA7" i="22"/>
  <c r="T7" i="22"/>
  <c r="G9" i="22"/>
  <c r="U8" i="22"/>
  <c r="T8" i="22"/>
  <c r="AA8" i="22"/>
  <c r="F41" i="22"/>
  <c r="X39" i="22"/>
  <c r="S39" i="22"/>
  <c r="F60" i="22"/>
  <c r="F52" i="22"/>
  <c r="F45" i="22"/>
  <c r="I39" i="22"/>
  <c r="O39" i="22" s="1"/>
  <c r="E42" i="22"/>
  <c r="E54" i="22"/>
  <c r="R47" i="22"/>
  <c r="F21" i="22"/>
  <c r="F16" i="22"/>
  <c r="T30" i="22"/>
  <c r="H41" i="22"/>
  <c r="E45" i="22"/>
  <c r="X47" i="22"/>
  <c r="G53" i="22"/>
  <c r="I62" i="22"/>
  <c r="O62" i="22" s="1"/>
  <c r="I72" i="22"/>
  <c r="M72" i="22" s="1"/>
  <c r="AA15" i="22"/>
  <c r="T15" i="22"/>
  <c r="G22" i="22"/>
  <c r="X7" i="22"/>
  <c r="D23" i="22"/>
  <c r="AA29" i="22"/>
  <c r="U30" i="22"/>
  <c r="D31" i="22"/>
  <c r="R39" i="22"/>
  <c r="I40" i="22"/>
  <c r="L40" i="22" s="1"/>
  <c r="U47" i="22"/>
  <c r="T47" i="22"/>
  <c r="AA47" i="22"/>
  <c r="G54" i="22"/>
  <c r="U54" i="22" s="1"/>
  <c r="G49" i="22"/>
  <c r="I79" i="22"/>
  <c r="N79" i="22" s="1"/>
  <c r="S8" i="22"/>
  <c r="E16" i="22"/>
  <c r="E17" i="22" s="1"/>
  <c r="E21" i="22"/>
  <c r="E48" i="22"/>
  <c r="E49" i="22" s="1"/>
  <c r="S53" i="22"/>
  <c r="X53" i="22"/>
  <c r="G63" i="22"/>
  <c r="T61" i="22"/>
  <c r="AA61" i="22"/>
  <c r="E92" i="22"/>
  <c r="E84" i="22"/>
  <c r="S71" i="22"/>
  <c r="X71" i="22"/>
  <c r="AA72" i="22"/>
  <c r="R72" i="22"/>
  <c r="U15" i="22"/>
  <c r="R14" i="22"/>
  <c r="R29" i="22"/>
  <c r="G60" i="22"/>
  <c r="G52" i="22"/>
  <c r="G45" i="22"/>
  <c r="S7" i="22"/>
  <c r="I14" i="22"/>
  <c r="L14" i="22" s="1"/>
  <c r="S14" i="22"/>
  <c r="G16" i="22"/>
  <c r="G17" i="22" s="1"/>
  <c r="T29" i="22"/>
  <c r="H45" i="22"/>
  <c r="H60" i="22"/>
  <c r="T39" i="22"/>
  <c r="R40" i="22"/>
  <c r="I46" i="22"/>
  <c r="L46" i="22" s="1"/>
  <c r="U46" i="22"/>
  <c r="E52" i="22"/>
  <c r="U61" i="22"/>
  <c r="H63" i="22"/>
  <c r="H64" i="22" s="1"/>
  <c r="T62" i="22"/>
  <c r="G64" i="22"/>
  <c r="F73" i="22"/>
  <c r="I94" i="22"/>
  <c r="L94" i="22" s="1"/>
  <c r="X94" i="22"/>
  <c r="E32" i="22"/>
  <c r="D52" i="22"/>
  <c r="D45" i="22"/>
  <c r="D60" i="22"/>
  <c r="AA41" i="22"/>
  <c r="S46" i="22"/>
  <c r="R46" i="22"/>
  <c r="E55" i="22"/>
  <c r="U62" i="22"/>
  <c r="G92" i="22"/>
  <c r="G77" i="22"/>
  <c r="G84" i="22"/>
  <c r="T71" i="22"/>
  <c r="S30" i="22"/>
  <c r="X40" i="22"/>
  <c r="S40" i="22"/>
  <c r="P79" i="22"/>
  <c r="H86" i="22"/>
  <c r="U79" i="22"/>
  <c r="F22" i="22"/>
  <c r="F17" i="22"/>
  <c r="X15" i="22"/>
  <c r="F32" i="22"/>
  <c r="T40" i="22"/>
  <c r="AA40" i="22"/>
  <c r="G42" i="22"/>
  <c r="D41" i="22"/>
  <c r="R41" i="22" s="1"/>
  <c r="T46" i="22"/>
  <c r="AA46" i="22"/>
  <c r="I47" i="22"/>
  <c r="O47" i="22" s="1"/>
  <c r="D55" i="22"/>
  <c r="F54" i="22"/>
  <c r="H84" i="22"/>
  <c r="H92" i="22"/>
  <c r="H77" i="22"/>
  <c r="T14" i="22"/>
  <c r="AA14" i="22"/>
  <c r="I15" i="22"/>
  <c r="O15" i="22" s="1"/>
  <c r="S29" i="22"/>
  <c r="S47" i="22"/>
  <c r="F48" i="22"/>
  <c r="T48" i="22" s="1"/>
  <c r="I61" i="22"/>
  <c r="L61" i="22" s="1"/>
  <c r="R61" i="22"/>
  <c r="S62" i="22"/>
  <c r="D92" i="22"/>
  <c r="D77" i="22"/>
  <c r="G73" i="22"/>
  <c r="G74" i="22" s="1"/>
  <c r="F77" i="22"/>
  <c r="F85" i="22"/>
  <c r="F80" i="22"/>
  <c r="H80" i="22"/>
  <c r="R94" i="22"/>
  <c r="S61" i="22"/>
  <c r="N72" i="22"/>
  <c r="X72" i="22"/>
  <c r="G85" i="22"/>
  <c r="G80" i="22"/>
  <c r="AA78" i="22"/>
  <c r="G137" i="22"/>
  <c r="T135" i="22"/>
  <c r="AA135" i="22"/>
  <c r="H53" i="22"/>
  <c r="H48" i="22"/>
  <c r="E63" i="22"/>
  <c r="D74" i="22"/>
  <c r="R93" i="22"/>
  <c r="I93" i="22"/>
  <c r="L93" i="22" s="1"/>
  <c r="T94" i="22"/>
  <c r="AA94" i="22"/>
  <c r="D95" i="22"/>
  <c r="D96" i="22" s="1"/>
  <c r="D64" i="22"/>
  <c r="F63" i="22"/>
  <c r="U71" i="22"/>
  <c r="AA71" i="22"/>
  <c r="I78" i="22"/>
  <c r="P78" i="22" s="1"/>
  <c r="T78" i="22"/>
  <c r="D86" i="22"/>
  <c r="U94" i="22"/>
  <c r="E96" i="22"/>
  <c r="R104" i="22"/>
  <c r="AA104" i="22"/>
  <c r="I71" i="22"/>
  <c r="M71" i="22" s="1"/>
  <c r="P72" i="22"/>
  <c r="U72" i="22"/>
  <c r="AA79" i="22"/>
  <c r="S95" i="22"/>
  <c r="F96" i="22"/>
  <c r="S103" i="22"/>
  <c r="X103" i="22"/>
  <c r="F105" i="22"/>
  <c r="T105" i="22" s="1"/>
  <c r="S117" i="22"/>
  <c r="F119" i="22"/>
  <c r="F120" i="22" s="1"/>
  <c r="F86" i="22"/>
  <c r="T86" i="22" s="1"/>
  <c r="X79" i="22"/>
  <c r="G95" i="22"/>
  <c r="G96" i="22" s="1"/>
  <c r="T93" i="22"/>
  <c r="AA93" i="22"/>
  <c r="H96" i="22"/>
  <c r="E73" i="22"/>
  <c r="D85" i="22"/>
  <c r="D80" i="22"/>
  <c r="R78" i="22"/>
  <c r="O79" i="22"/>
  <c r="H85" i="22"/>
  <c r="X93" i="22"/>
  <c r="G124" i="22"/>
  <c r="G109" i="22"/>
  <c r="Y106" i="22"/>
  <c r="W106" i="22" a="1"/>
  <c r="W106" i="22" s="1"/>
  <c r="AC106" i="22"/>
  <c r="AB106" i="22"/>
  <c r="Z106" i="22"/>
  <c r="H117" i="22"/>
  <c r="U110" i="22"/>
  <c r="H112" i="22"/>
  <c r="T103" i="22"/>
  <c r="D105" i="22"/>
  <c r="I110" i="22"/>
  <c r="O110" i="22" s="1"/>
  <c r="X110" i="22"/>
  <c r="H118" i="22"/>
  <c r="G120" i="22"/>
  <c r="T118" i="22"/>
  <c r="AA126" i="22"/>
  <c r="T126" i="22"/>
  <c r="H124" i="22"/>
  <c r="H116" i="22"/>
  <c r="S104" i="22"/>
  <c r="U126" i="22"/>
  <c r="U93" i="22"/>
  <c r="H105" i="22"/>
  <c r="U103" i="22"/>
  <c r="AA117" i="22"/>
  <c r="T125" i="22"/>
  <c r="F127" i="22"/>
  <c r="S125" i="22"/>
  <c r="I125" i="22"/>
  <c r="N125" i="22" s="1"/>
  <c r="X125" i="22"/>
  <c r="H148" i="22"/>
  <c r="H156" i="22"/>
  <c r="H141" i="22"/>
  <c r="D109" i="22"/>
  <c r="D124" i="22"/>
  <c r="I103" i="22"/>
  <c r="L103" i="22" s="1"/>
  <c r="D156" i="22"/>
  <c r="D141" i="22"/>
  <c r="D148" i="22"/>
  <c r="U104" i="22"/>
  <c r="T117" i="22"/>
  <c r="I135" i="22"/>
  <c r="N135" i="22" s="1"/>
  <c r="U144" i="22"/>
  <c r="H145" i="22"/>
  <c r="R103" i="22"/>
  <c r="E105" i="22"/>
  <c r="I104" i="22"/>
  <c r="X104" i="22"/>
  <c r="F112" i="22"/>
  <c r="T112" i="22" s="1"/>
  <c r="T110" i="22"/>
  <c r="S110" i="22"/>
  <c r="E118" i="22"/>
  <c r="S118" i="22" s="1"/>
  <c r="R111" i="22"/>
  <c r="I111" i="22"/>
  <c r="O111" i="22" s="1"/>
  <c r="S111" i="22"/>
  <c r="E124" i="22"/>
  <c r="E109" i="22"/>
  <c r="X111" i="22"/>
  <c r="F116" i="22"/>
  <c r="F124" i="22"/>
  <c r="R126" i="22"/>
  <c r="E127" i="22"/>
  <c r="E128" i="22" s="1"/>
  <c r="I126" i="22"/>
  <c r="L126" i="22" s="1"/>
  <c r="F156" i="22"/>
  <c r="F141" i="22"/>
  <c r="F148" i="22"/>
  <c r="F149" i="22"/>
  <c r="T149" i="22" s="1"/>
  <c r="F144" i="22"/>
  <c r="T142" i="22"/>
  <c r="S142" i="22"/>
  <c r="I142" i="22"/>
  <c r="O142" i="22" s="1"/>
  <c r="X142" i="22"/>
  <c r="H151" i="22"/>
  <c r="H152" i="22" s="1"/>
  <c r="U149" i="22"/>
  <c r="L106" i="22"/>
  <c r="T111" i="22"/>
  <c r="AA111" i="22"/>
  <c r="D117" i="22"/>
  <c r="X117" i="22" s="1"/>
  <c r="D118" i="22"/>
  <c r="U135" i="22"/>
  <c r="H137" i="22"/>
  <c r="H138" i="22" s="1"/>
  <c r="E156" i="22"/>
  <c r="E141" i="22"/>
  <c r="D150" i="22"/>
  <c r="R150" i="22" s="1"/>
  <c r="D149" i="22"/>
  <c r="M136" i="22"/>
  <c r="R136" i="22"/>
  <c r="O106" i="22"/>
  <c r="R110" i="22"/>
  <c r="D112" i="22"/>
  <c r="G127" i="22"/>
  <c r="D137" i="22"/>
  <c r="E137" i="22"/>
  <c r="E138" i="22" s="1"/>
  <c r="R135" i="22"/>
  <c r="S136" i="22"/>
  <c r="F138" i="22"/>
  <c r="X143" i="22"/>
  <c r="I143" i="22"/>
  <c r="L143" i="22" s="1"/>
  <c r="F150" i="22"/>
  <c r="E148" i="22"/>
  <c r="G141" i="22"/>
  <c r="G148" i="22"/>
  <c r="F137" i="22"/>
  <c r="D128" i="22"/>
  <c r="H127" i="22"/>
  <c r="S135" i="22"/>
  <c r="U136" i="22"/>
  <c r="G156" i="22"/>
  <c r="T143" i="22"/>
  <c r="AA143" i="22"/>
  <c r="U143" i="22"/>
  <c r="G150" i="22"/>
  <c r="E144" i="22"/>
  <c r="E149" i="22"/>
  <c r="AA142" i="22"/>
  <c r="D10" i="27" a="1"/>
  <c r="D10" i="27" s="1"/>
  <c r="D10" i="28" a="1"/>
  <c r="D10" i="28" s="1"/>
  <c r="D10" i="70" a="1"/>
  <c r="D10" i="70" s="1"/>
  <c r="D10" i="75" a="1"/>
  <c r="D10" i="75" s="1"/>
  <c r="D10" i="34" a="1"/>
  <c r="D10" i="34" s="1"/>
  <c r="D10" i="35" a="1"/>
  <c r="D10" i="35" s="1"/>
  <c r="D10" i="71" a="1"/>
  <c r="D10" i="71" s="1"/>
  <c r="D10" i="76" a="1"/>
  <c r="D10" i="76" s="1"/>
  <c r="D10" i="41" a="1"/>
  <c r="D10" i="41" s="1"/>
  <c r="D10" i="42" a="1"/>
  <c r="D10" i="42" s="1"/>
  <c r="D10" i="72" a="1"/>
  <c r="D10" i="72" s="1"/>
  <c r="D10" i="77" a="1"/>
  <c r="D10" i="77" s="1"/>
  <c r="D10" i="48" a="1"/>
  <c r="D10" i="48" s="1"/>
  <c r="D10" i="49" a="1"/>
  <c r="D10" i="49" s="1"/>
  <c r="D10" i="73" a="1"/>
  <c r="D10" i="73" s="1"/>
  <c r="D10" i="78" a="1"/>
  <c r="D10" i="78" s="1"/>
  <c r="D10" i="55" a="1"/>
  <c r="D10" i="55" s="1"/>
  <c r="D10" i="56" a="1"/>
  <c r="D10" i="56" s="1"/>
  <c r="D10" i="74" a="1"/>
  <c r="D10" i="74" s="1"/>
  <c r="D10" i="79" a="1"/>
  <c r="D10" i="79" s="1"/>
  <c r="F97" i="79"/>
  <c r="H97" i="79" s="1"/>
  <c r="F96" i="79"/>
  <c r="F95" i="79"/>
  <c r="H95" i="79" s="1"/>
  <c r="F94" i="79"/>
  <c r="H94" i="79" s="1"/>
  <c r="F93" i="79"/>
  <c r="H93" i="79" s="1"/>
  <c r="F92" i="79"/>
  <c r="H92" i="79" s="1"/>
  <c r="F91" i="79"/>
  <c r="H91" i="79" s="1"/>
  <c r="F90" i="79"/>
  <c r="H90" i="79" s="1"/>
  <c r="F89" i="79"/>
  <c r="H89" i="79" s="1"/>
  <c r="F88" i="79"/>
  <c r="F87" i="79"/>
  <c r="F86" i="79"/>
  <c r="H86" i="79" s="1"/>
  <c r="F85" i="79"/>
  <c r="F84" i="79"/>
  <c r="H84" i="79" s="1"/>
  <c r="F83" i="79"/>
  <c r="H83" i="79" s="1"/>
  <c r="F82" i="79"/>
  <c r="H82" i="79" s="1"/>
  <c r="F81" i="79"/>
  <c r="H81" i="79" s="1"/>
  <c r="F80" i="79"/>
  <c r="H80" i="79" s="1"/>
  <c r="F79" i="79"/>
  <c r="F78" i="79"/>
  <c r="H78" i="79" s="1"/>
  <c r="F77" i="79"/>
  <c r="F76" i="79"/>
  <c r="F75" i="79"/>
  <c r="H75" i="79" s="1"/>
  <c r="F74" i="79"/>
  <c r="F73" i="79"/>
  <c r="F72" i="79"/>
  <c r="F71" i="79"/>
  <c r="H71" i="79" s="1"/>
  <c r="F70" i="79"/>
  <c r="H70" i="79" s="1"/>
  <c r="F69" i="79"/>
  <c r="H69" i="79" s="1"/>
  <c r="F68" i="79"/>
  <c r="F67" i="79"/>
  <c r="F66" i="79"/>
  <c r="F65" i="79"/>
  <c r="H65" i="79" s="1"/>
  <c r="F64" i="79"/>
  <c r="F63" i="79"/>
  <c r="F62" i="79"/>
  <c r="F61" i="79"/>
  <c r="H61" i="79" s="1"/>
  <c r="F60" i="79"/>
  <c r="F59" i="79"/>
  <c r="H59" i="79" s="1"/>
  <c r="F58" i="79"/>
  <c r="F57" i="79"/>
  <c r="F56" i="79"/>
  <c r="H56" i="79" s="1"/>
  <c r="F55" i="79"/>
  <c r="F54" i="79"/>
  <c r="H54" i="79" s="1"/>
  <c r="F53" i="79"/>
  <c r="H53" i="79" s="1"/>
  <c r="F52" i="79"/>
  <c r="F51" i="79"/>
  <c r="H51" i="79" s="1"/>
  <c r="F50" i="79"/>
  <c r="H50" i="79" s="1"/>
  <c r="F49" i="79"/>
  <c r="H49" i="79" s="1"/>
  <c r="F48" i="79"/>
  <c r="H48" i="79" s="1"/>
  <c r="F47" i="79"/>
  <c r="F46" i="79"/>
  <c r="F45" i="79"/>
  <c r="F44" i="79"/>
  <c r="F43" i="79"/>
  <c r="F42" i="79"/>
  <c r="F41" i="79"/>
  <c r="F40" i="79"/>
  <c r="H40" i="79" s="1"/>
  <c r="F39" i="79"/>
  <c r="H39" i="79" s="1"/>
  <c r="F38" i="79"/>
  <c r="F37" i="79"/>
  <c r="H37" i="79" s="1"/>
  <c r="F36" i="79"/>
  <c r="F35" i="79"/>
  <c r="H35" i="79" s="1"/>
  <c r="F34" i="79"/>
  <c r="F33" i="79"/>
  <c r="F32" i="79"/>
  <c r="H32" i="79" s="1"/>
  <c r="F31" i="79"/>
  <c r="F30" i="79"/>
  <c r="F29" i="79"/>
  <c r="F28" i="79"/>
  <c r="F27" i="79"/>
  <c r="H27" i="79" s="1"/>
  <c r="F26" i="79"/>
  <c r="F25" i="79"/>
  <c r="H25" i="79" s="1"/>
  <c r="F24" i="79"/>
  <c r="H24" i="79" s="1"/>
  <c r="F23" i="79"/>
  <c r="F22" i="79"/>
  <c r="F21" i="79"/>
  <c r="F20" i="79"/>
  <c r="H20" i="79" s="1"/>
  <c r="F19" i="79"/>
  <c r="F18" i="79"/>
  <c r="H18" i="79" s="1"/>
  <c r="F17" i="79"/>
  <c r="H17" i="79" s="1"/>
  <c r="F16" i="79"/>
  <c r="F15" i="79"/>
  <c r="F14" i="79"/>
  <c r="F13" i="79"/>
  <c r="F12" i="79"/>
  <c r="E8" i="79"/>
  <c r="D8" i="79"/>
  <c r="E7" i="79"/>
  <c r="G158" i="22" s="1"/>
  <c r="U158" i="22" s="1"/>
  <c r="D7" i="79"/>
  <c r="G157" i="22" s="1"/>
  <c r="G159" i="22" s="1"/>
  <c r="G160" i="22" s="1"/>
  <c r="E6" i="79"/>
  <c r="D6" i="79"/>
  <c r="F97" i="78"/>
  <c r="H97" i="78" s="1"/>
  <c r="F96" i="78"/>
  <c r="F95" i="78"/>
  <c r="H95" i="78" s="1"/>
  <c r="F94" i="78"/>
  <c r="H94" i="78" s="1"/>
  <c r="F93" i="78"/>
  <c r="H93" i="78" s="1"/>
  <c r="F92" i="78"/>
  <c r="F91" i="78"/>
  <c r="H91" i="78" s="1"/>
  <c r="F90" i="78"/>
  <c r="H90" i="78" s="1"/>
  <c r="F89" i="78"/>
  <c r="F88" i="78"/>
  <c r="F87" i="78"/>
  <c r="F86" i="78"/>
  <c r="F85" i="78"/>
  <c r="F84" i="78"/>
  <c r="H84" i="78" s="1"/>
  <c r="F83" i="78"/>
  <c r="F82" i="78"/>
  <c r="F81" i="78"/>
  <c r="H81" i="78" s="1"/>
  <c r="F80" i="78"/>
  <c r="F79" i="78"/>
  <c r="H79" i="78" s="1"/>
  <c r="F78" i="78"/>
  <c r="F77" i="78"/>
  <c r="F76" i="78"/>
  <c r="H76" i="78" s="1"/>
  <c r="F75" i="78"/>
  <c r="H75" i="78" s="1"/>
  <c r="F74" i="78"/>
  <c r="H74" i="78" s="1"/>
  <c r="F73" i="78"/>
  <c r="F72" i="78"/>
  <c r="F71" i="78"/>
  <c r="F70" i="78"/>
  <c r="F69" i="78"/>
  <c r="H69" i="78" s="1"/>
  <c r="F68" i="78"/>
  <c r="F67" i="78"/>
  <c r="F66" i="78"/>
  <c r="H66" i="78" s="1"/>
  <c r="F65" i="78"/>
  <c r="F64" i="78"/>
  <c r="H64" i="78" s="1"/>
  <c r="F63" i="78"/>
  <c r="H63" i="78" s="1"/>
  <c r="F62" i="78"/>
  <c r="H62" i="78" s="1"/>
  <c r="F61" i="78"/>
  <c r="F60" i="78"/>
  <c r="F59" i="78"/>
  <c r="H59" i="78" s="1"/>
  <c r="F58" i="78"/>
  <c r="H58" i="78" s="1"/>
  <c r="F57" i="78"/>
  <c r="F56" i="78"/>
  <c r="H56" i="78" s="1"/>
  <c r="F55" i="78"/>
  <c r="F54" i="78"/>
  <c r="H54" i="78" s="1"/>
  <c r="F53" i="78"/>
  <c r="H53" i="78" s="1"/>
  <c r="F52" i="78"/>
  <c r="F51" i="78"/>
  <c r="F50" i="78"/>
  <c r="F49" i="78"/>
  <c r="F48" i="78"/>
  <c r="H48" i="78" s="1"/>
  <c r="F47" i="78"/>
  <c r="F46" i="78"/>
  <c r="F45" i="78"/>
  <c r="F44" i="78"/>
  <c r="F43" i="78"/>
  <c r="F42" i="78"/>
  <c r="F41" i="78"/>
  <c r="F40" i="78"/>
  <c r="F39" i="78"/>
  <c r="F38" i="78"/>
  <c r="F37" i="78"/>
  <c r="H37" i="78" s="1"/>
  <c r="F36" i="78"/>
  <c r="F35" i="78"/>
  <c r="F34" i="78"/>
  <c r="F33" i="78"/>
  <c r="H33" i="78" s="1"/>
  <c r="F32" i="78"/>
  <c r="F31" i="78"/>
  <c r="F30" i="78"/>
  <c r="H30" i="78" s="1"/>
  <c r="F29" i="78"/>
  <c r="F28" i="78"/>
  <c r="F27" i="78"/>
  <c r="F26" i="78"/>
  <c r="F25" i="78"/>
  <c r="F24" i="78"/>
  <c r="H24" i="78" s="1"/>
  <c r="F23" i="78"/>
  <c r="H23" i="78" s="1"/>
  <c r="F22" i="78"/>
  <c r="F21" i="78"/>
  <c r="F20" i="78"/>
  <c r="F19" i="78"/>
  <c r="F18" i="78"/>
  <c r="F17" i="78"/>
  <c r="F16" i="78"/>
  <c r="F15" i="78"/>
  <c r="H15" i="78" s="1"/>
  <c r="F14" i="78"/>
  <c r="F13" i="78"/>
  <c r="H13" i="78" s="1"/>
  <c r="F12" i="78"/>
  <c r="H12" i="78" s="1"/>
  <c r="E8" i="78"/>
  <c r="D8" i="78"/>
  <c r="E7" i="78"/>
  <c r="D7" i="78"/>
  <c r="E6" i="78"/>
  <c r="D6" i="78"/>
  <c r="H49" i="77"/>
  <c r="F97" i="77"/>
  <c r="H97" i="77" s="1"/>
  <c r="F96" i="77"/>
  <c r="H96" i="77" s="1"/>
  <c r="F95" i="77"/>
  <c r="H95" i="77" s="1"/>
  <c r="F94" i="77"/>
  <c r="H94" i="77" s="1"/>
  <c r="F93" i="77"/>
  <c r="H93" i="77" s="1"/>
  <c r="F92" i="77"/>
  <c r="H92" i="77" s="1"/>
  <c r="F91" i="77"/>
  <c r="H91" i="77" s="1"/>
  <c r="F90" i="77"/>
  <c r="H90" i="77" s="1"/>
  <c r="F89" i="77"/>
  <c r="H89" i="77" s="1"/>
  <c r="F88" i="77"/>
  <c r="H88" i="77" s="1"/>
  <c r="F87" i="77"/>
  <c r="H87" i="77" s="1"/>
  <c r="F86" i="77"/>
  <c r="H86" i="77" s="1"/>
  <c r="F85" i="77"/>
  <c r="H85" i="77" s="1"/>
  <c r="F84" i="77"/>
  <c r="H84" i="77" s="1"/>
  <c r="F83" i="77"/>
  <c r="H83" i="77" s="1"/>
  <c r="F82" i="77"/>
  <c r="H82" i="77" s="1"/>
  <c r="F81" i="77"/>
  <c r="H81" i="77" s="1"/>
  <c r="F80" i="77"/>
  <c r="H80" i="77" s="1"/>
  <c r="F79" i="77"/>
  <c r="H79" i="77" s="1"/>
  <c r="F78" i="77"/>
  <c r="H78" i="77" s="1"/>
  <c r="F77" i="77"/>
  <c r="H77" i="77" s="1"/>
  <c r="F76" i="77"/>
  <c r="H76" i="77" s="1"/>
  <c r="F75" i="77"/>
  <c r="H75" i="77" s="1"/>
  <c r="F74" i="77"/>
  <c r="H74" i="77" s="1"/>
  <c r="F73" i="77"/>
  <c r="H73" i="77" s="1"/>
  <c r="F72" i="77"/>
  <c r="H72" i="77" s="1"/>
  <c r="F71" i="77"/>
  <c r="H71" i="77" s="1"/>
  <c r="F70" i="77"/>
  <c r="H70" i="77" s="1"/>
  <c r="F69" i="77"/>
  <c r="H69" i="77" s="1"/>
  <c r="F68" i="77"/>
  <c r="H68" i="77" s="1"/>
  <c r="F67" i="77"/>
  <c r="F66" i="77"/>
  <c r="H66" i="77" s="1"/>
  <c r="F65" i="77"/>
  <c r="F64" i="77"/>
  <c r="H64" i="77" s="1"/>
  <c r="F63" i="77"/>
  <c r="F62" i="77"/>
  <c r="H62" i="77" s="1"/>
  <c r="F61" i="77"/>
  <c r="F60" i="77"/>
  <c r="H60" i="77" s="1"/>
  <c r="F59" i="77"/>
  <c r="H58" i="77"/>
  <c r="F58" i="77"/>
  <c r="F57" i="77"/>
  <c r="F56" i="77"/>
  <c r="H56" i="77" s="1"/>
  <c r="F55" i="77"/>
  <c r="F54" i="77"/>
  <c r="H54" i="77" s="1"/>
  <c r="F53" i="77"/>
  <c r="F52" i="77"/>
  <c r="H52" i="77" s="1"/>
  <c r="F51" i="77"/>
  <c r="F50" i="77"/>
  <c r="H50" i="77" s="1"/>
  <c r="F49" i="77"/>
  <c r="F48" i="77"/>
  <c r="H48" i="77" s="1"/>
  <c r="F47" i="77"/>
  <c r="H47" i="77" s="1"/>
  <c r="F46" i="77"/>
  <c r="F45" i="77"/>
  <c r="H45" i="77" s="1"/>
  <c r="F44" i="77"/>
  <c r="H44" i="77" s="1"/>
  <c r="F43" i="77"/>
  <c r="H43" i="77" s="1"/>
  <c r="F42" i="77"/>
  <c r="F41" i="77"/>
  <c r="H41" i="77" s="1"/>
  <c r="F40" i="77"/>
  <c r="H40" i="77" s="1"/>
  <c r="F39" i="77"/>
  <c r="H39" i="77" s="1"/>
  <c r="F38" i="77"/>
  <c r="H38" i="77" s="1"/>
  <c r="F37" i="77"/>
  <c r="H37" i="77" s="1"/>
  <c r="F36" i="77"/>
  <c r="H36" i="77" s="1"/>
  <c r="F35" i="77"/>
  <c r="H35" i="77" s="1"/>
  <c r="F34" i="77"/>
  <c r="F33" i="77"/>
  <c r="H33" i="77" s="1"/>
  <c r="F32" i="77"/>
  <c r="H32" i="77" s="1"/>
  <c r="F31" i="77"/>
  <c r="H31" i="77" s="1"/>
  <c r="F30" i="77"/>
  <c r="F29" i="77"/>
  <c r="H29" i="77" s="1"/>
  <c r="F28" i="77"/>
  <c r="H28" i="77" s="1"/>
  <c r="F27" i="77"/>
  <c r="H27" i="77" s="1"/>
  <c r="F26" i="77"/>
  <c r="F25" i="77"/>
  <c r="H25" i="77" s="1"/>
  <c r="F24" i="77"/>
  <c r="H24" i="77" s="1"/>
  <c r="F23" i="77"/>
  <c r="H23" i="77" s="1"/>
  <c r="F22" i="77"/>
  <c r="F21" i="77"/>
  <c r="H21" i="77" s="1"/>
  <c r="F20" i="77"/>
  <c r="H20" i="77" s="1"/>
  <c r="F19" i="77"/>
  <c r="H19" i="77" s="1"/>
  <c r="F18" i="77"/>
  <c r="H18" i="77" s="1"/>
  <c r="F17" i="77"/>
  <c r="H17" i="77" s="1"/>
  <c r="F16" i="77"/>
  <c r="H16" i="77" s="1"/>
  <c r="F15" i="77"/>
  <c r="H15" i="77" s="1"/>
  <c r="F14" i="77"/>
  <c r="H14" i="77" s="1"/>
  <c r="F13" i="77"/>
  <c r="F12" i="77"/>
  <c r="H12" i="77" s="1"/>
  <c r="E8" i="77"/>
  <c r="D8" i="77"/>
  <c r="E7" i="77"/>
  <c r="D7" i="77"/>
  <c r="E6" i="77"/>
  <c r="D6" i="77"/>
  <c r="H25" i="76"/>
  <c r="H76" i="76"/>
  <c r="F97" i="76"/>
  <c r="F96" i="76"/>
  <c r="H96" i="76" s="1"/>
  <c r="F95" i="76"/>
  <c r="F94" i="76"/>
  <c r="H94" i="76" s="1"/>
  <c r="F93" i="76"/>
  <c r="F92" i="76"/>
  <c r="H92" i="76" s="1"/>
  <c r="F91" i="76"/>
  <c r="H91" i="76" s="1"/>
  <c r="F90" i="76"/>
  <c r="H90" i="76" s="1"/>
  <c r="F89" i="76"/>
  <c r="H89" i="76" s="1"/>
  <c r="F88" i="76"/>
  <c r="H88" i="76" s="1"/>
  <c r="F87" i="76"/>
  <c r="H87" i="76" s="1"/>
  <c r="F86" i="76"/>
  <c r="H86" i="76" s="1"/>
  <c r="F85" i="76"/>
  <c r="H85" i="76" s="1"/>
  <c r="F84" i="76"/>
  <c r="H84" i="76" s="1"/>
  <c r="F83" i="76"/>
  <c r="H83" i="76" s="1"/>
  <c r="F82" i="76"/>
  <c r="H82" i="76" s="1"/>
  <c r="F81" i="76"/>
  <c r="F80" i="76"/>
  <c r="H80" i="76" s="1"/>
  <c r="F79" i="76"/>
  <c r="F78" i="76"/>
  <c r="H78" i="76" s="1"/>
  <c r="F77" i="76"/>
  <c r="F76" i="76"/>
  <c r="F75" i="76"/>
  <c r="H75" i="76" s="1"/>
  <c r="F74" i="76"/>
  <c r="F73" i="76"/>
  <c r="F72" i="76"/>
  <c r="H72" i="76" s="1"/>
  <c r="F71" i="76"/>
  <c r="F70" i="76"/>
  <c r="H70" i="76" s="1"/>
  <c r="F69" i="76"/>
  <c r="F68" i="76"/>
  <c r="H68" i="76" s="1"/>
  <c r="F67" i="76"/>
  <c r="F66" i="76"/>
  <c r="H66" i="76" s="1"/>
  <c r="F65" i="76"/>
  <c r="H65" i="76" s="1"/>
  <c r="F64" i="76"/>
  <c r="H64" i="76" s="1"/>
  <c r="F63" i="76"/>
  <c r="H63" i="76" s="1"/>
  <c r="F62" i="76"/>
  <c r="H62" i="76" s="1"/>
  <c r="F61" i="76"/>
  <c r="H61" i="76" s="1"/>
  <c r="F60" i="76"/>
  <c r="H60" i="76" s="1"/>
  <c r="F59" i="76"/>
  <c r="F58" i="76"/>
  <c r="H58" i="76" s="1"/>
  <c r="F57" i="76"/>
  <c r="F56" i="76"/>
  <c r="H56" i="76" s="1"/>
  <c r="F55" i="76"/>
  <c r="F54" i="76"/>
  <c r="H54" i="76" s="1"/>
  <c r="F53" i="76"/>
  <c r="F52" i="76"/>
  <c r="H52" i="76" s="1"/>
  <c r="F51" i="76"/>
  <c r="F50" i="76"/>
  <c r="H50" i="76" s="1"/>
  <c r="F49" i="76"/>
  <c r="H49" i="76" s="1"/>
  <c r="F48" i="76"/>
  <c r="H48" i="76" s="1"/>
  <c r="F47" i="76"/>
  <c r="H47" i="76" s="1"/>
  <c r="F46" i="76"/>
  <c r="F45" i="76"/>
  <c r="F44" i="76"/>
  <c r="H44" i="76" s="1"/>
  <c r="F43" i="76"/>
  <c r="F42" i="76"/>
  <c r="H42" i="76" s="1"/>
  <c r="F41" i="76"/>
  <c r="H41" i="76" s="1"/>
  <c r="F40" i="76"/>
  <c r="H40" i="76" s="1"/>
  <c r="F39" i="76"/>
  <c r="H39" i="76" s="1"/>
  <c r="F38" i="76"/>
  <c r="H38" i="76" s="1"/>
  <c r="F37" i="76"/>
  <c r="H37" i="76" s="1"/>
  <c r="F36" i="76"/>
  <c r="H36" i="76" s="1"/>
  <c r="F35" i="76"/>
  <c r="H35" i="76" s="1"/>
  <c r="F34" i="76"/>
  <c r="H34" i="76" s="1"/>
  <c r="F33" i="76"/>
  <c r="H33" i="76" s="1"/>
  <c r="F32" i="76"/>
  <c r="H32" i="76" s="1"/>
  <c r="F31" i="76"/>
  <c r="H31" i="76" s="1"/>
  <c r="F30" i="76"/>
  <c r="H30" i="76" s="1"/>
  <c r="F29" i="76"/>
  <c r="H29" i="76" s="1"/>
  <c r="F28" i="76"/>
  <c r="H28" i="76" s="1"/>
  <c r="F27" i="76"/>
  <c r="H27" i="76" s="1"/>
  <c r="F26" i="76"/>
  <c r="H26" i="76" s="1"/>
  <c r="F25" i="76"/>
  <c r="F24" i="76"/>
  <c r="H24" i="76" s="1"/>
  <c r="F23" i="76"/>
  <c r="F22" i="76"/>
  <c r="H22" i="76" s="1"/>
  <c r="F21" i="76"/>
  <c r="H21" i="76" s="1"/>
  <c r="F20" i="76"/>
  <c r="H20" i="76" s="1"/>
  <c r="F19" i="76"/>
  <c r="H19" i="76" s="1"/>
  <c r="F18" i="76"/>
  <c r="H18" i="76" s="1"/>
  <c r="F17" i="76"/>
  <c r="H17" i="76" s="1"/>
  <c r="F16" i="76"/>
  <c r="H16" i="76" s="1"/>
  <c r="F15" i="76"/>
  <c r="H15" i="76" s="1"/>
  <c r="F14" i="76"/>
  <c r="H14" i="76" s="1"/>
  <c r="F13" i="76"/>
  <c r="H13" i="76" s="1"/>
  <c r="F12" i="76"/>
  <c r="H12" i="76" s="1"/>
  <c r="E8" i="76"/>
  <c r="D8" i="76"/>
  <c r="E7" i="76"/>
  <c r="D7" i="76"/>
  <c r="E6" i="76"/>
  <c r="D6" i="76"/>
  <c r="F6" i="76" s="1"/>
  <c r="F97" i="75"/>
  <c r="H97" i="75" s="1"/>
  <c r="F96" i="75"/>
  <c r="F95" i="75"/>
  <c r="H95" i="75" s="1"/>
  <c r="F94" i="75"/>
  <c r="F93" i="75"/>
  <c r="H93" i="75" s="1"/>
  <c r="F92" i="75"/>
  <c r="F91" i="75"/>
  <c r="H91" i="75" s="1"/>
  <c r="F90" i="75"/>
  <c r="F89" i="75"/>
  <c r="H89" i="75" s="1"/>
  <c r="F88" i="75"/>
  <c r="F87" i="75"/>
  <c r="H87" i="75" s="1"/>
  <c r="F86" i="75"/>
  <c r="F85" i="75"/>
  <c r="H85" i="75" s="1"/>
  <c r="F84" i="75"/>
  <c r="F83" i="75"/>
  <c r="H83" i="75" s="1"/>
  <c r="F82" i="75"/>
  <c r="F81" i="75"/>
  <c r="H81" i="75" s="1"/>
  <c r="F80" i="75"/>
  <c r="F79" i="75"/>
  <c r="H79" i="75" s="1"/>
  <c r="F78" i="75"/>
  <c r="F77" i="75"/>
  <c r="H77" i="75" s="1"/>
  <c r="F76" i="75"/>
  <c r="F75" i="75"/>
  <c r="H75" i="75" s="1"/>
  <c r="F74" i="75"/>
  <c r="F73" i="75"/>
  <c r="H73" i="75" s="1"/>
  <c r="F72" i="75"/>
  <c r="F71" i="75"/>
  <c r="H71" i="75" s="1"/>
  <c r="F70" i="75"/>
  <c r="F69" i="75"/>
  <c r="H69" i="75" s="1"/>
  <c r="F68" i="75"/>
  <c r="F67" i="75"/>
  <c r="H67" i="75" s="1"/>
  <c r="F66" i="75"/>
  <c r="F65" i="75"/>
  <c r="H65" i="75" s="1"/>
  <c r="F64" i="75"/>
  <c r="H63" i="75"/>
  <c r="F63" i="75"/>
  <c r="F62" i="75"/>
  <c r="F61" i="75"/>
  <c r="H61" i="75" s="1"/>
  <c r="F60" i="75"/>
  <c r="F59" i="75"/>
  <c r="H59" i="75" s="1"/>
  <c r="F58" i="75"/>
  <c r="F57" i="75"/>
  <c r="H57" i="75" s="1"/>
  <c r="F56" i="75"/>
  <c r="F55" i="75"/>
  <c r="H55" i="75" s="1"/>
  <c r="F54" i="75"/>
  <c r="H53" i="75"/>
  <c r="F53" i="75"/>
  <c r="F52" i="75"/>
  <c r="F51" i="75"/>
  <c r="H51" i="75" s="1"/>
  <c r="F50" i="75"/>
  <c r="F49" i="75"/>
  <c r="H49" i="75" s="1"/>
  <c r="F48" i="75"/>
  <c r="F47" i="75"/>
  <c r="H47" i="75" s="1"/>
  <c r="F46" i="75"/>
  <c r="F45" i="75"/>
  <c r="H45" i="75" s="1"/>
  <c r="F44" i="75"/>
  <c r="F43" i="75"/>
  <c r="H43" i="75" s="1"/>
  <c r="F42" i="75"/>
  <c r="F41" i="75"/>
  <c r="H41" i="75" s="1"/>
  <c r="F40" i="75"/>
  <c r="H39" i="75"/>
  <c r="F39" i="75"/>
  <c r="F38" i="75"/>
  <c r="F37" i="75"/>
  <c r="H37" i="75" s="1"/>
  <c r="F36" i="75"/>
  <c r="F35" i="75"/>
  <c r="H35" i="75" s="1"/>
  <c r="F34" i="75"/>
  <c r="F33" i="75"/>
  <c r="H33" i="75" s="1"/>
  <c r="F32" i="75"/>
  <c r="H31" i="75"/>
  <c r="F31" i="75"/>
  <c r="F30" i="75"/>
  <c r="F29" i="75"/>
  <c r="H29" i="75" s="1"/>
  <c r="F28" i="75"/>
  <c r="F27" i="75"/>
  <c r="H27" i="75" s="1"/>
  <c r="F26" i="75"/>
  <c r="F25" i="75"/>
  <c r="H25" i="75" s="1"/>
  <c r="F24" i="75"/>
  <c r="F23" i="75"/>
  <c r="H23" i="75" s="1"/>
  <c r="F22" i="75"/>
  <c r="F21" i="75"/>
  <c r="H21" i="75" s="1"/>
  <c r="F20" i="75"/>
  <c r="F19" i="75"/>
  <c r="H19" i="75" s="1"/>
  <c r="F18" i="75"/>
  <c r="F17" i="75"/>
  <c r="H17" i="75" s="1"/>
  <c r="F16" i="75"/>
  <c r="F15" i="75"/>
  <c r="H15" i="75" s="1"/>
  <c r="F14" i="75"/>
  <c r="F13" i="75"/>
  <c r="H13" i="75" s="1"/>
  <c r="F12" i="75"/>
  <c r="E8" i="75"/>
  <c r="D8" i="75"/>
  <c r="E7" i="75"/>
  <c r="D7" i="75"/>
  <c r="E6" i="75"/>
  <c r="D6" i="75"/>
  <c r="E7" i="27"/>
  <c r="D7" i="27"/>
  <c r="E6" i="27"/>
  <c r="D6" i="27"/>
  <c r="E7" i="28"/>
  <c r="D7" i="28"/>
  <c r="E6" i="28"/>
  <c r="D6" i="28"/>
  <c r="E7" i="70"/>
  <c r="D7" i="70"/>
  <c r="E6" i="70"/>
  <c r="D6" i="70"/>
  <c r="E7" i="34"/>
  <c r="D7" i="34"/>
  <c r="E6" i="34"/>
  <c r="D6" i="34"/>
  <c r="E7" i="35"/>
  <c r="D7" i="35"/>
  <c r="E6" i="35"/>
  <c r="D6" i="35"/>
  <c r="E7" i="71"/>
  <c r="D7" i="71"/>
  <c r="E6" i="71"/>
  <c r="D6" i="71"/>
  <c r="E7" i="41"/>
  <c r="D7" i="41"/>
  <c r="E6" i="41"/>
  <c r="D6" i="41"/>
  <c r="E7" i="42"/>
  <c r="D7" i="42"/>
  <c r="E6" i="42"/>
  <c r="D6" i="42"/>
  <c r="E7" i="72"/>
  <c r="D7" i="72"/>
  <c r="E6" i="72"/>
  <c r="D6" i="72"/>
  <c r="E7" i="48"/>
  <c r="D7" i="48"/>
  <c r="E6" i="48"/>
  <c r="D6" i="48"/>
  <c r="E7" i="49"/>
  <c r="D7" i="49"/>
  <c r="E6" i="49"/>
  <c r="D6" i="49"/>
  <c r="E7" i="73"/>
  <c r="D7" i="73"/>
  <c r="E6" i="73"/>
  <c r="D6" i="73"/>
  <c r="E7" i="55"/>
  <c r="D158" i="22" s="1"/>
  <c r="D7" i="55"/>
  <c r="D157" i="22" s="1"/>
  <c r="E6" i="55"/>
  <c r="D6" i="55"/>
  <c r="E7" i="56"/>
  <c r="E158" i="22" s="1"/>
  <c r="AA158" i="22" s="1"/>
  <c r="D7" i="56"/>
  <c r="E157" i="22" s="1"/>
  <c r="AA157" i="22" s="1"/>
  <c r="E6" i="56"/>
  <c r="D6" i="56"/>
  <c r="E7" i="74"/>
  <c r="F158" i="22" s="1"/>
  <c r="T158" i="22" s="1"/>
  <c r="D7" i="74"/>
  <c r="F157" i="22" s="1"/>
  <c r="E6" i="74"/>
  <c r="D6" i="74"/>
  <c r="J26" i="69"/>
  <c r="E26" i="69"/>
  <c r="J6" i="69"/>
  <c r="E6" i="69"/>
  <c r="J26" i="68"/>
  <c r="E26" i="68"/>
  <c r="J6" i="68"/>
  <c r="E6" i="68"/>
  <c r="J26" i="67"/>
  <c r="E26" i="67"/>
  <c r="J6" i="67"/>
  <c r="E6" i="67"/>
  <c r="J26" i="66"/>
  <c r="E26" i="66"/>
  <c r="I7" i="66"/>
  <c r="J6" i="66"/>
  <c r="I6" i="66"/>
  <c r="E6" i="66"/>
  <c r="J26" i="65"/>
  <c r="E26" i="65"/>
  <c r="J6" i="65"/>
  <c r="E6" i="65"/>
  <c r="J26" i="64"/>
  <c r="E26" i="64"/>
  <c r="J6" i="64"/>
  <c r="E6" i="64"/>
  <c r="J26" i="63"/>
  <c r="E26" i="63"/>
  <c r="J6" i="63"/>
  <c r="E6" i="63"/>
  <c r="J26" i="62"/>
  <c r="E26" i="62"/>
  <c r="J6" i="62"/>
  <c r="E6" i="62"/>
  <c r="J26" i="61"/>
  <c r="E26" i="61"/>
  <c r="J6" i="61"/>
  <c r="E6" i="61"/>
  <c r="J26" i="60"/>
  <c r="E26" i="60"/>
  <c r="J6" i="60"/>
  <c r="E6" i="60"/>
  <c r="I144" i="22" l="1"/>
  <c r="L144" i="22" s="1"/>
  <c r="F99" i="79"/>
  <c r="U157" i="22"/>
  <c r="T144" i="22"/>
  <c r="F160" i="22"/>
  <c r="F159" i="22"/>
  <c r="T157" i="22"/>
  <c r="R158" i="22"/>
  <c r="S158" i="22"/>
  <c r="E159" i="22"/>
  <c r="S159" i="22" s="1"/>
  <c r="L136" i="22"/>
  <c r="I157" i="22"/>
  <c r="O157" i="22" s="1"/>
  <c r="S157" i="22"/>
  <c r="V157" i="22" s="1"/>
  <c r="X157" i="22"/>
  <c r="R157" i="22"/>
  <c r="X158" i="22"/>
  <c r="D159" i="22"/>
  <c r="X159" i="22" s="1"/>
  <c r="I158" i="22"/>
  <c r="N158" i="22" s="1"/>
  <c r="P136" i="22"/>
  <c r="N136" i="22"/>
  <c r="R117" i="22"/>
  <c r="J136" i="22"/>
  <c r="O136" i="22"/>
  <c r="L125" i="22"/>
  <c r="R95" i="22"/>
  <c r="AA31" i="22"/>
  <c r="R31" i="22"/>
  <c r="AA118" i="22"/>
  <c r="O94" i="22"/>
  <c r="N29" i="22"/>
  <c r="T160" i="22"/>
  <c r="O29" i="22"/>
  <c r="L39" i="22"/>
  <c r="V136" i="22"/>
  <c r="Y136" i="22" s="1"/>
  <c r="N7" i="22"/>
  <c r="O7" i="22"/>
  <c r="P7" i="22"/>
  <c r="M79" i="22"/>
  <c r="N46" i="22"/>
  <c r="O93" i="22"/>
  <c r="K30" i="22"/>
  <c r="M30" i="22"/>
  <c r="T159" i="22"/>
  <c r="N103" i="22"/>
  <c r="L47" i="22"/>
  <c r="P30" i="22"/>
  <c r="I127" i="22"/>
  <c r="P127" i="22" s="1"/>
  <c r="E113" i="22"/>
  <c r="AA113" i="22" s="1"/>
  <c r="L15" i="22"/>
  <c r="O125" i="22"/>
  <c r="L110" i="22"/>
  <c r="M110" i="22"/>
  <c r="P110" i="22"/>
  <c r="R85" i="22"/>
  <c r="J30" i="22"/>
  <c r="R112" i="22"/>
  <c r="M103" i="22"/>
  <c r="E119" i="22"/>
  <c r="M47" i="22"/>
  <c r="L30" i="22"/>
  <c r="Q106" i="22"/>
  <c r="O40" i="22"/>
  <c r="U31" i="22"/>
  <c r="V31" i="22" s="1"/>
  <c r="P40" i="22"/>
  <c r="N30" i="22"/>
  <c r="U159" i="22"/>
  <c r="F128" i="22"/>
  <c r="X128" i="22" s="1"/>
  <c r="M46" i="22"/>
  <c r="V40" i="22"/>
  <c r="AC40" i="22" s="1"/>
  <c r="I54" i="22"/>
  <c r="J54" i="22" s="1"/>
  <c r="P39" i="22"/>
  <c r="L8" i="22"/>
  <c r="M143" i="22"/>
  <c r="O143" i="22"/>
  <c r="N62" i="22"/>
  <c r="P143" i="22"/>
  <c r="H160" i="22"/>
  <c r="F113" i="22"/>
  <c r="M61" i="22"/>
  <c r="R86" i="22"/>
  <c r="M62" i="22"/>
  <c r="V30" i="22"/>
  <c r="Y30" i="22" s="1"/>
  <c r="I21" i="22"/>
  <c r="K21" i="22" s="1"/>
  <c r="J29" i="22"/>
  <c r="AA48" i="22"/>
  <c r="X31" i="22"/>
  <c r="L72" i="22"/>
  <c r="V143" i="22"/>
  <c r="Z143" i="22" s="1"/>
  <c r="N142" i="22"/>
  <c r="O61" i="22"/>
  <c r="E87" i="22"/>
  <c r="L29" i="22"/>
  <c r="N8" i="22"/>
  <c r="P71" i="22"/>
  <c r="V158" i="22"/>
  <c r="W158" i="22" s="1" a="1"/>
  <c r="W158" i="22" s="1"/>
  <c r="N143" i="22"/>
  <c r="V142" i="22"/>
  <c r="Y142" i="22" s="1"/>
  <c r="V104" i="22"/>
  <c r="AB104" i="22" s="1"/>
  <c r="V62" i="22"/>
  <c r="Y62" i="22" s="1"/>
  <c r="V79" i="22"/>
  <c r="Y79" i="22" s="1"/>
  <c r="U16" i="22"/>
  <c r="U22" i="22"/>
  <c r="V47" i="22"/>
  <c r="Z47" i="22" s="1"/>
  <c r="K29" i="22"/>
  <c r="V7" i="22"/>
  <c r="AB7" i="22" s="1"/>
  <c r="H23" i="22"/>
  <c r="H24" i="22" s="1"/>
  <c r="V61" i="22"/>
  <c r="AC61" i="22" s="1"/>
  <c r="M29" i="22"/>
  <c r="M15" i="22"/>
  <c r="V29" i="22"/>
  <c r="Y29" i="22" s="1"/>
  <c r="V15" i="22"/>
  <c r="Y15" i="22" s="1"/>
  <c r="G23" i="22"/>
  <c r="V125" i="22"/>
  <c r="Y125" i="22" s="1"/>
  <c r="V71" i="22"/>
  <c r="Z71" i="22" s="1"/>
  <c r="T21" i="22"/>
  <c r="I96" i="22"/>
  <c r="L96" i="22" s="1"/>
  <c r="U64" i="22"/>
  <c r="R17" i="22"/>
  <c r="I17" i="22"/>
  <c r="O17" i="22" s="1"/>
  <c r="AA96" i="22"/>
  <c r="T96" i="22"/>
  <c r="P54" i="22"/>
  <c r="AB30" i="22"/>
  <c r="R49" i="22"/>
  <c r="W79" i="22" a="1"/>
  <c r="W79" i="22" s="1"/>
  <c r="R149" i="22"/>
  <c r="E151" i="22"/>
  <c r="AA149" i="22"/>
  <c r="K135" i="22"/>
  <c r="J135" i="22"/>
  <c r="L135" i="22"/>
  <c r="U48" i="22"/>
  <c r="H49" i="22"/>
  <c r="X80" i="22"/>
  <c r="S80" i="22"/>
  <c r="AA42" i="22"/>
  <c r="U41" i="22"/>
  <c r="S41" i="22"/>
  <c r="X41" i="22"/>
  <c r="R144" i="22"/>
  <c r="E145" i="22"/>
  <c r="AA145" i="22" s="1"/>
  <c r="AA150" i="22"/>
  <c r="T150" i="22"/>
  <c r="U127" i="22"/>
  <c r="G151" i="22"/>
  <c r="G152" i="22" s="1"/>
  <c r="I137" i="22"/>
  <c r="L137" i="22" s="1"/>
  <c r="D151" i="22"/>
  <c r="D152" i="22" s="1"/>
  <c r="I149" i="22"/>
  <c r="J126" i="22"/>
  <c r="K126" i="22"/>
  <c r="O126" i="22"/>
  <c r="J111" i="22"/>
  <c r="P111" i="22"/>
  <c r="M111" i="22"/>
  <c r="K111" i="22"/>
  <c r="T119" i="22"/>
  <c r="V78" i="22"/>
  <c r="U95" i="22"/>
  <c r="M93" i="22"/>
  <c r="J78" i="22"/>
  <c r="N78" i="22"/>
  <c r="K78" i="22"/>
  <c r="O78" i="22"/>
  <c r="U53" i="22"/>
  <c r="H55" i="22"/>
  <c r="O71" i="22"/>
  <c r="X85" i="22"/>
  <c r="F87" i="22"/>
  <c r="F88" i="22" s="1"/>
  <c r="S85" i="22"/>
  <c r="K61" i="22"/>
  <c r="J61" i="22"/>
  <c r="P61" i="22"/>
  <c r="K47" i="22"/>
  <c r="J47" i="22"/>
  <c r="P47" i="22"/>
  <c r="N47" i="22"/>
  <c r="S22" i="22"/>
  <c r="X22" i="22"/>
  <c r="P62" i="22"/>
  <c r="N71" i="22"/>
  <c r="AA63" i="22"/>
  <c r="T63" i="22"/>
  <c r="AA49" i="22"/>
  <c r="D42" i="22"/>
  <c r="I22" i="22"/>
  <c r="N22" i="22" s="1"/>
  <c r="R9" i="22"/>
  <c r="D24" i="22"/>
  <c r="Z61" i="22"/>
  <c r="N126" i="22"/>
  <c r="AA144" i="22"/>
  <c r="AA127" i="22"/>
  <c r="T127" i="22"/>
  <c r="G128" i="22"/>
  <c r="I150" i="22"/>
  <c r="O150" i="22" s="1"/>
  <c r="I118" i="22"/>
  <c r="M118" i="22" s="1"/>
  <c r="R127" i="22"/>
  <c r="V111" i="22"/>
  <c r="R105" i="22"/>
  <c r="AA105" i="22"/>
  <c r="AA119" i="22"/>
  <c r="P126" i="22"/>
  <c r="L80" i="22"/>
  <c r="I80" i="22"/>
  <c r="P80" i="22" s="1"/>
  <c r="R80" i="22"/>
  <c r="T95" i="22"/>
  <c r="AA95" i="22"/>
  <c r="X95" i="22"/>
  <c r="N111" i="22"/>
  <c r="J94" i="22"/>
  <c r="K94" i="22"/>
  <c r="P94" i="22"/>
  <c r="N94" i="22"/>
  <c r="M94" i="22"/>
  <c r="U63" i="22"/>
  <c r="K14" i="22"/>
  <c r="J14" i="22"/>
  <c r="N14" i="22"/>
  <c r="J79" i="22"/>
  <c r="L79" i="22"/>
  <c r="Q79" i="22" s="1"/>
  <c r="K79" i="22"/>
  <c r="T54" i="22"/>
  <c r="AA54" i="22"/>
  <c r="K40" i="22"/>
  <c r="J40" i="22"/>
  <c r="M40" i="22"/>
  <c r="J72" i="22"/>
  <c r="O72" i="22"/>
  <c r="K72" i="22"/>
  <c r="M54" i="22"/>
  <c r="R54" i="22"/>
  <c r="E56" i="22"/>
  <c r="M14" i="22"/>
  <c r="V8" i="22"/>
  <c r="AC136" i="22"/>
  <c r="S128" i="22"/>
  <c r="K104" i="22"/>
  <c r="J104" i="22"/>
  <c r="O104" i="22"/>
  <c r="N104" i="22"/>
  <c r="N17" i="22"/>
  <c r="S17" i="22"/>
  <c r="X17" i="22"/>
  <c r="T17" i="22"/>
  <c r="AA17" i="22"/>
  <c r="AC7" i="22"/>
  <c r="W7" i="22" a="1"/>
  <c r="W7" i="22" s="1"/>
  <c r="Z7" i="22"/>
  <c r="Y7" i="22"/>
  <c r="H10" i="22"/>
  <c r="U9" i="22"/>
  <c r="I9" i="22"/>
  <c r="O9" i="22" s="1"/>
  <c r="M142" i="22"/>
  <c r="O144" i="22"/>
  <c r="V135" i="22"/>
  <c r="I112" i="22"/>
  <c r="P112" i="22" s="1"/>
  <c r="P142" i="22"/>
  <c r="I117" i="22"/>
  <c r="P117" i="22" s="1"/>
  <c r="D119" i="22"/>
  <c r="R119" i="22" s="1"/>
  <c r="N144" i="22"/>
  <c r="X144" i="22"/>
  <c r="S144" i="22"/>
  <c r="M126" i="22"/>
  <c r="E120" i="22"/>
  <c r="R118" i="22"/>
  <c r="V103" i="22"/>
  <c r="U150" i="22"/>
  <c r="T120" i="22"/>
  <c r="U112" i="22"/>
  <c r="H113" i="22"/>
  <c r="I85" i="22"/>
  <c r="L85" i="22" s="1"/>
  <c r="D87" i="22"/>
  <c r="D88" i="22" s="1"/>
  <c r="E88" i="22"/>
  <c r="X105" i="22"/>
  <c r="S105" i="22"/>
  <c r="H128" i="22"/>
  <c r="I128" i="22" s="1"/>
  <c r="O135" i="22"/>
  <c r="T73" i="22"/>
  <c r="AA73" i="22"/>
  <c r="S48" i="22"/>
  <c r="X48" i="22"/>
  <c r="F49" i="22"/>
  <c r="T49" i="22" s="1"/>
  <c r="O46" i="22"/>
  <c r="S32" i="22"/>
  <c r="R55" i="22"/>
  <c r="L78" i="22"/>
  <c r="J62" i="22"/>
  <c r="L62" i="22"/>
  <c r="K62" i="22"/>
  <c r="R42" i="22"/>
  <c r="AA9" i="22"/>
  <c r="T9" i="22"/>
  <c r="Q30" i="22"/>
  <c r="E10" i="22"/>
  <c r="S10" i="22" s="1"/>
  <c r="S138" i="22"/>
  <c r="R128" i="22"/>
  <c r="K127" i="22"/>
  <c r="J127" i="22"/>
  <c r="S119" i="22"/>
  <c r="I48" i="22"/>
  <c r="M48" i="22" s="1"/>
  <c r="AA32" i="22"/>
  <c r="T32" i="22"/>
  <c r="O158" i="22"/>
  <c r="L142" i="22"/>
  <c r="F145" i="22"/>
  <c r="T145" i="22" s="1"/>
  <c r="M135" i="22"/>
  <c r="V110" i="22"/>
  <c r="D138" i="22"/>
  <c r="R138" i="22" s="1"/>
  <c r="F151" i="22"/>
  <c r="F152" i="22" s="1"/>
  <c r="X149" i="22"/>
  <c r="S149" i="22"/>
  <c r="V126" i="22"/>
  <c r="D113" i="22"/>
  <c r="X113" i="22" s="1"/>
  <c r="K103" i="22"/>
  <c r="J103" i="22"/>
  <c r="O103" i="22"/>
  <c r="J125" i="22"/>
  <c r="K125" i="22"/>
  <c r="P125" i="22"/>
  <c r="T113" i="22"/>
  <c r="M125" i="22"/>
  <c r="U118" i="22"/>
  <c r="M104" i="22"/>
  <c r="K93" i="22"/>
  <c r="P93" i="22"/>
  <c r="N93" i="22"/>
  <c r="J93" i="22"/>
  <c r="V94" i="22"/>
  <c r="D56" i="22"/>
  <c r="V46" i="22"/>
  <c r="V14" i="22"/>
  <c r="M78" i="22"/>
  <c r="R48" i="22"/>
  <c r="V39" i="22"/>
  <c r="I16" i="22"/>
  <c r="M16" i="22" s="1"/>
  <c r="T53" i="22"/>
  <c r="AA53" i="22"/>
  <c r="G55" i="22"/>
  <c r="G56" i="22" s="1"/>
  <c r="U73" i="22"/>
  <c r="X9" i="22"/>
  <c r="N40" i="22"/>
  <c r="G10" i="22"/>
  <c r="U32" i="22"/>
  <c r="P8" i="22"/>
  <c r="K8" i="22"/>
  <c r="J8" i="22"/>
  <c r="M8" i="22"/>
  <c r="J144" i="22"/>
  <c r="U160" i="22"/>
  <c r="Z125" i="22"/>
  <c r="R73" i="22"/>
  <c r="S86" i="22"/>
  <c r="X86" i="22"/>
  <c r="Z104" i="22"/>
  <c r="Y104" i="22"/>
  <c r="W104" i="22" a="1"/>
  <c r="W104" i="22" s="1"/>
  <c r="V93" i="22"/>
  <c r="AA137" i="22"/>
  <c r="T137" i="22"/>
  <c r="O137" i="22"/>
  <c r="O80" i="22"/>
  <c r="AA80" i="22"/>
  <c r="T80" i="22"/>
  <c r="G81" i="22"/>
  <c r="F81" i="22"/>
  <c r="S54" i="22"/>
  <c r="X54" i="22"/>
  <c r="F55" i="22"/>
  <c r="I55" i="22" s="1"/>
  <c r="E74" i="22"/>
  <c r="AA74" i="22" s="1"/>
  <c r="D32" i="22"/>
  <c r="X32" i="22" s="1"/>
  <c r="I31" i="22"/>
  <c r="P17" i="22"/>
  <c r="U17" i="22"/>
  <c r="I73" i="22"/>
  <c r="O73" i="22" s="1"/>
  <c r="S137" i="22"/>
  <c r="X137" i="22"/>
  <c r="S150" i="22"/>
  <c r="X150" i="22"/>
  <c r="R137" i="22"/>
  <c r="U137" i="22"/>
  <c r="H119" i="22"/>
  <c r="U117" i="22"/>
  <c r="V117" i="22" s="1"/>
  <c r="G138" i="22"/>
  <c r="U138" i="22" s="1"/>
  <c r="J143" i="22"/>
  <c r="K143" i="22"/>
  <c r="L111" i="22"/>
  <c r="X112" i="22"/>
  <c r="S112" i="22"/>
  <c r="U145" i="22"/>
  <c r="X127" i="22"/>
  <c r="S127" i="22"/>
  <c r="P103" i="22"/>
  <c r="J110" i="22"/>
  <c r="N110" i="22"/>
  <c r="Q110" i="22" s="1"/>
  <c r="K110" i="22"/>
  <c r="U96" i="22"/>
  <c r="U74" i="22"/>
  <c r="R96" i="22"/>
  <c r="D81" i="22"/>
  <c r="S63" i="22"/>
  <c r="X63" i="22"/>
  <c r="F64" i="22"/>
  <c r="T64" i="22" s="1"/>
  <c r="L104" i="22"/>
  <c r="X118" i="22"/>
  <c r="AA85" i="22"/>
  <c r="T85" i="22"/>
  <c r="G87" i="22"/>
  <c r="U80" i="22"/>
  <c r="I53" i="22"/>
  <c r="O53" i="22" s="1"/>
  <c r="I41" i="22"/>
  <c r="P41" i="22" s="1"/>
  <c r="H81" i="22"/>
  <c r="X73" i="22"/>
  <c r="F74" i="22"/>
  <c r="S73" i="22"/>
  <c r="O14" i="22"/>
  <c r="V72" i="22"/>
  <c r="R21" i="22"/>
  <c r="E23" i="22"/>
  <c r="AA23" i="22" s="1"/>
  <c r="M21" i="22"/>
  <c r="N61" i="22"/>
  <c r="H42" i="22"/>
  <c r="AA22" i="22"/>
  <c r="T22" i="22"/>
  <c r="G24" i="22"/>
  <c r="X16" i="22"/>
  <c r="S16" i="22"/>
  <c r="J39" i="22"/>
  <c r="K39" i="22"/>
  <c r="M39" i="22"/>
  <c r="AA21" i="22"/>
  <c r="N39" i="22"/>
  <c r="P14" i="22"/>
  <c r="D10" i="22"/>
  <c r="X10" i="22" s="1"/>
  <c r="K7" i="22"/>
  <c r="J7" i="22"/>
  <c r="I159" i="22"/>
  <c r="L159" i="22" s="1"/>
  <c r="D160" i="22"/>
  <c r="R159" i="22"/>
  <c r="P135" i="22"/>
  <c r="K142" i="22"/>
  <c r="J142" i="22"/>
  <c r="P104" i="22"/>
  <c r="U105" i="22"/>
  <c r="I105" i="22"/>
  <c r="P105" i="22" s="1"/>
  <c r="H87" i="22"/>
  <c r="H88" i="22" s="1"/>
  <c r="U85" i="22"/>
  <c r="S96" i="22"/>
  <c r="X96" i="22"/>
  <c r="K71" i="22"/>
  <c r="J71" i="22"/>
  <c r="L71" i="22"/>
  <c r="I86" i="22"/>
  <c r="P86" i="22" s="1"/>
  <c r="I95" i="22"/>
  <c r="L95" i="22" s="1"/>
  <c r="I63" i="22"/>
  <c r="O63" i="22" s="1"/>
  <c r="R63" i="22"/>
  <c r="E64" i="22"/>
  <c r="AA64" i="22" s="1"/>
  <c r="P15" i="22"/>
  <c r="N15" i="22"/>
  <c r="K15" i="22"/>
  <c r="J15" i="22"/>
  <c r="U86" i="22"/>
  <c r="T41" i="22"/>
  <c r="K46" i="22"/>
  <c r="J46" i="22"/>
  <c r="P46" i="22"/>
  <c r="T16" i="22"/>
  <c r="AA16" i="22"/>
  <c r="R16" i="22"/>
  <c r="F42" i="22"/>
  <c r="T42" i="22" s="1"/>
  <c r="X21" i="22"/>
  <c r="N21" i="22"/>
  <c r="S21" i="22"/>
  <c r="F23" i="22"/>
  <c r="T23" i="22" s="1"/>
  <c r="Q7" i="22"/>
  <c r="G14" i="79"/>
  <c r="H14" i="79"/>
  <c r="G67" i="79"/>
  <c r="G28" i="79"/>
  <c r="G21" i="79"/>
  <c r="F8" i="79"/>
  <c r="H8" i="79" s="1"/>
  <c r="G60" i="79"/>
  <c r="F7" i="79"/>
  <c r="H7" i="79" s="1"/>
  <c r="G22" i="79"/>
  <c r="G41" i="79"/>
  <c r="G68" i="79"/>
  <c r="G74" i="79"/>
  <c r="G89" i="79"/>
  <c r="G93" i="79"/>
  <c r="G30" i="79"/>
  <c r="G42" i="79"/>
  <c r="G62" i="79"/>
  <c r="G73" i="79"/>
  <c r="G16" i="79"/>
  <c r="G31" i="79"/>
  <c r="G43" i="79"/>
  <c r="G55" i="79"/>
  <c r="G63" i="79"/>
  <c r="G76" i="79"/>
  <c r="G12" i="79"/>
  <c r="G25" i="79"/>
  <c r="G33" i="79"/>
  <c r="G39" i="79"/>
  <c r="G57" i="79"/>
  <c r="G78" i="79"/>
  <c r="G85" i="79"/>
  <c r="G91" i="79"/>
  <c r="G95" i="79"/>
  <c r="G88" i="79"/>
  <c r="G13" i="79"/>
  <c r="G19" i="79"/>
  <c r="G26" i="79"/>
  <c r="G34" i="79"/>
  <c r="G46" i="79"/>
  <c r="G58" i="79"/>
  <c r="G96" i="79"/>
  <c r="F6" i="79"/>
  <c r="G6" i="79" s="1"/>
  <c r="G47" i="79"/>
  <c r="G53" i="79"/>
  <c r="G66" i="79"/>
  <c r="G87" i="79"/>
  <c r="H12" i="79"/>
  <c r="G17" i="79"/>
  <c r="H21" i="79"/>
  <c r="H33" i="79"/>
  <c r="G56" i="79"/>
  <c r="H58" i="79"/>
  <c r="H60" i="79"/>
  <c r="H62" i="79"/>
  <c r="G81" i="79"/>
  <c r="G83" i="79"/>
  <c r="G23" i="79"/>
  <c r="G35" i="79"/>
  <c r="G44" i="79"/>
  <c r="G24" i="79"/>
  <c r="G40" i="79"/>
  <c r="G45" i="79"/>
  <c r="G54" i="79"/>
  <c r="G65" i="79"/>
  <c r="G79" i="79"/>
  <c r="G90" i="79"/>
  <c r="G92" i="79"/>
  <c r="G94" i="79"/>
  <c r="G51" i="79"/>
  <c r="G15" i="79"/>
  <c r="G29" i="79"/>
  <c r="G36" i="79"/>
  <c r="G38" i="79"/>
  <c r="G48" i="79"/>
  <c r="G50" i="79"/>
  <c r="G52" i="79"/>
  <c r="G70" i="79"/>
  <c r="G72" i="79"/>
  <c r="G77" i="79"/>
  <c r="G37" i="79"/>
  <c r="G69" i="79"/>
  <c r="G20" i="79"/>
  <c r="G27" i="79"/>
  <c r="G32" i="79"/>
  <c r="G59" i="79"/>
  <c r="G61" i="79"/>
  <c r="G75" i="79"/>
  <c r="G86" i="79"/>
  <c r="G97" i="79"/>
  <c r="G64" i="79"/>
  <c r="G71" i="79"/>
  <c r="G18" i="79"/>
  <c r="G80" i="79"/>
  <c r="G82" i="79"/>
  <c r="G84" i="79"/>
  <c r="G49" i="79"/>
  <c r="G17" i="78"/>
  <c r="G22" i="78"/>
  <c r="F7" i="78"/>
  <c r="H7" i="78" s="1"/>
  <c r="G67" i="78"/>
  <c r="G65" i="78"/>
  <c r="G52" i="78"/>
  <c r="G31" i="78"/>
  <c r="G39" i="78"/>
  <c r="G46" i="78"/>
  <c r="G60" i="78"/>
  <c r="G88" i="78"/>
  <c r="G81" i="78"/>
  <c r="G82" i="78"/>
  <c r="G89" i="78"/>
  <c r="G87" i="78"/>
  <c r="G18" i="78"/>
  <c r="G41" i="78"/>
  <c r="G55" i="78"/>
  <c r="G68" i="78"/>
  <c r="G83" i="78"/>
  <c r="H89" i="78"/>
  <c r="G73" i="78"/>
  <c r="G26" i="78"/>
  <c r="G34" i="78"/>
  <c r="H41" i="78"/>
  <c r="I15" i="78" s="1"/>
  <c r="G49" i="78"/>
  <c r="G56" i="78"/>
  <c r="G63" i="78"/>
  <c r="G84" i="78"/>
  <c r="G44" i="78"/>
  <c r="G92" i="78"/>
  <c r="G16" i="78"/>
  <c r="G38" i="78"/>
  <c r="F6" i="78"/>
  <c r="G6" i="78" s="1"/>
  <c r="G20" i="78"/>
  <c r="G42" i="78"/>
  <c r="H49" i="78"/>
  <c r="I49" i="78" s="1"/>
  <c r="G78" i="78"/>
  <c r="G91" i="78"/>
  <c r="G97" i="78"/>
  <c r="G21" i="78"/>
  <c r="G28" i="78"/>
  <c r="G36" i="78"/>
  <c r="G43" i="78"/>
  <c r="G50" i="78"/>
  <c r="G58" i="78"/>
  <c r="G71" i="78"/>
  <c r="G85" i="78"/>
  <c r="I90" i="78"/>
  <c r="G27" i="78"/>
  <c r="G32" i="78"/>
  <c r="G37" i="78"/>
  <c r="G47" i="78"/>
  <c r="G54" i="78"/>
  <c r="G61" i="78"/>
  <c r="G70" i="78"/>
  <c r="G75" i="78"/>
  <c r="G77" i="78"/>
  <c r="G15" i="78"/>
  <c r="G30" i="78"/>
  <c r="G59" i="78"/>
  <c r="G13" i="78"/>
  <c r="G23" i="78"/>
  <c r="G35" i="78"/>
  <c r="G45" i="78"/>
  <c r="G57" i="78"/>
  <c r="G66" i="78"/>
  <c r="G80" i="78"/>
  <c r="G96" i="78"/>
  <c r="F8" i="78"/>
  <c r="H8" i="78" s="1"/>
  <c r="G33" i="78"/>
  <c r="G48" i="78"/>
  <c r="G62" i="78"/>
  <c r="G64" i="78"/>
  <c r="G90" i="78"/>
  <c r="G25" i="78"/>
  <c r="G40" i="78"/>
  <c r="G94" i="78"/>
  <c r="G53" i="78"/>
  <c r="G69" i="78"/>
  <c r="G74" i="78"/>
  <c r="G76" i="78"/>
  <c r="G12" i="78"/>
  <c r="G14" i="78"/>
  <c r="G19" i="78"/>
  <c r="G24" i="78"/>
  <c r="G29" i="78"/>
  <c r="G51" i="78"/>
  <c r="G72" i="78"/>
  <c r="G79" i="78"/>
  <c r="G86" i="78"/>
  <c r="G93" i="78"/>
  <c r="G95" i="78"/>
  <c r="F6" i="77"/>
  <c r="H6" i="77" s="1"/>
  <c r="F8" i="77"/>
  <c r="H8" i="77" s="1"/>
  <c r="G6" i="77"/>
  <c r="F7" i="77"/>
  <c r="H7" i="77" s="1"/>
  <c r="G51" i="77"/>
  <c r="G55" i="77"/>
  <c r="G59" i="77"/>
  <c r="G63" i="77"/>
  <c r="G67" i="77"/>
  <c r="G46" i="77"/>
  <c r="H51" i="77"/>
  <c r="H55" i="77"/>
  <c r="H59" i="77"/>
  <c r="H63" i="77"/>
  <c r="G26" i="77"/>
  <c r="G30" i="77"/>
  <c r="G34" i="77"/>
  <c r="H26" i="77"/>
  <c r="H30" i="77"/>
  <c r="H34" i="77"/>
  <c r="G42" i="77"/>
  <c r="G53" i="77"/>
  <c r="G57" i="77"/>
  <c r="G61" i="77"/>
  <c r="G65" i="77"/>
  <c r="H53" i="77"/>
  <c r="I84" i="77" s="1"/>
  <c r="H57" i="77"/>
  <c r="H61" i="77"/>
  <c r="H65" i="77"/>
  <c r="G49" i="77"/>
  <c r="G24" i="77"/>
  <c r="G28" i="77"/>
  <c r="G32" i="77"/>
  <c r="G36" i="77"/>
  <c r="G43" i="77"/>
  <c r="G45" i="77"/>
  <c r="G37" i="77"/>
  <c r="G39" i="77"/>
  <c r="G41" i="77"/>
  <c r="G68" i="77"/>
  <c r="G70" i="77"/>
  <c r="G72" i="77"/>
  <c r="G74" i="77"/>
  <c r="G76" i="77"/>
  <c r="G78" i="77"/>
  <c r="G80" i="77"/>
  <c r="G82" i="77"/>
  <c r="G84" i="77"/>
  <c r="G86" i="77"/>
  <c r="G88" i="77"/>
  <c r="G90" i="77"/>
  <c r="G92" i="77"/>
  <c r="G94" i="77"/>
  <c r="G96" i="77"/>
  <c r="G23" i="77"/>
  <c r="G29" i="77"/>
  <c r="G35" i="77"/>
  <c r="G56" i="77"/>
  <c r="G64" i="77"/>
  <c r="G13" i="77"/>
  <c r="G15" i="77"/>
  <c r="G17" i="77"/>
  <c r="G19" i="77"/>
  <c r="G21" i="77"/>
  <c r="G48" i="77"/>
  <c r="G27" i="77"/>
  <c r="G31" i="77"/>
  <c r="G54" i="77"/>
  <c r="G66" i="77"/>
  <c r="H13" i="77"/>
  <c r="G44" i="77"/>
  <c r="G25" i="77"/>
  <c r="G33" i="77"/>
  <c r="G50" i="77"/>
  <c r="G52" i="77"/>
  <c r="G58" i="77"/>
  <c r="G60" i="77"/>
  <c r="G62" i="77"/>
  <c r="G38" i="77"/>
  <c r="G40" i="77"/>
  <c r="G69" i="77"/>
  <c r="G71" i="77"/>
  <c r="G73" i="77"/>
  <c r="G75" i="77"/>
  <c r="G77" i="77"/>
  <c r="G79" i="77"/>
  <c r="G81" i="77"/>
  <c r="G83" i="77"/>
  <c r="G85" i="77"/>
  <c r="G87" i="77"/>
  <c r="G89" i="77"/>
  <c r="G91" i="77"/>
  <c r="G93" i="77"/>
  <c r="G95" i="77"/>
  <c r="G97" i="77"/>
  <c r="G12" i="77"/>
  <c r="G14" i="77"/>
  <c r="G16" i="77"/>
  <c r="G18" i="77"/>
  <c r="G20" i="77"/>
  <c r="G22" i="77"/>
  <c r="G47" i="77"/>
  <c r="G45" i="76"/>
  <c r="G6" i="76"/>
  <c r="H45" i="76"/>
  <c r="G55" i="76"/>
  <c r="G71" i="76"/>
  <c r="G77" i="76"/>
  <c r="G93" i="76"/>
  <c r="H55" i="76"/>
  <c r="G61" i="76"/>
  <c r="H71" i="76"/>
  <c r="H77" i="76"/>
  <c r="G83" i="76"/>
  <c r="H93" i="76"/>
  <c r="G57" i="76"/>
  <c r="G79" i="76"/>
  <c r="G95" i="76"/>
  <c r="G51" i="76"/>
  <c r="F7" i="76"/>
  <c r="H7" i="76" s="1"/>
  <c r="G47" i="76"/>
  <c r="H57" i="76"/>
  <c r="G63" i="76"/>
  <c r="H79" i="76"/>
  <c r="G85" i="76"/>
  <c r="H95" i="76"/>
  <c r="G53" i="76"/>
  <c r="G69" i="76"/>
  <c r="G75" i="76"/>
  <c r="G91" i="76"/>
  <c r="G67" i="76"/>
  <c r="G89" i="76"/>
  <c r="G22" i="76"/>
  <c r="H51" i="76"/>
  <c r="G73" i="76"/>
  <c r="G43" i="76"/>
  <c r="H53" i="76"/>
  <c r="G59" i="76"/>
  <c r="H69" i="76"/>
  <c r="G81" i="76"/>
  <c r="G97" i="76"/>
  <c r="G46" i="76"/>
  <c r="H67" i="76"/>
  <c r="G49" i="76"/>
  <c r="H59" i="76"/>
  <c r="G65" i="76"/>
  <c r="H81" i="76"/>
  <c r="G87" i="76"/>
  <c r="H97" i="76"/>
  <c r="H6" i="76"/>
  <c r="G25" i="76"/>
  <c r="G27" i="76"/>
  <c r="G29" i="76"/>
  <c r="G31" i="76"/>
  <c r="G33" i="76"/>
  <c r="G35" i="76"/>
  <c r="G37" i="76"/>
  <c r="G39" i="76"/>
  <c r="G41" i="76"/>
  <c r="G76" i="76"/>
  <c r="G78" i="76"/>
  <c r="G80" i="76"/>
  <c r="G82" i="76"/>
  <c r="G84" i="76"/>
  <c r="G86" i="76"/>
  <c r="G88" i="76"/>
  <c r="G90" i="76"/>
  <c r="G92" i="76"/>
  <c r="G94" i="76"/>
  <c r="G96" i="76"/>
  <c r="G13" i="76"/>
  <c r="G15" i="76"/>
  <c r="G17" i="76"/>
  <c r="G19" i="76"/>
  <c r="G21" i="76"/>
  <c r="G23" i="76"/>
  <c r="G74" i="76"/>
  <c r="F8" i="76"/>
  <c r="H8" i="76" s="1"/>
  <c r="G48" i="76"/>
  <c r="G50" i="76"/>
  <c r="G52" i="76"/>
  <c r="G54" i="76"/>
  <c r="G56" i="76"/>
  <c r="G58" i="76"/>
  <c r="G60" i="76"/>
  <c r="G62" i="76"/>
  <c r="G64" i="76"/>
  <c r="G66" i="76"/>
  <c r="G68" i="76"/>
  <c r="G70" i="76"/>
  <c r="G72" i="76"/>
  <c r="G44" i="76"/>
  <c r="G24" i="76"/>
  <c r="G26" i="76"/>
  <c r="G28" i="76"/>
  <c r="G30" i="76"/>
  <c r="G32" i="76"/>
  <c r="G34" i="76"/>
  <c r="G36" i="76"/>
  <c r="G38" i="76"/>
  <c r="G40" i="76"/>
  <c r="G42" i="76"/>
  <c r="G12" i="76"/>
  <c r="G14" i="76"/>
  <c r="G16" i="76"/>
  <c r="G18" i="76"/>
  <c r="G20" i="76"/>
  <c r="G16" i="75"/>
  <c r="F8" i="75"/>
  <c r="G48" i="75"/>
  <c r="G64" i="75"/>
  <c r="G82" i="75"/>
  <c r="G22" i="75"/>
  <c r="G38" i="75"/>
  <c r="G54" i="75"/>
  <c r="G70" i="75"/>
  <c r="G90" i="75"/>
  <c r="G97" i="75"/>
  <c r="G28" i="75"/>
  <c r="G44" i="75"/>
  <c r="G60" i="75"/>
  <c r="G76" i="75"/>
  <c r="G84" i="75"/>
  <c r="G92" i="75"/>
  <c r="G32" i="75"/>
  <c r="G18" i="75"/>
  <c r="G34" i="75"/>
  <c r="G50" i="75"/>
  <c r="G66" i="75"/>
  <c r="F6" i="75"/>
  <c r="G6" i="75" s="1"/>
  <c r="G24" i="75"/>
  <c r="G40" i="75"/>
  <c r="G56" i="75"/>
  <c r="G72" i="75"/>
  <c r="G78" i="75"/>
  <c r="G86" i="75"/>
  <c r="G94" i="75"/>
  <c r="G14" i="75"/>
  <c r="G30" i="75"/>
  <c r="G46" i="75"/>
  <c r="G62" i="75"/>
  <c r="F7" i="75"/>
  <c r="H7" i="75" s="1"/>
  <c r="G20" i="75"/>
  <c r="G36" i="75"/>
  <c r="G52" i="75"/>
  <c r="G68" i="75"/>
  <c r="G80" i="75"/>
  <c r="G88" i="75"/>
  <c r="G96" i="75"/>
  <c r="G26" i="75"/>
  <c r="G42" i="75"/>
  <c r="G58" i="75"/>
  <c r="G74" i="75"/>
  <c r="H8" i="75"/>
  <c r="H12" i="75"/>
  <c r="H14" i="75"/>
  <c r="H16" i="75"/>
  <c r="H18" i="75"/>
  <c r="H20" i="75"/>
  <c r="H22" i="75"/>
  <c r="H24" i="75"/>
  <c r="H26" i="75"/>
  <c r="H28" i="75"/>
  <c r="H30" i="75"/>
  <c r="H32" i="75"/>
  <c r="H34" i="75"/>
  <c r="H36" i="75"/>
  <c r="H38" i="75"/>
  <c r="H40" i="75"/>
  <c r="H42" i="75"/>
  <c r="H44" i="75"/>
  <c r="H46" i="75"/>
  <c r="H48" i="75"/>
  <c r="H50" i="75"/>
  <c r="H52" i="75"/>
  <c r="H54" i="75"/>
  <c r="H56" i="75"/>
  <c r="H58" i="75"/>
  <c r="H60" i="75"/>
  <c r="H62" i="75"/>
  <c r="H64" i="75"/>
  <c r="H66" i="75"/>
  <c r="H68" i="75"/>
  <c r="H70" i="75"/>
  <c r="H72" i="75"/>
  <c r="H74" i="75"/>
  <c r="H76" i="75"/>
  <c r="H78" i="75"/>
  <c r="H80" i="75"/>
  <c r="H82" i="75"/>
  <c r="H84" i="75"/>
  <c r="H86" i="75"/>
  <c r="H88" i="75"/>
  <c r="H90" i="75"/>
  <c r="H92" i="75"/>
  <c r="H94" i="75"/>
  <c r="H96" i="75"/>
  <c r="G12" i="75"/>
  <c r="G13" i="75"/>
  <c r="G15" i="75"/>
  <c r="G17" i="75"/>
  <c r="G19" i="75"/>
  <c r="G21" i="75"/>
  <c r="G23" i="75"/>
  <c r="G25" i="75"/>
  <c r="G27" i="75"/>
  <c r="G29" i="75"/>
  <c r="G31" i="75"/>
  <c r="G33" i="75"/>
  <c r="G35" i="75"/>
  <c r="G37" i="75"/>
  <c r="G39" i="75"/>
  <c r="G41" i="75"/>
  <c r="G43" i="75"/>
  <c r="G45" i="75"/>
  <c r="G47" i="75"/>
  <c r="G49" i="75"/>
  <c r="G51" i="75"/>
  <c r="G53" i="75"/>
  <c r="G55" i="75"/>
  <c r="G57" i="75"/>
  <c r="G59" i="75"/>
  <c r="G61" i="75"/>
  <c r="G63" i="75"/>
  <c r="G65" i="75"/>
  <c r="G67" i="75"/>
  <c r="G69" i="75"/>
  <c r="G71" i="75"/>
  <c r="G73" i="75"/>
  <c r="G75" i="75"/>
  <c r="G77" i="75"/>
  <c r="G79" i="75"/>
  <c r="G81" i="75"/>
  <c r="G83" i="75"/>
  <c r="G85" i="75"/>
  <c r="G87" i="75"/>
  <c r="G89" i="75"/>
  <c r="G91" i="75"/>
  <c r="G93" i="75"/>
  <c r="G95" i="75"/>
  <c r="P144" i="22" l="1"/>
  <c r="Q144" i="22" s="1"/>
  <c r="K144" i="22"/>
  <c r="AB142" i="22"/>
  <c r="M144" i="22"/>
  <c r="Q136" i="22"/>
  <c r="G99" i="79"/>
  <c r="L158" i="22"/>
  <c r="P137" i="22"/>
  <c r="V150" i="22"/>
  <c r="Y150" i="22" s="1"/>
  <c r="J157" i="22"/>
  <c r="J158" i="22"/>
  <c r="Z136" i="22"/>
  <c r="W136" i="22" a="1"/>
  <c r="W136" i="22" s="1"/>
  <c r="Q143" i="22"/>
  <c r="V159" i="22"/>
  <c r="AB159" i="22" s="1"/>
  <c r="AA159" i="22"/>
  <c r="N157" i="22"/>
  <c r="P158" i="22"/>
  <c r="M157" i="22"/>
  <c r="K157" i="22"/>
  <c r="M158" i="22"/>
  <c r="K158" i="22"/>
  <c r="E160" i="22"/>
  <c r="S160" i="22" s="1"/>
  <c r="L157" i="22"/>
  <c r="P157" i="22"/>
  <c r="W142" i="22" a="1"/>
  <c r="W142" i="22" s="1"/>
  <c r="Z142" i="22"/>
  <c r="V95" i="22"/>
  <c r="Z62" i="22"/>
  <c r="AB136" i="22"/>
  <c r="P85" i="22"/>
  <c r="AB71" i="22"/>
  <c r="R113" i="22"/>
  <c r="W29" i="22" a="1"/>
  <c r="W29" i="22" s="1"/>
  <c r="M137" i="22"/>
  <c r="N137" i="22"/>
  <c r="Q47" i="22"/>
  <c r="V48" i="22"/>
  <c r="AC48" i="22" s="1"/>
  <c r="L117" i="22"/>
  <c r="Y61" i="22"/>
  <c r="W61" i="22" a="1"/>
  <c r="W61" i="22" s="1"/>
  <c r="AB62" i="22"/>
  <c r="O22" i="22"/>
  <c r="AB61" i="22"/>
  <c r="Y40" i="22"/>
  <c r="AC71" i="22"/>
  <c r="Z30" i="22"/>
  <c r="Z15" i="22"/>
  <c r="Q71" i="22"/>
  <c r="L54" i="22"/>
  <c r="O54" i="22"/>
  <c r="Q54" i="22" s="1"/>
  <c r="V53" i="22"/>
  <c r="AC53" i="22" s="1"/>
  <c r="N96" i="22"/>
  <c r="M96" i="22"/>
  <c r="N127" i="22"/>
  <c r="N54" i="22"/>
  <c r="L127" i="22"/>
  <c r="Q127" i="22" s="1"/>
  <c r="AC30" i="22"/>
  <c r="K54" i="22"/>
  <c r="M127" i="22"/>
  <c r="O127" i="22"/>
  <c r="W30" i="22" a="1"/>
  <c r="W30" i="22" s="1"/>
  <c r="O96" i="22"/>
  <c r="P96" i="22"/>
  <c r="AC142" i="22"/>
  <c r="AC143" i="22"/>
  <c r="AB29" i="22"/>
  <c r="AB31" i="22"/>
  <c r="AC31" i="22"/>
  <c r="Z31" i="22"/>
  <c r="Y31" i="22"/>
  <c r="W31" i="22" a="1"/>
  <c r="W31" i="22" s="1"/>
  <c r="AB143" i="22"/>
  <c r="W47" i="22" a="1"/>
  <c r="W47" i="22" s="1"/>
  <c r="Z29" i="22"/>
  <c r="V85" i="22"/>
  <c r="Y85" i="22" s="1"/>
  <c r="W143" i="22" a="1"/>
  <c r="W143" i="22" s="1"/>
  <c r="S113" i="22"/>
  <c r="L86" i="22"/>
  <c r="N86" i="22"/>
  <c r="Q46" i="22"/>
  <c r="Y47" i="22"/>
  <c r="AC29" i="22"/>
  <c r="Y158" i="22"/>
  <c r="Y143" i="22"/>
  <c r="N150" i="22"/>
  <c r="Q8" i="22"/>
  <c r="Q103" i="22"/>
  <c r="Q94" i="22"/>
  <c r="AB47" i="22"/>
  <c r="Z40" i="22"/>
  <c r="AB158" i="22"/>
  <c r="AC15" i="22"/>
  <c r="Q15" i="22"/>
  <c r="Q39" i="22"/>
  <c r="N112" i="22"/>
  <c r="P118" i="22"/>
  <c r="U151" i="22"/>
  <c r="Q142" i="22"/>
  <c r="Q72" i="22"/>
  <c r="AC47" i="22"/>
  <c r="AB40" i="22"/>
  <c r="Z158" i="22"/>
  <c r="AB15" i="22"/>
  <c r="U24" i="22"/>
  <c r="R87" i="22"/>
  <c r="AC158" i="22"/>
  <c r="W15" i="22" a="1"/>
  <c r="W15" i="22" s="1"/>
  <c r="Q40" i="22"/>
  <c r="Q126" i="22"/>
  <c r="V41" i="22"/>
  <c r="W41" i="22" s="1" a="1"/>
  <c r="W41" i="22" s="1"/>
  <c r="AC62" i="22"/>
  <c r="W71" i="22" a="1"/>
  <c r="W71" i="22" s="1"/>
  <c r="P21" i="22"/>
  <c r="AC125" i="22"/>
  <c r="Q78" i="22"/>
  <c r="Q61" i="22"/>
  <c r="V96" i="22"/>
  <c r="W125" i="22" a="1"/>
  <c r="W125" i="22" s="1"/>
  <c r="N48" i="22"/>
  <c r="L112" i="22"/>
  <c r="Q93" i="22"/>
  <c r="W62" i="22" a="1"/>
  <c r="W62" i="22" s="1"/>
  <c r="Y71" i="22"/>
  <c r="O21" i="22"/>
  <c r="V17" i="22"/>
  <c r="Y17" i="22" s="1"/>
  <c r="O95" i="22"/>
  <c r="M105" i="22"/>
  <c r="Q111" i="22"/>
  <c r="O85" i="22"/>
  <c r="V86" i="22"/>
  <c r="Z86" i="22" s="1"/>
  <c r="AB125" i="22"/>
  <c r="U23" i="22"/>
  <c r="P9" i="22"/>
  <c r="Q14" i="22"/>
  <c r="W40" i="22" a="1"/>
  <c r="W40" i="22" s="1"/>
  <c r="Z79" i="22"/>
  <c r="L21" i="22"/>
  <c r="R32" i="22"/>
  <c r="AB79" i="22"/>
  <c r="J21" i="22"/>
  <c r="Q104" i="22"/>
  <c r="AC104" i="22"/>
  <c r="V73" i="22"/>
  <c r="AB73" i="22" s="1"/>
  <c r="Q135" i="22"/>
  <c r="AC79" i="22"/>
  <c r="V22" i="22"/>
  <c r="Z22" i="22" s="1"/>
  <c r="Q29" i="22"/>
  <c r="M63" i="22"/>
  <c r="I49" i="22"/>
  <c r="O49" i="22" s="1"/>
  <c r="V112" i="22"/>
  <c r="W112" i="22" s="1" a="1"/>
  <c r="W112" i="22" s="1"/>
  <c r="Q125" i="22"/>
  <c r="Q62" i="22"/>
  <c r="AC86" i="22"/>
  <c r="K128" i="22"/>
  <c r="J128" i="22"/>
  <c r="N128" i="22"/>
  <c r="L128" i="22"/>
  <c r="M128" i="22"/>
  <c r="AC85" i="22"/>
  <c r="Z85" i="22"/>
  <c r="AB117" i="22"/>
  <c r="Y117" i="22"/>
  <c r="AC117" i="22"/>
  <c r="Z117" i="22"/>
  <c r="W117" i="22" a="1"/>
  <c r="W117" i="22" s="1"/>
  <c r="J55" i="22"/>
  <c r="K55" i="22"/>
  <c r="L55" i="22"/>
  <c r="M55" i="22"/>
  <c r="S88" i="22"/>
  <c r="X88" i="22"/>
  <c r="AB41" i="22"/>
  <c r="Y41" i="22"/>
  <c r="AA56" i="22"/>
  <c r="Z150" i="22"/>
  <c r="AB150" i="22"/>
  <c r="U55" i="22"/>
  <c r="P55" i="22"/>
  <c r="H56" i="22"/>
  <c r="J149" i="22"/>
  <c r="K149" i="22"/>
  <c r="P149" i="22"/>
  <c r="O149" i="22"/>
  <c r="T152" i="22"/>
  <c r="N73" i="22"/>
  <c r="S81" i="22"/>
  <c r="X81" i="22"/>
  <c r="N105" i="22"/>
  <c r="P63" i="22"/>
  <c r="V80" i="22"/>
  <c r="Y111" i="22"/>
  <c r="W111" i="22" a="1"/>
  <c r="W111" i="22" s="1"/>
  <c r="AC111" i="22"/>
  <c r="AB111" i="22"/>
  <c r="Z111" i="22"/>
  <c r="L150" i="22"/>
  <c r="I151" i="22"/>
  <c r="L151" i="22" s="1"/>
  <c r="N41" i="22"/>
  <c r="M17" i="22"/>
  <c r="S74" i="22"/>
  <c r="X74" i="22"/>
  <c r="AB53" i="22"/>
  <c r="Y53" i="22"/>
  <c r="F24" i="22"/>
  <c r="T24" i="22" s="1"/>
  <c r="W17" i="22" a="1"/>
  <c r="W17" i="22" s="1"/>
  <c r="AB17" i="22"/>
  <c r="V16" i="22"/>
  <c r="K86" i="22"/>
  <c r="J86" i="22"/>
  <c r="O86" i="22"/>
  <c r="M86" i="22"/>
  <c r="AA87" i="22"/>
  <c r="T87" i="22"/>
  <c r="G88" i="22"/>
  <c r="I88" i="22" s="1"/>
  <c r="X64" i="22"/>
  <c r="S64" i="22"/>
  <c r="I32" i="22"/>
  <c r="AB93" i="22"/>
  <c r="AC93" i="22"/>
  <c r="Z93" i="22"/>
  <c r="Y93" i="22"/>
  <c r="W93" i="22" a="1"/>
  <c r="W93" i="22" s="1"/>
  <c r="AA10" i="22"/>
  <c r="T10" i="22"/>
  <c r="K16" i="22"/>
  <c r="J16" i="22"/>
  <c r="L16" i="22"/>
  <c r="P16" i="22"/>
  <c r="AC46" i="22"/>
  <c r="AB46" i="22"/>
  <c r="Z46" i="22"/>
  <c r="Y46" i="22"/>
  <c r="W46" i="22" a="1"/>
  <c r="W46" i="22" s="1"/>
  <c r="O16" i="22"/>
  <c r="I10" i="22"/>
  <c r="O10" i="22" s="1"/>
  <c r="N16" i="22"/>
  <c r="N63" i="22"/>
  <c r="U119" i="22"/>
  <c r="V119" i="22" s="1"/>
  <c r="R74" i="22"/>
  <c r="AA81" i="22"/>
  <c r="T81" i="22"/>
  <c r="Y39" i="22"/>
  <c r="AC39" i="22"/>
  <c r="Z39" i="22"/>
  <c r="W39" i="22" a="1"/>
  <c r="W39" i="22" s="1"/>
  <c r="AB39" i="22"/>
  <c r="H120" i="22"/>
  <c r="X151" i="22"/>
  <c r="S151" i="22"/>
  <c r="AB110" i="22"/>
  <c r="Y110" i="22"/>
  <c r="W110" i="22" a="1"/>
  <c r="W110" i="22" s="1"/>
  <c r="AC110" i="22"/>
  <c r="Z110" i="22"/>
  <c r="K48" i="22"/>
  <c r="J48" i="22"/>
  <c r="O48" i="22"/>
  <c r="L48" i="22"/>
  <c r="R88" i="22"/>
  <c r="AA120" i="22"/>
  <c r="T74" i="22"/>
  <c r="K80" i="22"/>
  <c r="J80" i="22"/>
  <c r="M80" i="22"/>
  <c r="AA128" i="22"/>
  <c r="T128" i="22"/>
  <c r="O128" i="22"/>
  <c r="P53" i="22"/>
  <c r="AB78" i="22"/>
  <c r="Y78" i="22"/>
  <c r="W78" i="22" a="1"/>
  <c r="W78" i="22" s="1"/>
  <c r="AC78" i="22"/>
  <c r="Z78" i="22"/>
  <c r="L149" i="22"/>
  <c r="N80" i="22"/>
  <c r="U42" i="22"/>
  <c r="S23" i="22"/>
  <c r="X23" i="22"/>
  <c r="R64" i="22"/>
  <c r="V64" i="22" s="1"/>
  <c r="U152" i="22"/>
  <c r="R23" i="22"/>
  <c r="E24" i="22"/>
  <c r="I24" i="22" s="1"/>
  <c r="U81" i="22"/>
  <c r="N149" i="22"/>
  <c r="I87" i="22"/>
  <c r="L87" i="22" s="1"/>
  <c r="J112" i="22"/>
  <c r="K112" i="22"/>
  <c r="O112" i="22"/>
  <c r="M112" i="22"/>
  <c r="W8" i="22" a="1"/>
  <c r="W8" i="22" s="1"/>
  <c r="AC8" i="22"/>
  <c r="AB8" i="22"/>
  <c r="Z8" i="22"/>
  <c r="Y8" i="22"/>
  <c r="V127" i="22"/>
  <c r="K137" i="22"/>
  <c r="J137" i="22"/>
  <c r="U49" i="22"/>
  <c r="Y94" i="22"/>
  <c r="AC94" i="22"/>
  <c r="AB94" i="22"/>
  <c r="Z94" i="22"/>
  <c r="W94" i="22" a="1"/>
  <c r="W94" i="22" s="1"/>
  <c r="S145" i="22"/>
  <c r="X145" i="22"/>
  <c r="K9" i="22"/>
  <c r="J9" i="22"/>
  <c r="N9" i="22"/>
  <c r="K118" i="22"/>
  <c r="J118" i="22"/>
  <c r="O118" i="22"/>
  <c r="N118" i="22"/>
  <c r="V9" i="22"/>
  <c r="S87" i="22"/>
  <c r="X87" i="22"/>
  <c r="R145" i="22"/>
  <c r="I145" i="22"/>
  <c r="N145" i="22" s="1"/>
  <c r="R151" i="22"/>
  <c r="E152" i="22"/>
  <c r="AA152" i="22" s="1"/>
  <c r="S120" i="22"/>
  <c r="K41" i="22"/>
  <c r="J41" i="22"/>
  <c r="M41" i="22"/>
  <c r="O41" i="22"/>
  <c r="J73" i="22"/>
  <c r="K73" i="22"/>
  <c r="L73" i="22"/>
  <c r="P73" i="22"/>
  <c r="V63" i="22"/>
  <c r="U87" i="22"/>
  <c r="K159" i="22"/>
  <c r="J159" i="22"/>
  <c r="N159" i="22"/>
  <c r="P159" i="22"/>
  <c r="O159" i="22"/>
  <c r="AB72" i="22"/>
  <c r="AC72" i="22"/>
  <c r="Z72" i="22"/>
  <c r="Y72" i="22"/>
  <c r="W72" i="22" a="1"/>
  <c r="W72" i="22" s="1"/>
  <c r="L41" i="22"/>
  <c r="I81" i="22"/>
  <c r="R81" i="22"/>
  <c r="AA138" i="22"/>
  <c r="T138" i="22"/>
  <c r="V138" i="22" s="1"/>
  <c r="F56" i="22"/>
  <c r="M73" i="22"/>
  <c r="I113" i="22"/>
  <c r="L113" i="22" s="1"/>
  <c r="X119" i="22"/>
  <c r="K85" i="22"/>
  <c r="J85" i="22"/>
  <c r="M85" i="22"/>
  <c r="AC135" i="22"/>
  <c r="AB135" i="22"/>
  <c r="Z135" i="22"/>
  <c r="Y135" i="22"/>
  <c r="W135" i="22" a="1"/>
  <c r="W135" i="22" s="1"/>
  <c r="L9" i="22"/>
  <c r="R56" i="22"/>
  <c r="L118" i="22"/>
  <c r="M9" i="22"/>
  <c r="N85" i="22"/>
  <c r="AA151" i="22"/>
  <c r="T151" i="22"/>
  <c r="V144" i="22"/>
  <c r="I23" i="22"/>
  <c r="N23" i="22" s="1"/>
  <c r="P48" i="22"/>
  <c r="V149" i="22"/>
  <c r="K96" i="22"/>
  <c r="J96" i="22"/>
  <c r="K31" i="22"/>
  <c r="J31" i="22"/>
  <c r="O31" i="22"/>
  <c r="N31" i="22"/>
  <c r="M31" i="22"/>
  <c r="P31" i="22"/>
  <c r="AC96" i="22"/>
  <c r="AB96" i="22"/>
  <c r="Z96" i="22"/>
  <c r="Y96" i="22"/>
  <c r="W96" i="22" a="1"/>
  <c r="W96" i="22" s="1"/>
  <c r="Z157" i="22"/>
  <c r="Y157" i="22"/>
  <c r="W157" i="22" a="1"/>
  <c r="W157" i="22" s="1"/>
  <c r="AC157" i="22"/>
  <c r="AB157" i="22"/>
  <c r="T55" i="22"/>
  <c r="AA55" i="22"/>
  <c r="O55" i="22"/>
  <c r="W14" i="22" a="1"/>
  <c r="W14" i="22" s="1"/>
  <c r="AC14" i="22"/>
  <c r="AB14" i="22"/>
  <c r="Z14" i="22"/>
  <c r="Y14" i="22"/>
  <c r="I138" i="22"/>
  <c r="L138" i="22" s="1"/>
  <c r="X138" i="22"/>
  <c r="V32" i="22"/>
  <c r="S49" i="22"/>
  <c r="X49" i="22"/>
  <c r="N49" i="22"/>
  <c r="U128" i="22"/>
  <c r="P128" i="22"/>
  <c r="Z103" i="22"/>
  <c r="Y103" i="22"/>
  <c r="AB103" i="22"/>
  <c r="AC103" i="22"/>
  <c r="W103" i="22" a="1"/>
  <c r="W103" i="22" s="1"/>
  <c r="I119" i="22"/>
  <c r="P119" i="22" s="1"/>
  <c r="V54" i="22"/>
  <c r="D120" i="22"/>
  <c r="R120" i="22" s="1"/>
  <c r="AA160" i="22"/>
  <c r="K22" i="22"/>
  <c r="J22" i="22"/>
  <c r="M22" i="22"/>
  <c r="L22" i="22"/>
  <c r="P22" i="22"/>
  <c r="I64" i="22"/>
  <c r="M64" i="22" s="1"/>
  <c r="M149" i="22"/>
  <c r="Q96" i="22"/>
  <c r="W95" i="22" a="1"/>
  <c r="W95" i="22" s="1"/>
  <c r="AC95" i="22"/>
  <c r="AB95" i="22"/>
  <c r="Z95" i="22"/>
  <c r="Y95" i="22"/>
  <c r="I160" i="22"/>
  <c r="L160" i="22" s="1"/>
  <c r="V21" i="22"/>
  <c r="S152" i="22"/>
  <c r="X152" i="22"/>
  <c r="K49" i="22"/>
  <c r="J49" i="22"/>
  <c r="U88" i="22"/>
  <c r="K63" i="22"/>
  <c r="J63" i="22"/>
  <c r="L63" i="22"/>
  <c r="J105" i="22"/>
  <c r="K105" i="22"/>
  <c r="O105" i="22"/>
  <c r="AC159" i="22"/>
  <c r="K53" i="22"/>
  <c r="J53" i="22"/>
  <c r="N53" i="22"/>
  <c r="M53" i="22"/>
  <c r="L53" i="22"/>
  <c r="S55" i="22"/>
  <c r="X55" i="22"/>
  <c r="N55" i="22"/>
  <c r="L49" i="22"/>
  <c r="S42" i="22"/>
  <c r="V42" i="22" s="1"/>
  <c r="X42" i="22"/>
  <c r="K95" i="22"/>
  <c r="J95" i="22"/>
  <c r="N95" i="22"/>
  <c r="M95" i="22"/>
  <c r="P95" i="22"/>
  <c r="L105" i="22"/>
  <c r="M159" i="22"/>
  <c r="I74" i="22"/>
  <c r="X160" i="22"/>
  <c r="V137" i="22"/>
  <c r="L31" i="22"/>
  <c r="Y126" i="22"/>
  <c r="W126" i="22" a="1"/>
  <c r="W126" i="22" s="1"/>
  <c r="Z126" i="22"/>
  <c r="AB126" i="22"/>
  <c r="AC126" i="22"/>
  <c r="R10" i="22"/>
  <c r="U113" i="22"/>
  <c r="V118" i="22"/>
  <c r="K117" i="22"/>
  <c r="J117" i="22"/>
  <c r="O117" i="22"/>
  <c r="M117" i="22"/>
  <c r="N117" i="22"/>
  <c r="U10" i="22"/>
  <c r="V105" i="22"/>
  <c r="K150" i="22"/>
  <c r="J150" i="22"/>
  <c r="M150" i="22"/>
  <c r="P150" i="22"/>
  <c r="I42" i="22"/>
  <c r="P42" i="22" s="1"/>
  <c r="M49" i="22"/>
  <c r="K17" i="22"/>
  <c r="J17" i="22"/>
  <c r="L17" i="22"/>
  <c r="I14" i="79"/>
  <c r="I20" i="79"/>
  <c r="I61" i="79"/>
  <c r="H6" i="79"/>
  <c r="I6" i="79" s="1"/>
  <c r="I54" i="79"/>
  <c r="I32" i="79"/>
  <c r="I33" i="79"/>
  <c r="I92" i="79"/>
  <c r="I51" i="79"/>
  <c r="I80" i="79"/>
  <c r="I21" i="79"/>
  <c r="I91" i="79"/>
  <c r="I18" i="79"/>
  <c r="I17" i="79"/>
  <c r="I48" i="79"/>
  <c r="I24" i="79"/>
  <c r="I49" i="79"/>
  <c r="I86" i="79"/>
  <c r="I94" i="79"/>
  <c r="I35" i="79"/>
  <c r="I81" i="79"/>
  <c r="I93" i="79"/>
  <c r="I62" i="79"/>
  <c r="I97" i="79"/>
  <c r="I71" i="79"/>
  <c r="I84" i="79"/>
  <c r="I69" i="79"/>
  <c r="I89" i="79"/>
  <c r="I57" i="79"/>
  <c r="I46" i="79"/>
  <c r="I68" i="79"/>
  <c r="I63" i="79"/>
  <c r="I43" i="79"/>
  <c r="I34" i="79"/>
  <c r="I22" i="79"/>
  <c r="I13" i="79"/>
  <c r="I55" i="79"/>
  <c r="I41" i="79"/>
  <c r="I25" i="79"/>
  <c r="I88" i="79"/>
  <c r="I77" i="79"/>
  <c r="I72" i="79"/>
  <c r="I52" i="79"/>
  <c r="I38" i="79"/>
  <c r="I29" i="79"/>
  <c r="I15" i="79"/>
  <c r="I30" i="79"/>
  <c r="I79" i="79"/>
  <c r="I45" i="79"/>
  <c r="I16" i="79"/>
  <c r="I96" i="79"/>
  <c r="I85" i="79"/>
  <c r="I74" i="79"/>
  <c r="I67" i="79"/>
  <c r="I42" i="79"/>
  <c r="I31" i="79"/>
  <c r="I26" i="79"/>
  <c r="I19" i="79"/>
  <c r="I12" i="79"/>
  <c r="I44" i="79"/>
  <c r="I23" i="79"/>
  <c r="I95" i="79"/>
  <c r="I73" i="79"/>
  <c r="I66" i="79"/>
  <c r="I87" i="79"/>
  <c r="I76" i="79"/>
  <c r="I47" i="79"/>
  <c r="I28" i="79"/>
  <c r="I64" i="79"/>
  <c r="I78" i="79"/>
  <c r="I90" i="79"/>
  <c r="I36" i="79"/>
  <c r="I60" i="79"/>
  <c r="I59" i="79"/>
  <c r="I65" i="79"/>
  <c r="I70" i="79"/>
  <c r="I50" i="79"/>
  <c r="I82" i="79"/>
  <c r="I53" i="79"/>
  <c r="I83" i="79"/>
  <c r="I58" i="79"/>
  <c r="I27" i="79"/>
  <c r="I39" i="79"/>
  <c r="I56" i="79"/>
  <c r="I37" i="79"/>
  <c r="I75" i="79"/>
  <c r="I40" i="79"/>
  <c r="I62" i="78"/>
  <c r="I96" i="78"/>
  <c r="I42" i="78"/>
  <c r="I18" i="78"/>
  <c r="I72" i="78"/>
  <c r="I74" i="78"/>
  <c r="I81" i="78"/>
  <c r="I33" i="78"/>
  <c r="I50" i="78"/>
  <c r="I23" i="78"/>
  <c r="I56" i="78"/>
  <c r="I38" i="78"/>
  <c r="I17" i="78"/>
  <c r="I55" i="78"/>
  <c r="I77" i="78"/>
  <c r="I36" i="78"/>
  <c r="I91" i="78"/>
  <c r="I25" i="78"/>
  <c r="I60" i="78"/>
  <c r="I97" i="78"/>
  <c r="I13" i="78"/>
  <c r="I48" i="78"/>
  <c r="I65" i="78"/>
  <c r="I73" i="78"/>
  <c r="I20" i="78"/>
  <c r="I28" i="78"/>
  <c r="I43" i="78"/>
  <c r="I46" i="78"/>
  <c r="I86" i="78"/>
  <c r="I66" i="78"/>
  <c r="I79" i="78"/>
  <c r="I69" i="78"/>
  <c r="I12" i="78"/>
  <c r="I27" i="78"/>
  <c r="I35" i="78"/>
  <c r="I52" i="78"/>
  <c r="I71" i="78"/>
  <c r="I83" i="78"/>
  <c r="I14" i="78"/>
  <c r="I94" i="78"/>
  <c r="I93" i="78"/>
  <c r="I64" i="78"/>
  <c r="I41" i="78"/>
  <c r="I22" i="78"/>
  <c r="I32" i="78"/>
  <c r="I40" i="78"/>
  <c r="I68" i="78"/>
  <c r="I78" i="78"/>
  <c r="I88" i="78"/>
  <c r="I19" i="78"/>
  <c r="I75" i="78"/>
  <c r="I59" i="78"/>
  <c r="I53" i="78"/>
  <c r="I95" i="78"/>
  <c r="I34" i="78"/>
  <c r="I47" i="78"/>
  <c r="I45" i="78"/>
  <c r="I82" i="78"/>
  <c r="I85" i="78"/>
  <c r="I16" i="78"/>
  <c r="I29" i="78"/>
  <c r="I54" i="78"/>
  <c r="I30" i="78"/>
  <c r="I84" i="78"/>
  <c r="I89" i="78"/>
  <c r="I39" i="78"/>
  <c r="I61" i="78"/>
  <c r="I57" i="78"/>
  <c r="I87" i="78"/>
  <c r="I92" i="78"/>
  <c r="I26" i="78"/>
  <c r="I51" i="78"/>
  <c r="I24" i="78"/>
  <c r="I58" i="78"/>
  <c r="I63" i="78"/>
  <c r="I76" i="78"/>
  <c r="I44" i="78"/>
  <c r="I70" i="78"/>
  <c r="I80" i="78"/>
  <c r="I6" i="78"/>
  <c r="I21" i="78"/>
  <c r="I31" i="78"/>
  <c r="I67" i="78"/>
  <c r="I37" i="78"/>
  <c r="I58" i="77"/>
  <c r="I46" i="77"/>
  <c r="I18" i="77"/>
  <c r="I86" i="77"/>
  <c r="I59" i="77"/>
  <c r="I57" i="77"/>
  <c r="I35" i="77"/>
  <c r="I78" i="77"/>
  <c r="I45" i="77"/>
  <c r="I47" i="77"/>
  <c r="I36" i="77"/>
  <c r="I34" i="77"/>
  <c r="I27" i="77"/>
  <c r="I41" i="77"/>
  <c r="I14" i="77"/>
  <c r="I38" i="77"/>
  <c r="I30" i="77"/>
  <c r="I48" i="77"/>
  <c r="I16" i="77"/>
  <c r="I42" i="77"/>
  <c r="I31" i="77"/>
  <c r="I19" i="77"/>
  <c r="I28" i="77"/>
  <c r="I17" i="77"/>
  <c r="I54" i="77"/>
  <c r="I81" i="77"/>
  <c r="I92" i="77"/>
  <c r="I40" i="77"/>
  <c r="I61" i="77"/>
  <c r="I73" i="77"/>
  <c r="I94" i="77"/>
  <c r="I21" i="77"/>
  <c r="I26" i="77"/>
  <c r="I96" i="77"/>
  <c r="I23" i="77"/>
  <c r="I87" i="77"/>
  <c r="I70" i="77"/>
  <c r="I68" i="77"/>
  <c r="I74" i="77"/>
  <c r="I50" i="77"/>
  <c r="I53" i="77"/>
  <c r="I24" i="77"/>
  <c r="I88" i="77"/>
  <c r="I67" i="77"/>
  <c r="I76" i="77"/>
  <c r="I64" i="77"/>
  <c r="I93" i="77"/>
  <c r="I20" i="77"/>
  <c r="I33" i="77"/>
  <c r="I44" i="77"/>
  <c r="I12" i="77"/>
  <c r="I51" i="77"/>
  <c r="I22" i="77"/>
  <c r="I80" i="77"/>
  <c r="I95" i="77"/>
  <c r="I39" i="77"/>
  <c r="I60" i="77"/>
  <c r="I85" i="77"/>
  <c r="I91" i="77"/>
  <c r="I90" i="77"/>
  <c r="I37" i="77"/>
  <c r="I65" i="77"/>
  <c r="I49" i="77"/>
  <c r="I97" i="77"/>
  <c r="I72" i="77"/>
  <c r="I79" i="77"/>
  <c r="I29" i="77"/>
  <c r="I56" i="77"/>
  <c r="I77" i="77"/>
  <c r="I83" i="77"/>
  <c r="I82" i="77"/>
  <c r="I13" i="77"/>
  <c r="I32" i="77"/>
  <c r="I55" i="77"/>
  <c r="I63" i="77"/>
  <c r="I89" i="77"/>
  <c r="I43" i="77"/>
  <c r="I71" i="77"/>
  <c r="I15" i="77"/>
  <c r="I52" i="77"/>
  <c r="I69" i="77"/>
  <c r="I75" i="77"/>
  <c r="I66" i="77"/>
  <c r="I6" i="77"/>
  <c r="I62" i="77"/>
  <c r="I25" i="77"/>
  <c r="I25" i="76"/>
  <c r="I27" i="76"/>
  <c r="I63" i="76"/>
  <c r="I83" i="76"/>
  <c r="I52" i="76"/>
  <c r="I33" i="76"/>
  <c r="I19" i="76"/>
  <c r="I24" i="76"/>
  <c r="I71" i="76"/>
  <c r="I82" i="76"/>
  <c r="I45" i="76"/>
  <c r="I86" i="76"/>
  <c r="I21" i="76"/>
  <c r="I58" i="76"/>
  <c r="I81" i="76"/>
  <c r="I36" i="76"/>
  <c r="I89" i="76"/>
  <c r="I14" i="76"/>
  <c r="I92" i="76"/>
  <c r="I66" i="76"/>
  <c r="I65" i="76"/>
  <c r="I73" i="76"/>
  <c r="I16" i="76"/>
  <c r="I70" i="76"/>
  <c r="I6" i="76"/>
  <c r="I59" i="76"/>
  <c r="I55" i="76"/>
  <c r="I60" i="76"/>
  <c r="I23" i="76"/>
  <c r="I47" i="76"/>
  <c r="I31" i="76"/>
  <c r="I69" i="76"/>
  <c r="I44" i="76"/>
  <c r="I42" i="76"/>
  <c r="I95" i="76"/>
  <c r="I20" i="76"/>
  <c r="I67" i="76"/>
  <c r="I94" i="76"/>
  <c r="I54" i="76"/>
  <c r="I50" i="76"/>
  <c r="I49" i="76"/>
  <c r="I74" i="76"/>
  <c r="I91" i="76"/>
  <c r="I75" i="76"/>
  <c r="I84" i="76"/>
  <c r="I64" i="76"/>
  <c r="I22" i="76"/>
  <c r="I37" i="76"/>
  <c r="I90" i="76"/>
  <c r="I78" i="76"/>
  <c r="I62" i="76"/>
  <c r="I72" i="76"/>
  <c r="I38" i="76"/>
  <c r="I34" i="76"/>
  <c r="I39" i="76"/>
  <c r="I12" i="76"/>
  <c r="I53" i="76"/>
  <c r="I96" i="76"/>
  <c r="I26" i="76"/>
  <c r="I79" i="76"/>
  <c r="I35" i="76"/>
  <c r="I51" i="76"/>
  <c r="I61" i="76"/>
  <c r="I93" i="76"/>
  <c r="I29" i="76"/>
  <c r="I28" i="76"/>
  <c r="I46" i="76"/>
  <c r="I48" i="76"/>
  <c r="I85" i="76"/>
  <c r="I15" i="76"/>
  <c r="I68" i="76"/>
  <c r="I13" i="76"/>
  <c r="I41" i="76"/>
  <c r="I56" i="76"/>
  <c r="I88" i="76"/>
  <c r="I18" i="76"/>
  <c r="I17" i="76"/>
  <c r="I97" i="76"/>
  <c r="I32" i="76"/>
  <c r="I80" i="76"/>
  <c r="I57" i="76"/>
  <c r="I76" i="76"/>
  <c r="I30" i="76"/>
  <c r="I40" i="76"/>
  <c r="I77" i="76"/>
  <c r="I87" i="76"/>
  <c r="I43" i="76"/>
  <c r="H6" i="75"/>
  <c r="I94" i="75"/>
  <c r="I78" i="75"/>
  <c r="I62" i="75"/>
  <c r="I46" i="75"/>
  <c r="I30" i="75"/>
  <c r="I14" i="75"/>
  <c r="I15" i="75"/>
  <c r="I25" i="75"/>
  <c r="I19" i="75"/>
  <c r="I39" i="75"/>
  <c r="I49" i="75"/>
  <c r="I92" i="75"/>
  <c r="I76" i="75"/>
  <c r="I60" i="75"/>
  <c r="I44" i="75"/>
  <c r="I28" i="75"/>
  <c r="I12" i="75"/>
  <c r="I29" i="75"/>
  <c r="I69" i="75"/>
  <c r="I23" i="75"/>
  <c r="I33" i="75"/>
  <c r="I90" i="75"/>
  <c r="I26" i="75"/>
  <c r="I88" i="75"/>
  <c r="I72" i="75"/>
  <c r="I56" i="75"/>
  <c r="I40" i="75"/>
  <c r="I24" i="75"/>
  <c r="I89" i="75"/>
  <c r="I61" i="75"/>
  <c r="I87" i="75"/>
  <c r="I93" i="75"/>
  <c r="I59" i="75"/>
  <c r="I91" i="75"/>
  <c r="I58" i="75"/>
  <c r="I97" i="75"/>
  <c r="I45" i="75"/>
  <c r="I17" i="75"/>
  <c r="I86" i="75"/>
  <c r="I70" i="75"/>
  <c r="I54" i="75"/>
  <c r="I38" i="75"/>
  <c r="I22" i="75"/>
  <c r="I81" i="75"/>
  <c r="I13" i="75"/>
  <c r="I79" i="75"/>
  <c r="I85" i="75"/>
  <c r="I27" i="75"/>
  <c r="I75" i="75"/>
  <c r="I6" i="75"/>
  <c r="I84" i="75"/>
  <c r="I68" i="75"/>
  <c r="I52" i="75"/>
  <c r="I36" i="75"/>
  <c r="I20" i="75"/>
  <c r="I63" i="75"/>
  <c r="I73" i="75"/>
  <c r="I67" i="75"/>
  <c r="I77" i="75"/>
  <c r="I37" i="75"/>
  <c r="I43" i="75"/>
  <c r="I74" i="75"/>
  <c r="I95" i="75"/>
  <c r="I82" i="75"/>
  <c r="I66" i="75"/>
  <c r="I50" i="75"/>
  <c r="I34" i="75"/>
  <c r="I18" i="75"/>
  <c r="I47" i="75"/>
  <c r="I57" i="75"/>
  <c r="I51" i="75"/>
  <c r="I71" i="75"/>
  <c r="I21" i="75"/>
  <c r="I42" i="75"/>
  <c r="I83" i="75"/>
  <c r="I96" i="75"/>
  <c r="I80" i="75"/>
  <c r="I64" i="75"/>
  <c r="I48" i="75"/>
  <c r="I32" i="75"/>
  <c r="I16" i="75"/>
  <c r="I31" i="75"/>
  <c r="I41" i="75"/>
  <c r="I35" i="75"/>
  <c r="I55" i="75"/>
  <c r="I65" i="75"/>
  <c r="I53" i="75"/>
  <c r="W150" i="22" l="1" a="1"/>
  <c r="W150" i="22" s="1"/>
  <c r="W159" i="22" a="1"/>
  <c r="W159" i="22" s="1"/>
  <c r="AC150" i="22"/>
  <c r="Q158" i="22"/>
  <c r="Z159" i="22"/>
  <c r="Y159" i="22"/>
  <c r="Q157" i="22"/>
  <c r="R160" i="22"/>
  <c r="V160" i="22" s="1"/>
  <c r="Y160" i="22" s="1"/>
  <c r="Q137" i="22"/>
  <c r="AC73" i="22"/>
  <c r="W73" i="22" a="1"/>
  <c r="W73" i="22" s="1"/>
  <c r="AC17" i="22"/>
  <c r="Q63" i="22"/>
  <c r="Q17" i="22"/>
  <c r="W48" i="22" a="1"/>
  <c r="W48" i="22" s="1"/>
  <c r="V113" i="22"/>
  <c r="Y48" i="22"/>
  <c r="Z48" i="22"/>
  <c r="AB48" i="22"/>
  <c r="Z53" i="22"/>
  <c r="AB85" i="22"/>
  <c r="W86" i="22" a="1"/>
  <c r="W86" i="22" s="1"/>
  <c r="N87" i="22"/>
  <c r="P87" i="22"/>
  <c r="M10" i="22"/>
  <c r="Z17" i="22"/>
  <c r="AB22" i="22"/>
  <c r="P113" i="22"/>
  <c r="Z73" i="22"/>
  <c r="W53" i="22" a="1"/>
  <c r="W53" i="22" s="1"/>
  <c r="AC41" i="22"/>
  <c r="W85" i="22" a="1"/>
  <c r="W85" i="22" s="1"/>
  <c r="AC22" i="22"/>
  <c r="N42" i="22"/>
  <c r="L42" i="22"/>
  <c r="P49" i="22"/>
  <c r="AB112" i="22"/>
  <c r="Q112" i="22"/>
  <c r="Y22" i="22"/>
  <c r="Q118" i="22"/>
  <c r="L119" i="22"/>
  <c r="Q86" i="22"/>
  <c r="V128" i="22"/>
  <c r="Z128" i="22" s="1"/>
  <c r="V49" i="22"/>
  <c r="AC49" i="22" s="1"/>
  <c r="Y73" i="22"/>
  <c r="V81" i="22"/>
  <c r="Z81" i="22" s="1"/>
  <c r="Q41" i="22"/>
  <c r="Q21" i="22"/>
  <c r="L10" i="22"/>
  <c r="P10" i="22"/>
  <c r="Q95" i="22"/>
  <c r="AB86" i="22"/>
  <c r="Q85" i="22"/>
  <c r="Q80" i="22"/>
  <c r="V87" i="22"/>
  <c r="Y87" i="22" s="1"/>
  <c r="L88" i="22"/>
  <c r="M88" i="22"/>
  <c r="N88" i="22"/>
  <c r="P88" i="22"/>
  <c r="Z112" i="22"/>
  <c r="Z41" i="22"/>
  <c r="Y86" i="22"/>
  <c r="Q31" i="22"/>
  <c r="O138" i="22"/>
  <c r="Y112" i="22"/>
  <c r="W22" i="22" a="1"/>
  <c r="W22" i="22" s="1"/>
  <c r="V55" i="22"/>
  <c r="Z55" i="22" s="1"/>
  <c r="AC112" i="22"/>
  <c r="Q117" i="22"/>
  <c r="Q159" i="22"/>
  <c r="O151" i="22"/>
  <c r="M151" i="22"/>
  <c r="O87" i="22"/>
  <c r="N151" i="22"/>
  <c r="AB113" i="22"/>
  <c r="AC113" i="22"/>
  <c r="Y113" i="22"/>
  <c r="W113" i="22" a="1"/>
  <c r="W113" i="22" s="1"/>
  <c r="Z113" i="22"/>
  <c r="Y119" i="22"/>
  <c r="AC119" i="22"/>
  <c r="Z119" i="22"/>
  <c r="W119" i="22" a="1"/>
  <c r="W119" i="22" s="1"/>
  <c r="AB119" i="22"/>
  <c r="W55" i="22" a="1"/>
  <c r="W55" i="22" s="1"/>
  <c r="K24" i="22"/>
  <c r="J24" i="22"/>
  <c r="P24" i="22"/>
  <c r="O24" i="22"/>
  <c r="L24" i="22"/>
  <c r="Z87" i="22"/>
  <c r="W87" i="22" a="1"/>
  <c r="W87" i="22" s="1"/>
  <c r="Y128" i="22"/>
  <c r="W128" i="22" a="1"/>
  <c r="W128" i="22" s="1"/>
  <c r="AB128" i="22"/>
  <c r="Z42" i="22"/>
  <c r="AC42" i="22"/>
  <c r="AB42" i="22"/>
  <c r="W42" i="22" a="1"/>
  <c r="W42" i="22" s="1"/>
  <c r="Y42" i="22"/>
  <c r="Y138" i="22"/>
  <c r="W138" i="22" a="1"/>
  <c r="W138" i="22" s="1"/>
  <c r="AB138" i="22"/>
  <c r="AC138" i="22"/>
  <c r="Z138" i="22"/>
  <c r="AC21" i="22"/>
  <c r="AB21" i="22"/>
  <c r="Z21" i="22"/>
  <c r="Y21" i="22"/>
  <c r="W21" i="22" a="1"/>
  <c r="W21" i="22" s="1"/>
  <c r="K81" i="22"/>
  <c r="J81" i="22"/>
  <c r="M81" i="22"/>
  <c r="W64" i="22" a="1"/>
  <c r="W64" i="22" s="1"/>
  <c r="AC64" i="22"/>
  <c r="AB64" i="22"/>
  <c r="Z64" i="22"/>
  <c r="Y64" i="22"/>
  <c r="V10" i="22"/>
  <c r="Q53" i="22"/>
  <c r="AB49" i="22"/>
  <c r="Y49" i="22"/>
  <c r="W49" i="22" a="1"/>
  <c r="W49" i="22" s="1"/>
  <c r="L81" i="22"/>
  <c r="Q73" i="22"/>
  <c r="V145" i="22"/>
  <c r="P81" i="22"/>
  <c r="Q48" i="22"/>
  <c r="V74" i="22"/>
  <c r="Q16" i="22"/>
  <c r="O88" i="22"/>
  <c r="AA88" i="22"/>
  <c r="T88" i="22"/>
  <c r="AC16" i="22"/>
  <c r="AB16" i="22"/>
  <c r="Z16" i="22"/>
  <c r="Y16" i="22"/>
  <c r="W16" i="22" a="1"/>
  <c r="W16" i="22" s="1"/>
  <c r="Q150" i="22"/>
  <c r="J74" i="22"/>
  <c r="K74" i="22"/>
  <c r="L74" i="22"/>
  <c r="O74" i="22"/>
  <c r="P74" i="22"/>
  <c r="K160" i="22"/>
  <c r="J160" i="22"/>
  <c r="O160" i="22"/>
  <c r="P160" i="22"/>
  <c r="N160" i="22"/>
  <c r="M160" i="22"/>
  <c r="AC32" i="22"/>
  <c r="AB32" i="22"/>
  <c r="Y32" i="22"/>
  <c r="Z32" i="22"/>
  <c r="W32" i="22" a="1"/>
  <c r="W32" i="22" s="1"/>
  <c r="W149" i="22" a="1"/>
  <c r="W149" i="22" s="1"/>
  <c r="AC149" i="22"/>
  <c r="AB149" i="22"/>
  <c r="Y149" i="22"/>
  <c r="Z149" i="22"/>
  <c r="W127" i="22" a="1"/>
  <c r="W127" i="22" s="1"/>
  <c r="AB127" i="22"/>
  <c r="Z127" i="22"/>
  <c r="Y127" i="22"/>
  <c r="AC127" i="22"/>
  <c r="N81" i="22"/>
  <c r="Q55" i="22"/>
  <c r="S56" i="22"/>
  <c r="X56" i="22"/>
  <c r="M24" i="22"/>
  <c r="R24" i="22"/>
  <c r="J88" i="22"/>
  <c r="K88" i="22"/>
  <c r="Z160" i="22"/>
  <c r="AB160" i="22"/>
  <c r="W105" i="22" a="1"/>
  <c r="W105" i="22" s="1"/>
  <c r="AB105" i="22"/>
  <c r="Y105" i="22"/>
  <c r="AC105" i="22"/>
  <c r="Z105" i="22"/>
  <c r="J32" i="22"/>
  <c r="K32" i="22"/>
  <c r="P32" i="22"/>
  <c r="M32" i="22"/>
  <c r="O32" i="22"/>
  <c r="N32" i="22"/>
  <c r="K64" i="22"/>
  <c r="J64" i="22"/>
  <c r="L64" i="22"/>
  <c r="O64" i="22"/>
  <c r="P64" i="22"/>
  <c r="Q105" i="22"/>
  <c r="I120" i="22"/>
  <c r="P120" i="22" s="1"/>
  <c r="X120" i="22"/>
  <c r="K23" i="22"/>
  <c r="J23" i="22"/>
  <c r="O23" i="22"/>
  <c r="L23" i="22"/>
  <c r="P23" i="22"/>
  <c r="R152" i="22"/>
  <c r="V152" i="22" s="1"/>
  <c r="M23" i="22"/>
  <c r="AB118" i="22"/>
  <c r="AC118" i="22"/>
  <c r="Y118" i="22"/>
  <c r="W118" i="22" a="1"/>
  <c r="W118" i="22" s="1"/>
  <c r="Z118" i="22"/>
  <c r="Q49" i="22"/>
  <c r="Q22" i="22"/>
  <c r="AB54" i="22"/>
  <c r="AC54" i="22"/>
  <c r="Z54" i="22"/>
  <c r="Y54" i="22"/>
  <c r="W54" i="22" a="1"/>
  <c r="W54" i="22" s="1"/>
  <c r="J138" i="22"/>
  <c r="K138" i="22"/>
  <c r="M138" i="22"/>
  <c r="N138" i="22"/>
  <c r="P138" i="22"/>
  <c r="W144" i="22" a="1"/>
  <c r="W144" i="22" s="1"/>
  <c r="AC144" i="22"/>
  <c r="AB144" i="22"/>
  <c r="Y144" i="22"/>
  <c r="Z144" i="22"/>
  <c r="V151" i="22"/>
  <c r="V23" i="22"/>
  <c r="U120" i="22"/>
  <c r="V120" i="22" s="1"/>
  <c r="O81" i="22"/>
  <c r="L32" i="22"/>
  <c r="K42" i="22"/>
  <c r="J42" i="22"/>
  <c r="M42" i="22"/>
  <c r="O42" i="22"/>
  <c r="J119" i="22"/>
  <c r="K119" i="22"/>
  <c r="O119" i="22"/>
  <c r="N119" i="22"/>
  <c r="M119" i="22"/>
  <c r="Q9" i="22"/>
  <c r="W9" i="22" a="1"/>
  <c r="W9" i="22" s="1"/>
  <c r="Y9" i="22"/>
  <c r="Z9" i="22"/>
  <c r="AC9" i="22"/>
  <c r="AB9" i="22"/>
  <c r="K87" i="22"/>
  <c r="J87" i="22"/>
  <c r="M87" i="22"/>
  <c r="Q87" i="22" s="1"/>
  <c r="I56" i="22"/>
  <c r="N56" i="22" s="1"/>
  <c r="U56" i="22"/>
  <c r="AB81" i="22"/>
  <c r="Y81" i="22"/>
  <c r="W63" i="22" a="1"/>
  <c r="W63" i="22" s="1"/>
  <c r="AC63" i="22"/>
  <c r="AB63" i="22"/>
  <c r="Z63" i="22"/>
  <c r="Y63" i="22"/>
  <c r="K145" i="22"/>
  <c r="J145" i="22"/>
  <c r="L145" i="22"/>
  <c r="P145" i="22"/>
  <c r="O145" i="22"/>
  <c r="V88" i="22"/>
  <c r="J10" i="22"/>
  <c r="K10" i="22"/>
  <c r="N10" i="22"/>
  <c r="Q10" i="22" s="1"/>
  <c r="N64" i="22"/>
  <c r="X24" i="22"/>
  <c r="N24" i="22"/>
  <c r="S24" i="22"/>
  <c r="W80" i="22" a="1"/>
  <c r="W80" i="22" s="1"/>
  <c r="AC80" i="22"/>
  <c r="AB80" i="22"/>
  <c r="Z80" i="22"/>
  <c r="Y80" i="22"/>
  <c r="T56" i="22"/>
  <c r="AB137" i="22"/>
  <c r="Z137" i="22"/>
  <c r="Y137" i="22"/>
  <c r="W137" i="22" a="1"/>
  <c r="W137" i="22" s="1"/>
  <c r="AC137" i="22"/>
  <c r="K113" i="22"/>
  <c r="J113" i="22"/>
  <c r="O113" i="22"/>
  <c r="M113" i="22"/>
  <c r="N113" i="22"/>
  <c r="AA24" i="22"/>
  <c r="M145" i="22"/>
  <c r="Q149" i="22"/>
  <c r="M74" i="22"/>
  <c r="I152" i="22"/>
  <c r="M152" i="22" s="1"/>
  <c r="N74" i="22"/>
  <c r="K151" i="22"/>
  <c r="J151" i="22"/>
  <c r="P151" i="22"/>
  <c r="Q128" i="22"/>
  <c r="F7" i="28"/>
  <c r="F7" i="35"/>
  <c r="F7" i="71"/>
  <c r="F7" i="41"/>
  <c r="F7" i="73"/>
  <c r="F7" i="55"/>
  <c r="F7" i="56"/>
  <c r="E8" i="27"/>
  <c r="E8" i="28"/>
  <c r="E8" i="70"/>
  <c r="E8" i="34"/>
  <c r="E8" i="35"/>
  <c r="E8" i="71"/>
  <c r="E8" i="41"/>
  <c r="E8" i="42"/>
  <c r="E8" i="72"/>
  <c r="E8" i="48"/>
  <c r="E8" i="49"/>
  <c r="E8" i="73"/>
  <c r="E8" i="55"/>
  <c r="E8" i="56"/>
  <c r="E8" i="74"/>
  <c r="D8" i="27"/>
  <c r="D8" i="28"/>
  <c r="D8" i="70"/>
  <c r="D8" i="34"/>
  <c r="D8" i="35"/>
  <c r="D8" i="71"/>
  <c r="D8" i="41"/>
  <c r="D8" i="42"/>
  <c r="D8" i="72"/>
  <c r="D8" i="48"/>
  <c r="D8" i="49"/>
  <c r="D8" i="73"/>
  <c r="D8" i="55"/>
  <c r="D8" i="56"/>
  <c r="D8" i="74"/>
  <c r="F7" i="27"/>
  <c r="F7" i="70"/>
  <c r="F7" i="34"/>
  <c r="F7" i="72"/>
  <c r="W160" i="22" l="1" a="1"/>
  <c r="W160" i="22" s="1"/>
  <c r="AC160" i="22"/>
  <c r="AC128" i="22"/>
  <c r="AB87" i="22"/>
  <c r="AC55" i="22"/>
  <c r="AC87" i="22"/>
  <c r="Q151" i="22"/>
  <c r="Z49" i="22"/>
  <c r="AC81" i="22"/>
  <c r="W81" i="22" a="1"/>
  <c r="W81" i="22" s="1"/>
  <c r="L120" i="22"/>
  <c r="V24" i="22"/>
  <c r="Z24" i="22" s="1"/>
  <c r="Q88" i="22"/>
  <c r="Q145" i="22"/>
  <c r="Q113" i="22"/>
  <c r="AB55" i="22"/>
  <c r="Y55" i="22"/>
  <c r="Q119" i="22"/>
  <c r="V56" i="22"/>
  <c r="Z56" i="22" s="1"/>
  <c r="Q160" i="22"/>
  <c r="Q42" i="22"/>
  <c r="Q138" i="22"/>
  <c r="W120" i="22" a="1"/>
  <c r="W120" i="22" s="1"/>
  <c r="Y120" i="22"/>
  <c r="AB120" i="22"/>
  <c r="Z120" i="22"/>
  <c r="AC120" i="22"/>
  <c r="W88" i="22" a="1"/>
  <c r="W88" i="22" s="1"/>
  <c r="Y88" i="22"/>
  <c r="Z88" i="22"/>
  <c r="AC88" i="22"/>
  <c r="AB88" i="22"/>
  <c r="P56" i="22"/>
  <c r="K152" i="22"/>
  <c r="J152" i="22"/>
  <c r="P152" i="22"/>
  <c r="O152" i="22"/>
  <c r="L152" i="22"/>
  <c r="N152" i="22"/>
  <c r="Z23" i="22"/>
  <c r="AC23" i="22"/>
  <c r="AB23" i="22"/>
  <c r="Y23" i="22"/>
  <c r="W23" i="22" a="1"/>
  <c r="W23" i="22" s="1"/>
  <c r="Y74" i="22"/>
  <c r="W74" i="22" a="1"/>
  <c r="W74" i="22" s="1"/>
  <c r="AC74" i="22"/>
  <c r="AB74" i="22"/>
  <c r="Z74" i="22"/>
  <c r="AC152" i="22"/>
  <c r="AB152" i="22"/>
  <c r="Z152" i="22"/>
  <c r="Y152" i="22"/>
  <c r="W152" i="22" a="1"/>
  <c r="W152" i="22" s="1"/>
  <c r="K56" i="22"/>
  <c r="J56" i="22"/>
  <c r="O56" i="22"/>
  <c r="L56" i="22"/>
  <c r="M56" i="22"/>
  <c r="Q74" i="22"/>
  <c r="Z145" i="22"/>
  <c r="Y145" i="22"/>
  <c r="W145" i="22" a="1"/>
  <c r="W145" i="22" s="1"/>
  <c r="AC145" i="22"/>
  <c r="AB145" i="22"/>
  <c r="Q24" i="22"/>
  <c r="W151" i="22" a="1"/>
  <c r="W151" i="22" s="1"/>
  <c r="AC151" i="22"/>
  <c r="Z151" i="22"/>
  <c r="AB151" i="22"/>
  <c r="Y151" i="22"/>
  <c r="K120" i="22"/>
  <c r="J120" i="22"/>
  <c r="N120" i="22"/>
  <c r="O120" i="22"/>
  <c r="M120" i="22"/>
  <c r="Q32" i="22"/>
  <c r="Q23" i="22"/>
  <c r="AC10" i="22"/>
  <c r="AB10" i="22"/>
  <c r="Z10" i="22"/>
  <c r="Y10" i="22"/>
  <c r="W10" i="22" a="1"/>
  <c r="W10" i="22" s="1"/>
  <c r="Q81" i="22"/>
  <c r="W24" i="22" a="1"/>
  <c r="W24" i="22" s="1"/>
  <c r="AC24" i="22"/>
  <c r="Q64" i="22"/>
  <c r="F8" i="42"/>
  <c r="F8" i="73"/>
  <c r="F8" i="41"/>
  <c r="F8" i="48"/>
  <c r="F8" i="70"/>
  <c r="F8" i="56"/>
  <c r="F8" i="28"/>
  <c r="F7" i="42"/>
  <c r="F8" i="49"/>
  <c r="F8" i="74"/>
  <c r="F8" i="35"/>
  <c r="F8" i="71"/>
  <c r="F8" i="72"/>
  <c r="F7" i="49"/>
  <c r="F8" i="55"/>
  <c r="F8" i="27"/>
  <c r="F8" i="34"/>
  <c r="F7" i="48"/>
  <c r="F7" i="74"/>
  <c r="Y24" i="22" l="1"/>
  <c r="Y56" i="22"/>
  <c r="AB24" i="22"/>
  <c r="AB56" i="22"/>
  <c r="AC56" i="22"/>
  <c r="Q120" i="22"/>
  <c r="W56" i="22" a="1"/>
  <c r="W56" i="22" s="1"/>
  <c r="Q56" i="22"/>
  <c r="Q152" i="22"/>
  <c r="F6" i="70"/>
  <c r="H6" i="70" s="1"/>
  <c r="F97" i="74" l="1"/>
  <c r="F96" i="74"/>
  <c r="F95" i="74"/>
  <c r="F94" i="74"/>
  <c r="H94" i="74" s="1"/>
  <c r="F93" i="74"/>
  <c r="H93" i="74" s="1"/>
  <c r="F92" i="74"/>
  <c r="H92" i="74" s="1"/>
  <c r="F91" i="74"/>
  <c r="H91" i="74" s="1"/>
  <c r="F90" i="74"/>
  <c r="H90" i="74" s="1"/>
  <c r="F89" i="74"/>
  <c r="H89" i="74" s="1"/>
  <c r="F88" i="74"/>
  <c r="F87" i="74"/>
  <c r="F86" i="74"/>
  <c r="F85" i="74"/>
  <c r="F84" i="74"/>
  <c r="H84" i="74" s="1"/>
  <c r="F83" i="74"/>
  <c r="H83" i="74" s="1"/>
  <c r="F82" i="74"/>
  <c r="H82" i="74" s="1"/>
  <c r="F81" i="74"/>
  <c r="H81" i="74" s="1"/>
  <c r="F80" i="74"/>
  <c r="H80" i="74" s="1"/>
  <c r="F79" i="74"/>
  <c r="F78" i="74"/>
  <c r="H78" i="74" s="1"/>
  <c r="F77" i="74"/>
  <c r="F76" i="74"/>
  <c r="F75" i="74"/>
  <c r="F74" i="74"/>
  <c r="F73" i="74"/>
  <c r="F72" i="74"/>
  <c r="F71" i="74"/>
  <c r="H71" i="74" s="1"/>
  <c r="F70" i="74"/>
  <c r="H70" i="74" s="1"/>
  <c r="F69" i="74"/>
  <c r="H69" i="74" s="1"/>
  <c r="F68" i="74"/>
  <c r="F67" i="74"/>
  <c r="F66" i="74"/>
  <c r="F65" i="74"/>
  <c r="H65" i="74" s="1"/>
  <c r="F64" i="74"/>
  <c r="F63" i="74"/>
  <c r="F62" i="74"/>
  <c r="F61" i="74"/>
  <c r="H61" i="74" s="1"/>
  <c r="F60" i="74"/>
  <c r="H60" i="74" s="1"/>
  <c r="F59" i="74"/>
  <c r="H59" i="74" s="1"/>
  <c r="F58" i="74"/>
  <c r="H58" i="74" s="1"/>
  <c r="F57" i="74"/>
  <c r="F56" i="74"/>
  <c r="H56" i="74" s="1"/>
  <c r="F55" i="74"/>
  <c r="F54" i="74"/>
  <c r="H54" i="74" s="1"/>
  <c r="F53" i="74"/>
  <c r="H53" i="74" s="1"/>
  <c r="F52" i="74"/>
  <c r="F51" i="74"/>
  <c r="H51" i="74" s="1"/>
  <c r="F50" i="74"/>
  <c r="F49" i="74"/>
  <c r="F48" i="74"/>
  <c r="F47" i="74"/>
  <c r="F46" i="74"/>
  <c r="F45" i="74"/>
  <c r="F44" i="74"/>
  <c r="F43" i="74"/>
  <c r="F42" i="74"/>
  <c r="F41" i="74"/>
  <c r="F40" i="74"/>
  <c r="H40" i="74" s="1"/>
  <c r="F39" i="74"/>
  <c r="H39" i="74" s="1"/>
  <c r="F38" i="74"/>
  <c r="F37" i="74"/>
  <c r="H37" i="74" s="1"/>
  <c r="F36" i="74"/>
  <c r="H36" i="74" s="1"/>
  <c r="F35" i="74"/>
  <c r="H35" i="74" s="1"/>
  <c r="F34" i="74"/>
  <c r="F33" i="74"/>
  <c r="H33" i="74" s="1"/>
  <c r="F32" i="74"/>
  <c r="H32" i="74" s="1"/>
  <c r="F31" i="74"/>
  <c r="F30" i="74"/>
  <c r="F29" i="74"/>
  <c r="F28" i="74"/>
  <c r="F27" i="74"/>
  <c r="H27" i="74" s="1"/>
  <c r="F26" i="74"/>
  <c r="F25" i="74"/>
  <c r="F24" i="74"/>
  <c r="H24" i="74" s="1"/>
  <c r="F23" i="74"/>
  <c r="F22" i="74"/>
  <c r="F21" i="74"/>
  <c r="H21" i="74" s="1"/>
  <c r="F20" i="74"/>
  <c r="H20" i="74" s="1"/>
  <c r="F19" i="74"/>
  <c r="F18" i="74"/>
  <c r="H18" i="74" s="1"/>
  <c r="F17" i="74"/>
  <c r="H17" i="74" s="1"/>
  <c r="F16" i="74"/>
  <c r="F15" i="74"/>
  <c r="F14" i="74"/>
  <c r="H14" i="74" s="1"/>
  <c r="F13" i="74"/>
  <c r="F99" i="74" s="1"/>
  <c r="F12" i="74"/>
  <c r="H12" i="74" s="1"/>
  <c r="F97" i="73"/>
  <c r="H97" i="73" s="1"/>
  <c r="F96" i="73"/>
  <c r="F95" i="73"/>
  <c r="H95" i="73" s="1"/>
  <c r="F94" i="73"/>
  <c r="H94" i="73" s="1"/>
  <c r="F93" i="73"/>
  <c r="H93" i="73" s="1"/>
  <c r="F92" i="73"/>
  <c r="F91" i="73"/>
  <c r="H91" i="73" s="1"/>
  <c r="F90" i="73"/>
  <c r="H90" i="73" s="1"/>
  <c r="F89" i="73"/>
  <c r="H89" i="73" s="1"/>
  <c r="F88" i="73"/>
  <c r="F87" i="73"/>
  <c r="F86" i="73"/>
  <c r="F85" i="73"/>
  <c r="F84" i="73"/>
  <c r="H84" i="73" s="1"/>
  <c r="F83" i="73"/>
  <c r="F82" i="73"/>
  <c r="F81" i="73"/>
  <c r="H81" i="73" s="1"/>
  <c r="F80" i="73"/>
  <c r="F79" i="73"/>
  <c r="H79" i="73" s="1"/>
  <c r="F78" i="73"/>
  <c r="F77" i="73"/>
  <c r="F76" i="73"/>
  <c r="H76" i="73" s="1"/>
  <c r="F75" i="73"/>
  <c r="H75" i="73" s="1"/>
  <c r="F74" i="73"/>
  <c r="H74" i="73" s="1"/>
  <c r="F73" i="73"/>
  <c r="F72" i="73"/>
  <c r="F71" i="73"/>
  <c r="F70" i="73"/>
  <c r="F69" i="73"/>
  <c r="H69" i="73" s="1"/>
  <c r="F68" i="73"/>
  <c r="F67" i="73"/>
  <c r="F66" i="73"/>
  <c r="H66" i="73" s="1"/>
  <c r="F65" i="73"/>
  <c r="F64" i="73"/>
  <c r="H64" i="73" s="1"/>
  <c r="F63" i="73"/>
  <c r="H63" i="73" s="1"/>
  <c r="F62" i="73"/>
  <c r="H62" i="73" s="1"/>
  <c r="F61" i="73"/>
  <c r="F60" i="73"/>
  <c r="F59" i="73"/>
  <c r="H59" i="73" s="1"/>
  <c r="F58" i="73"/>
  <c r="H58" i="73" s="1"/>
  <c r="F57" i="73"/>
  <c r="F56" i="73"/>
  <c r="F55" i="73"/>
  <c r="F54" i="73"/>
  <c r="H54" i="73" s="1"/>
  <c r="F53" i="73"/>
  <c r="H53" i="73" s="1"/>
  <c r="F52" i="73"/>
  <c r="F51" i="73"/>
  <c r="F50" i="73"/>
  <c r="F49" i="73"/>
  <c r="H49" i="73" s="1"/>
  <c r="F48" i="73"/>
  <c r="H48" i="73" s="1"/>
  <c r="F47" i="73"/>
  <c r="F46" i="73"/>
  <c r="F45" i="73"/>
  <c r="F44" i="73"/>
  <c r="F43" i="73"/>
  <c r="F42" i="73"/>
  <c r="F41" i="73"/>
  <c r="H41" i="73" s="1"/>
  <c r="F40" i="73"/>
  <c r="F39" i="73"/>
  <c r="F38" i="73"/>
  <c r="F37" i="73"/>
  <c r="H37" i="73" s="1"/>
  <c r="F36" i="73"/>
  <c r="F35" i="73"/>
  <c r="F34" i="73"/>
  <c r="F33" i="73"/>
  <c r="H33" i="73" s="1"/>
  <c r="F32" i="73"/>
  <c r="F31" i="73"/>
  <c r="F30" i="73"/>
  <c r="H30" i="73" s="1"/>
  <c r="F29" i="73"/>
  <c r="F28" i="73"/>
  <c r="F27" i="73"/>
  <c r="F26" i="73"/>
  <c r="F25" i="73"/>
  <c r="F24" i="73"/>
  <c r="H24" i="73" s="1"/>
  <c r="F23" i="73"/>
  <c r="H23" i="73" s="1"/>
  <c r="F22" i="73"/>
  <c r="F21" i="73"/>
  <c r="F20" i="73"/>
  <c r="F19" i="73"/>
  <c r="F18" i="73"/>
  <c r="F17" i="73"/>
  <c r="F16" i="73"/>
  <c r="F15" i="73"/>
  <c r="H15" i="73" s="1"/>
  <c r="F14" i="73"/>
  <c r="F13" i="73"/>
  <c r="H13" i="73" s="1"/>
  <c r="F12" i="73"/>
  <c r="H12" i="73" s="1"/>
  <c r="F97" i="72"/>
  <c r="F96" i="72"/>
  <c r="F95" i="72"/>
  <c r="H95" i="72" s="1"/>
  <c r="F94" i="72"/>
  <c r="H94" i="72" s="1"/>
  <c r="F93" i="72"/>
  <c r="H93" i="72" s="1"/>
  <c r="F92" i="72"/>
  <c r="H92" i="72" s="1"/>
  <c r="F91" i="72"/>
  <c r="H91" i="72" s="1"/>
  <c r="F90" i="72"/>
  <c r="H90" i="72" s="1"/>
  <c r="F89" i="72"/>
  <c r="H89" i="72" s="1"/>
  <c r="F88" i="72"/>
  <c r="H88" i="72" s="1"/>
  <c r="F87" i="72"/>
  <c r="H87" i="72" s="1"/>
  <c r="F86" i="72"/>
  <c r="H86" i="72" s="1"/>
  <c r="F85" i="72"/>
  <c r="H85" i="72" s="1"/>
  <c r="F84" i="72"/>
  <c r="H84" i="72" s="1"/>
  <c r="F83" i="72"/>
  <c r="H83" i="72" s="1"/>
  <c r="F82" i="72"/>
  <c r="H82" i="72" s="1"/>
  <c r="F81" i="72"/>
  <c r="H81" i="72" s="1"/>
  <c r="F80" i="72"/>
  <c r="H80" i="72" s="1"/>
  <c r="F79" i="72"/>
  <c r="H79" i="72" s="1"/>
  <c r="F78" i="72"/>
  <c r="H78" i="72" s="1"/>
  <c r="F77" i="72"/>
  <c r="H77" i="72" s="1"/>
  <c r="F76" i="72"/>
  <c r="H76" i="72" s="1"/>
  <c r="F75" i="72"/>
  <c r="H75" i="72" s="1"/>
  <c r="F74" i="72"/>
  <c r="H74" i="72" s="1"/>
  <c r="F73" i="72"/>
  <c r="H73" i="72" s="1"/>
  <c r="F72" i="72"/>
  <c r="H72" i="72" s="1"/>
  <c r="F71" i="72"/>
  <c r="H71" i="72" s="1"/>
  <c r="F70" i="72"/>
  <c r="H70" i="72" s="1"/>
  <c r="F69" i="72"/>
  <c r="H69" i="72" s="1"/>
  <c r="F68" i="72"/>
  <c r="H68" i="72" s="1"/>
  <c r="F67" i="72"/>
  <c r="F66" i="72"/>
  <c r="F65" i="72"/>
  <c r="F64" i="72"/>
  <c r="F63" i="72"/>
  <c r="F62" i="72"/>
  <c r="F61" i="72"/>
  <c r="F60" i="72"/>
  <c r="F59" i="72"/>
  <c r="F58" i="72"/>
  <c r="F57" i="72"/>
  <c r="F56" i="72"/>
  <c r="H56" i="72" s="1"/>
  <c r="F55" i="72"/>
  <c r="F54" i="72"/>
  <c r="F53" i="72"/>
  <c r="F52" i="72"/>
  <c r="F51" i="72"/>
  <c r="F50" i="72"/>
  <c r="F49" i="72"/>
  <c r="F48" i="72"/>
  <c r="F47" i="72"/>
  <c r="F46" i="72"/>
  <c r="F45" i="72"/>
  <c r="H45" i="72" s="1"/>
  <c r="F44" i="72"/>
  <c r="H44" i="72" s="1"/>
  <c r="F43" i="72"/>
  <c r="H43" i="72" s="1"/>
  <c r="F42" i="72"/>
  <c r="F41" i="72"/>
  <c r="H41" i="72" s="1"/>
  <c r="F40" i="72"/>
  <c r="H40" i="72" s="1"/>
  <c r="F39" i="72"/>
  <c r="H39" i="72" s="1"/>
  <c r="F38" i="72"/>
  <c r="H38" i="72" s="1"/>
  <c r="F37" i="72"/>
  <c r="H37" i="72" s="1"/>
  <c r="F36" i="72"/>
  <c r="F35" i="72"/>
  <c r="H35" i="72" s="1"/>
  <c r="F34" i="72"/>
  <c r="H34" i="72" s="1"/>
  <c r="F33" i="72"/>
  <c r="H33" i="72" s="1"/>
  <c r="F32" i="72"/>
  <c r="H32" i="72" s="1"/>
  <c r="F31" i="72"/>
  <c r="H31" i="72" s="1"/>
  <c r="F30" i="72"/>
  <c r="H30" i="72" s="1"/>
  <c r="F29" i="72"/>
  <c r="H29" i="72" s="1"/>
  <c r="F28" i="72"/>
  <c r="H28" i="72" s="1"/>
  <c r="F27" i="72"/>
  <c r="H27" i="72" s="1"/>
  <c r="F26" i="72"/>
  <c r="H26" i="72" s="1"/>
  <c r="F25" i="72"/>
  <c r="H25" i="72" s="1"/>
  <c r="F24" i="72"/>
  <c r="H24" i="72" s="1"/>
  <c r="F23" i="72"/>
  <c r="H23" i="72" s="1"/>
  <c r="F22" i="72"/>
  <c r="F21" i="72"/>
  <c r="F20" i="72"/>
  <c r="F19" i="72"/>
  <c r="F18" i="72"/>
  <c r="F17" i="72"/>
  <c r="F16" i="72"/>
  <c r="F15" i="72"/>
  <c r="F14" i="72"/>
  <c r="F13" i="72"/>
  <c r="F12" i="72"/>
  <c r="F97" i="71"/>
  <c r="F96" i="71"/>
  <c r="F95" i="71"/>
  <c r="F94" i="71"/>
  <c r="F93" i="71"/>
  <c r="F92" i="71"/>
  <c r="F91" i="71"/>
  <c r="F90" i="71"/>
  <c r="F89" i="71"/>
  <c r="F88" i="71"/>
  <c r="F87" i="71"/>
  <c r="H87" i="71" s="1"/>
  <c r="F86" i="71"/>
  <c r="H86" i="71" s="1"/>
  <c r="F85" i="71"/>
  <c r="H85" i="71" s="1"/>
  <c r="F84" i="71"/>
  <c r="H84" i="71" s="1"/>
  <c r="F83" i="71"/>
  <c r="H83" i="71" s="1"/>
  <c r="F82" i="71"/>
  <c r="H82" i="71" s="1"/>
  <c r="F81" i="71"/>
  <c r="H81" i="71" s="1"/>
  <c r="F80" i="71"/>
  <c r="H80" i="71" s="1"/>
  <c r="F79" i="71"/>
  <c r="H79" i="71" s="1"/>
  <c r="F78" i="71"/>
  <c r="H78" i="71" s="1"/>
  <c r="F77" i="71"/>
  <c r="H77" i="71" s="1"/>
  <c r="F76" i="71"/>
  <c r="H76" i="71" s="1"/>
  <c r="F75" i="71"/>
  <c r="F74" i="71"/>
  <c r="F73" i="71"/>
  <c r="F72" i="71"/>
  <c r="H72" i="71" s="1"/>
  <c r="F71" i="71"/>
  <c r="F70" i="71"/>
  <c r="H70" i="71" s="1"/>
  <c r="F69" i="71"/>
  <c r="F68" i="71"/>
  <c r="H68" i="71" s="1"/>
  <c r="F67" i="71"/>
  <c r="F66" i="71"/>
  <c r="H66" i="71" s="1"/>
  <c r="F65" i="71"/>
  <c r="F64" i="71"/>
  <c r="H64" i="71" s="1"/>
  <c r="F63" i="71"/>
  <c r="F62" i="71"/>
  <c r="H62" i="71" s="1"/>
  <c r="F61" i="71"/>
  <c r="F60" i="71"/>
  <c r="H60" i="71" s="1"/>
  <c r="F59" i="71"/>
  <c r="F58" i="71"/>
  <c r="H58" i="71" s="1"/>
  <c r="F57" i="71"/>
  <c r="F56" i="71"/>
  <c r="H56" i="71" s="1"/>
  <c r="F55" i="71"/>
  <c r="F54" i="71"/>
  <c r="H54" i="71" s="1"/>
  <c r="F53" i="71"/>
  <c r="F52" i="71"/>
  <c r="H52" i="71" s="1"/>
  <c r="F51" i="71"/>
  <c r="F50" i="71"/>
  <c r="H50" i="71" s="1"/>
  <c r="F49" i="71"/>
  <c r="F48" i="71"/>
  <c r="H48" i="71" s="1"/>
  <c r="F47" i="71"/>
  <c r="F46" i="71"/>
  <c r="F45" i="71"/>
  <c r="F44" i="71"/>
  <c r="F43" i="71"/>
  <c r="F42" i="71"/>
  <c r="H42" i="71" s="1"/>
  <c r="F41" i="71"/>
  <c r="H41" i="71" s="1"/>
  <c r="F40" i="71"/>
  <c r="H40" i="71" s="1"/>
  <c r="F39" i="71"/>
  <c r="H39" i="71" s="1"/>
  <c r="F38" i="71"/>
  <c r="H38" i="71" s="1"/>
  <c r="F37" i="71"/>
  <c r="H37" i="71" s="1"/>
  <c r="F36" i="71"/>
  <c r="H36" i="71" s="1"/>
  <c r="F35" i="71"/>
  <c r="H35" i="71" s="1"/>
  <c r="F34" i="71"/>
  <c r="H34" i="71" s="1"/>
  <c r="F33" i="71"/>
  <c r="H33" i="71" s="1"/>
  <c r="F32" i="71"/>
  <c r="H32" i="71" s="1"/>
  <c r="F31" i="71"/>
  <c r="H31" i="71" s="1"/>
  <c r="F30" i="71"/>
  <c r="H30" i="71" s="1"/>
  <c r="F29" i="71"/>
  <c r="H29" i="71" s="1"/>
  <c r="F28" i="71"/>
  <c r="H28" i="71" s="1"/>
  <c r="F27" i="71"/>
  <c r="H27" i="71" s="1"/>
  <c r="F26" i="71"/>
  <c r="H26" i="71" s="1"/>
  <c r="F25" i="71"/>
  <c r="H25" i="71" s="1"/>
  <c r="F24" i="71"/>
  <c r="H24" i="71" s="1"/>
  <c r="F23" i="71"/>
  <c r="F22" i="71"/>
  <c r="H22" i="71" s="1"/>
  <c r="F21" i="71"/>
  <c r="H21" i="71" s="1"/>
  <c r="F20" i="71"/>
  <c r="H20" i="71" s="1"/>
  <c r="F19" i="71"/>
  <c r="H19" i="71" s="1"/>
  <c r="F18" i="71"/>
  <c r="H18" i="71" s="1"/>
  <c r="F17" i="71"/>
  <c r="H17" i="71" s="1"/>
  <c r="F16" i="71"/>
  <c r="H16" i="71" s="1"/>
  <c r="F15" i="71"/>
  <c r="H15" i="71" s="1"/>
  <c r="F14" i="71"/>
  <c r="H14" i="71" s="1"/>
  <c r="F13" i="71"/>
  <c r="H13" i="71" s="1"/>
  <c r="F12" i="71"/>
  <c r="H12" i="71" s="1"/>
  <c r="F97" i="70"/>
  <c r="H97" i="70" s="1"/>
  <c r="F96" i="70"/>
  <c r="H96" i="70" s="1"/>
  <c r="F95" i="70"/>
  <c r="H95" i="70" s="1"/>
  <c r="F94" i="70"/>
  <c r="H94" i="70" s="1"/>
  <c r="F93" i="70"/>
  <c r="H93" i="70" s="1"/>
  <c r="F92" i="70"/>
  <c r="H92" i="70" s="1"/>
  <c r="F91" i="70"/>
  <c r="H91" i="70" s="1"/>
  <c r="F90" i="70"/>
  <c r="H90" i="70" s="1"/>
  <c r="F89" i="70"/>
  <c r="H89" i="70" s="1"/>
  <c r="F88" i="70"/>
  <c r="H88" i="70" s="1"/>
  <c r="F87" i="70"/>
  <c r="H87" i="70" s="1"/>
  <c r="F86" i="70"/>
  <c r="H86" i="70" s="1"/>
  <c r="F85" i="70"/>
  <c r="H85" i="70" s="1"/>
  <c r="F84" i="70"/>
  <c r="H84" i="70" s="1"/>
  <c r="F83" i="70"/>
  <c r="H83" i="70" s="1"/>
  <c r="F82" i="70"/>
  <c r="H82" i="70" s="1"/>
  <c r="F81" i="70"/>
  <c r="H81" i="70" s="1"/>
  <c r="F80" i="70"/>
  <c r="H80" i="70" s="1"/>
  <c r="F79" i="70"/>
  <c r="H79" i="70" s="1"/>
  <c r="F78" i="70"/>
  <c r="H78" i="70" s="1"/>
  <c r="F77" i="70"/>
  <c r="H77" i="70" s="1"/>
  <c r="F76" i="70"/>
  <c r="H76" i="70" s="1"/>
  <c r="F75" i="70"/>
  <c r="H75" i="70" s="1"/>
  <c r="F74" i="70"/>
  <c r="H74" i="70" s="1"/>
  <c r="F73" i="70"/>
  <c r="H73" i="70" s="1"/>
  <c r="F72" i="70"/>
  <c r="H72" i="70" s="1"/>
  <c r="F71" i="70"/>
  <c r="H71" i="70" s="1"/>
  <c r="F70" i="70"/>
  <c r="H70" i="70" s="1"/>
  <c r="F69" i="70"/>
  <c r="H69" i="70" s="1"/>
  <c r="F68" i="70"/>
  <c r="H68" i="70" s="1"/>
  <c r="F67" i="70"/>
  <c r="H67" i="70" s="1"/>
  <c r="F66" i="70"/>
  <c r="H66" i="70" s="1"/>
  <c r="F65" i="70"/>
  <c r="H65" i="70" s="1"/>
  <c r="F64" i="70"/>
  <c r="H64" i="70" s="1"/>
  <c r="F63" i="70"/>
  <c r="H63" i="70" s="1"/>
  <c r="F62" i="70"/>
  <c r="H62" i="70" s="1"/>
  <c r="F61" i="70"/>
  <c r="H61" i="70" s="1"/>
  <c r="F60" i="70"/>
  <c r="H60" i="70" s="1"/>
  <c r="F59" i="70"/>
  <c r="H59" i="70" s="1"/>
  <c r="F58" i="70"/>
  <c r="H58" i="70" s="1"/>
  <c r="F57" i="70"/>
  <c r="H57" i="70" s="1"/>
  <c r="F56" i="70"/>
  <c r="H56" i="70" s="1"/>
  <c r="F55" i="70"/>
  <c r="H55" i="70" s="1"/>
  <c r="F54" i="70"/>
  <c r="H54" i="70" s="1"/>
  <c r="F53" i="70"/>
  <c r="H53" i="70" s="1"/>
  <c r="F52" i="70"/>
  <c r="H52" i="70" s="1"/>
  <c r="F51" i="70"/>
  <c r="H51" i="70" s="1"/>
  <c r="F50" i="70"/>
  <c r="H50" i="70" s="1"/>
  <c r="F49" i="70"/>
  <c r="H49" i="70" s="1"/>
  <c r="F48" i="70"/>
  <c r="H48" i="70" s="1"/>
  <c r="F47" i="70"/>
  <c r="H47" i="70" s="1"/>
  <c r="F46" i="70"/>
  <c r="H46" i="70" s="1"/>
  <c r="F45" i="70"/>
  <c r="H45" i="70" s="1"/>
  <c r="F44" i="70"/>
  <c r="H44" i="70" s="1"/>
  <c r="F43" i="70"/>
  <c r="H43" i="70" s="1"/>
  <c r="F42" i="70"/>
  <c r="H42" i="70" s="1"/>
  <c r="F41" i="70"/>
  <c r="H41" i="70" s="1"/>
  <c r="F40" i="70"/>
  <c r="H40" i="70" s="1"/>
  <c r="F39" i="70"/>
  <c r="H39" i="70" s="1"/>
  <c r="F38" i="70"/>
  <c r="H38" i="70" s="1"/>
  <c r="F37" i="70"/>
  <c r="H37" i="70" s="1"/>
  <c r="F36" i="70"/>
  <c r="H36" i="70" s="1"/>
  <c r="F35" i="70"/>
  <c r="H35" i="70" s="1"/>
  <c r="F34" i="70"/>
  <c r="H34" i="70" s="1"/>
  <c r="F33" i="70"/>
  <c r="H33" i="70" s="1"/>
  <c r="F32" i="70"/>
  <c r="H32" i="70" s="1"/>
  <c r="F31" i="70"/>
  <c r="H31" i="70" s="1"/>
  <c r="F30" i="70"/>
  <c r="H30" i="70" s="1"/>
  <c r="F29" i="70"/>
  <c r="H29" i="70" s="1"/>
  <c r="F28" i="70"/>
  <c r="H28" i="70" s="1"/>
  <c r="F27" i="70"/>
  <c r="H27" i="70" s="1"/>
  <c r="F26" i="70"/>
  <c r="H26" i="70" s="1"/>
  <c r="F25" i="70"/>
  <c r="H25" i="70" s="1"/>
  <c r="F24" i="70"/>
  <c r="H24" i="70" s="1"/>
  <c r="F23" i="70"/>
  <c r="H23" i="70" s="1"/>
  <c r="F22" i="70"/>
  <c r="H22" i="70" s="1"/>
  <c r="F21" i="70"/>
  <c r="H21" i="70" s="1"/>
  <c r="F20" i="70"/>
  <c r="H20" i="70" s="1"/>
  <c r="F19" i="70"/>
  <c r="H19" i="70" s="1"/>
  <c r="F18" i="70"/>
  <c r="H18" i="70" s="1"/>
  <c r="F17" i="70"/>
  <c r="H17" i="70" s="1"/>
  <c r="F16" i="70"/>
  <c r="H16" i="70" s="1"/>
  <c r="F15" i="70"/>
  <c r="H15" i="70" s="1"/>
  <c r="F14" i="70"/>
  <c r="H14" i="70" s="1"/>
  <c r="F13" i="70"/>
  <c r="H13" i="70" s="1"/>
  <c r="F12" i="70"/>
  <c r="H8" i="70"/>
  <c r="G6" i="70" l="1"/>
  <c r="F6" i="71"/>
  <c r="H6" i="71" s="1"/>
  <c r="G14" i="71"/>
  <c r="H8" i="71"/>
  <c r="H7" i="72"/>
  <c r="F6" i="73"/>
  <c r="G6" i="73" s="1"/>
  <c r="I15" i="73"/>
  <c r="G21" i="73"/>
  <c r="G18" i="73"/>
  <c r="G25" i="74"/>
  <c r="G16" i="74"/>
  <c r="H8" i="74"/>
  <c r="F6" i="74"/>
  <c r="H6" i="74" s="1"/>
  <c r="I13" i="73"/>
  <c r="H7" i="73"/>
  <c r="G40" i="72"/>
  <c r="G36" i="72"/>
  <c r="H8" i="72"/>
  <c r="G22" i="71"/>
  <c r="G17" i="71"/>
  <c r="G29" i="71"/>
  <c r="G37" i="71"/>
  <c r="G24" i="71"/>
  <c r="G32" i="71"/>
  <c r="G40" i="71"/>
  <c r="G23" i="71"/>
  <c r="H7" i="70"/>
  <c r="G12" i="70"/>
  <c r="H12" i="70"/>
  <c r="G18" i="74"/>
  <c r="G30" i="74"/>
  <c r="G38" i="74"/>
  <c r="G44" i="74"/>
  <c r="G53" i="74"/>
  <c r="G64" i="74"/>
  <c r="G69" i="74"/>
  <c r="G74" i="74"/>
  <c r="G77" i="74"/>
  <c r="H86" i="74"/>
  <c r="G86" i="74"/>
  <c r="H7" i="74"/>
  <c r="G95" i="74"/>
  <c r="G13" i="74"/>
  <c r="G23" i="74"/>
  <c r="G40" i="74"/>
  <c r="G47" i="74"/>
  <c r="G51" i="74"/>
  <c r="H62" i="74"/>
  <c r="G62" i="74"/>
  <c r="G67" i="74"/>
  <c r="G72" i="74"/>
  <c r="H75" i="74"/>
  <c r="G75" i="74"/>
  <c r="G87" i="74"/>
  <c r="G41" i="74"/>
  <c r="H50" i="74"/>
  <c r="G50" i="74"/>
  <c r="G61" i="74"/>
  <c r="G12" i="74"/>
  <c r="G17" i="74"/>
  <c r="G29" i="74"/>
  <c r="G31" i="74"/>
  <c r="G39" i="74"/>
  <c r="G45" i="74"/>
  <c r="H48" i="74"/>
  <c r="G48" i="74"/>
  <c r="G52" i="74"/>
  <c r="G55" i="74"/>
  <c r="G63" i="74"/>
  <c r="G68" i="74"/>
  <c r="G71" i="74"/>
  <c r="G76" i="74"/>
  <c r="G96" i="74"/>
  <c r="G19" i="74"/>
  <c r="G24" i="74"/>
  <c r="G26" i="74"/>
  <c r="G37" i="74"/>
  <c r="G43" i="74"/>
  <c r="H49" i="74"/>
  <c r="G49" i="74"/>
  <c r="G54" i="74"/>
  <c r="G60" i="74"/>
  <c r="G70" i="74"/>
  <c r="G85" i="74"/>
  <c r="G88" i="74"/>
  <c r="H97" i="74"/>
  <c r="G97" i="74"/>
  <c r="G35" i="74"/>
  <c r="G36" i="74"/>
  <c r="G58" i="74"/>
  <c r="G59" i="74"/>
  <c r="G80" i="74"/>
  <c r="G81" i="74"/>
  <c r="G82" i="74"/>
  <c r="G83" i="74"/>
  <c r="G84" i="74"/>
  <c r="G14" i="74"/>
  <c r="G15" i="74"/>
  <c r="G20" i="74"/>
  <c r="G21" i="74"/>
  <c r="G22" i="74"/>
  <c r="G27" i="74"/>
  <c r="G28" i="74"/>
  <c r="G32" i="74"/>
  <c r="G33" i="74"/>
  <c r="G34" i="74"/>
  <c r="G42" i="74"/>
  <c r="G46" i="74"/>
  <c r="G56" i="74"/>
  <c r="G57" i="74"/>
  <c r="G65" i="74"/>
  <c r="G66" i="74"/>
  <c r="G73" i="74"/>
  <c r="G78" i="74"/>
  <c r="G79" i="74"/>
  <c r="G89" i="74"/>
  <c r="G90" i="74"/>
  <c r="G91" i="74"/>
  <c r="G92" i="74"/>
  <c r="G93" i="74"/>
  <c r="G94" i="74"/>
  <c r="G28" i="73"/>
  <c r="I33" i="73"/>
  <c r="I56" i="73"/>
  <c r="G63" i="73"/>
  <c r="G68" i="73"/>
  <c r="I89" i="73"/>
  <c r="I91" i="73"/>
  <c r="G96" i="73"/>
  <c r="I96" i="73"/>
  <c r="I86" i="73"/>
  <c r="I80" i="73"/>
  <c r="I72" i="73"/>
  <c r="I67" i="73"/>
  <c r="I55" i="73"/>
  <c r="I46" i="73"/>
  <c r="I42" i="73"/>
  <c r="I36" i="73"/>
  <c r="I31" i="73"/>
  <c r="I26" i="73"/>
  <c r="I20" i="73"/>
  <c r="I16" i="73"/>
  <c r="I87" i="73"/>
  <c r="I82" i="73"/>
  <c r="I73" i="73"/>
  <c r="I68" i="73"/>
  <c r="I57" i="73"/>
  <c r="I50" i="73"/>
  <c r="I43" i="73"/>
  <c r="I38" i="73"/>
  <c r="I32" i="73"/>
  <c r="I27" i="73"/>
  <c r="I21" i="73"/>
  <c r="I17" i="73"/>
  <c r="I88" i="73"/>
  <c r="I83" i="73"/>
  <c r="I77" i="73"/>
  <c r="I70" i="73"/>
  <c r="I61" i="73"/>
  <c r="I51" i="73"/>
  <c r="I44" i="73"/>
  <c r="I39" i="73"/>
  <c r="I34" i="73"/>
  <c r="I28" i="73"/>
  <c r="I22" i="73"/>
  <c r="I18" i="73"/>
  <c r="I12" i="73"/>
  <c r="I6" i="73"/>
  <c r="I95" i="73"/>
  <c r="I94" i="73"/>
  <c r="I93" i="73"/>
  <c r="I92" i="73"/>
  <c r="I85" i="73"/>
  <c r="I79" i="73"/>
  <c r="I78" i="73"/>
  <c r="I71" i="73"/>
  <c r="I66" i="73"/>
  <c r="I65" i="73"/>
  <c r="I54" i="73"/>
  <c r="I53" i="73"/>
  <c r="I52" i="73"/>
  <c r="I45" i="73"/>
  <c r="I41" i="73"/>
  <c r="I40" i="73"/>
  <c r="I35" i="73"/>
  <c r="I14" i="73"/>
  <c r="G17" i="73"/>
  <c r="G88" i="73"/>
  <c r="G83" i="73"/>
  <c r="G77" i="73"/>
  <c r="G76" i="73"/>
  <c r="G75" i="73"/>
  <c r="G74" i="73"/>
  <c r="G70" i="73"/>
  <c r="G69" i="73"/>
  <c r="G61" i="73"/>
  <c r="G60" i="73"/>
  <c r="G59" i="73"/>
  <c r="G58" i="73"/>
  <c r="G51" i="73"/>
  <c r="G44" i="73"/>
  <c r="G39" i="73"/>
  <c r="I19" i="73"/>
  <c r="G22" i="73"/>
  <c r="I24" i="73"/>
  <c r="G27" i="73"/>
  <c r="I29" i="73"/>
  <c r="I37" i="73"/>
  <c r="I48" i="73"/>
  <c r="G52" i="73"/>
  <c r="I58" i="73"/>
  <c r="G62" i="73"/>
  <c r="G64" i="73"/>
  <c r="I74" i="73"/>
  <c r="G78" i="73"/>
  <c r="I81" i="73"/>
  <c r="I84" i="73"/>
  <c r="I90" i="73"/>
  <c r="G93" i="73"/>
  <c r="G95" i="73"/>
  <c r="H8" i="73"/>
  <c r="G13" i="73"/>
  <c r="G23" i="73"/>
  <c r="G25" i="73"/>
  <c r="G32" i="73"/>
  <c r="G34" i="73"/>
  <c r="G38" i="73"/>
  <c r="G45" i="73"/>
  <c r="I49" i="73"/>
  <c r="I59" i="73"/>
  <c r="I62" i="73"/>
  <c r="I64" i="73"/>
  <c r="G71" i="73"/>
  <c r="I75" i="73"/>
  <c r="G82" i="73"/>
  <c r="I23" i="73"/>
  <c r="I25" i="73"/>
  <c r="G35" i="73"/>
  <c r="G50" i="73"/>
  <c r="I60" i="73"/>
  <c r="G65" i="73"/>
  <c r="I76" i="73"/>
  <c r="G94" i="73"/>
  <c r="G92" i="73"/>
  <c r="G14" i="73"/>
  <c r="G19" i="73"/>
  <c r="G24" i="73"/>
  <c r="G29" i="73"/>
  <c r="I30" i="73"/>
  <c r="G33" i="73"/>
  <c r="G40" i="73"/>
  <c r="G43" i="73"/>
  <c r="I47" i="73"/>
  <c r="G57" i="73"/>
  <c r="I63" i="73"/>
  <c r="I69" i="73"/>
  <c r="G73" i="73"/>
  <c r="G87" i="73"/>
  <c r="I97" i="73"/>
  <c r="G37" i="73"/>
  <c r="G47" i="73"/>
  <c r="G48" i="73"/>
  <c r="G49" i="73"/>
  <c r="G56" i="73"/>
  <c r="G81" i="73"/>
  <c r="G97" i="73"/>
  <c r="G15" i="73"/>
  <c r="G16" i="73"/>
  <c r="G20" i="73"/>
  <c r="G26" i="73"/>
  <c r="G30" i="73"/>
  <c r="G31" i="73"/>
  <c r="G36" i="73"/>
  <c r="G41" i="73"/>
  <c r="G42" i="73"/>
  <c r="G46" i="73"/>
  <c r="G53" i="73"/>
  <c r="G54" i="73"/>
  <c r="G55" i="73"/>
  <c r="G66" i="73"/>
  <c r="G67" i="73"/>
  <c r="G72" i="73"/>
  <c r="G79" i="73"/>
  <c r="G80" i="73"/>
  <c r="G86" i="73"/>
  <c r="G12" i="73"/>
  <c r="G84" i="73"/>
  <c r="G85" i="73"/>
  <c r="G89" i="73"/>
  <c r="G90" i="73"/>
  <c r="G91" i="73"/>
  <c r="G38" i="72"/>
  <c r="G42" i="72"/>
  <c r="G96" i="72"/>
  <c r="H96" i="72"/>
  <c r="H13" i="72"/>
  <c r="G13" i="72"/>
  <c r="H15" i="72"/>
  <c r="G15" i="72"/>
  <c r="H17" i="72"/>
  <c r="G17" i="72"/>
  <c r="H19" i="72"/>
  <c r="G19" i="72"/>
  <c r="H21" i="72"/>
  <c r="G21" i="72"/>
  <c r="G23" i="72"/>
  <c r="G25" i="72"/>
  <c r="G27" i="72"/>
  <c r="G29" i="72"/>
  <c r="G31" i="72"/>
  <c r="G33" i="72"/>
  <c r="G35" i="72"/>
  <c r="G37" i="72"/>
  <c r="G41" i="72"/>
  <c r="H47" i="72"/>
  <c r="G47" i="72"/>
  <c r="G49" i="72"/>
  <c r="H51" i="72"/>
  <c r="G51" i="72"/>
  <c r="H53" i="72"/>
  <c r="G53" i="72"/>
  <c r="H55" i="72"/>
  <c r="G55" i="72"/>
  <c r="H57" i="72"/>
  <c r="G57" i="72"/>
  <c r="H59" i="72"/>
  <c r="G59" i="72"/>
  <c r="H61" i="72"/>
  <c r="G61" i="72"/>
  <c r="H63" i="72"/>
  <c r="G63" i="72"/>
  <c r="H65" i="72"/>
  <c r="G65" i="72"/>
  <c r="G67" i="72"/>
  <c r="G69" i="72"/>
  <c r="G71" i="72"/>
  <c r="G73" i="72"/>
  <c r="G75" i="72"/>
  <c r="G77" i="72"/>
  <c r="G79" i="72"/>
  <c r="G81" i="72"/>
  <c r="G83" i="72"/>
  <c r="G85" i="72"/>
  <c r="G87" i="72"/>
  <c r="G89" i="72"/>
  <c r="G91" i="72"/>
  <c r="G93" i="72"/>
  <c r="G95" i="72"/>
  <c r="F6" i="72"/>
  <c r="G6" i="72" s="1"/>
  <c r="G46" i="72"/>
  <c r="G45" i="72"/>
  <c r="G44" i="72"/>
  <c r="G43" i="72"/>
  <c r="H12" i="72"/>
  <c r="G12" i="72"/>
  <c r="H14" i="72"/>
  <c r="G14" i="72"/>
  <c r="H16" i="72"/>
  <c r="G16" i="72"/>
  <c r="H18" i="72"/>
  <c r="G18" i="72"/>
  <c r="H20" i="72"/>
  <c r="G20" i="72"/>
  <c r="G22" i="72"/>
  <c r="G24" i="72"/>
  <c r="G26" i="72"/>
  <c r="G28" i="72"/>
  <c r="G30" i="72"/>
  <c r="G32" i="72"/>
  <c r="G34" i="72"/>
  <c r="G39" i="72"/>
  <c r="H48" i="72"/>
  <c r="G48" i="72"/>
  <c r="H50" i="72"/>
  <c r="G50" i="72"/>
  <c r="H52" i="72"/>
  <c r="G52" i="72"/>
  <c r="H54" i="72"/>
  <c r="G54" i="72"/>
  <c r="G56" i="72"/>
  <c r="H58" i="72"/>
  <c r="G58" i="72"/>
  <c r="H60" i="72"/>
  <c r="G60" i="72"/>
  <c r="H62" i="72"/>
  <c r="G62" i="72"/>
  <c r="H64" i="72"/>
  <c r="G64" i="72"/>
  <c r="H66" i="72"/>
  <c r="G66" i="72"/>
  <c r="G68" i="72"/>
  <c r="G70" i="72"/>
  <c r="G72" i="72"/>
  <c r="G74" i="72"/>
  <c r="G76" i="72"/>
  <c r="G78" i="72"/>
  <c r="G80" i="72"/>
  <c r="G82" i="72"/>
  <c r="G84" i="72"/>
  <c r="G86" i="72"/>
  <c r="G88" i="72"/>
  <c r="G90" i="72"/>
  <c r="G92" i="72"/>
  <c r="G94" i="72"/>
  <c r="G97" i="72"/>
  <c r="H97" i="72"/>
  <c r="H47" i="71"/>
  <c r="G47" i="71"/>
  <c r="G20" i="71"/>
  <c r="G16" i="71"/>
  <c r="G12" i="71"/>
  <c r="H51" i="71"/>
  <c r="G51" i="71"/>
  <c r="H55" i="71"/>
  <c r="G55" i="71"/>
  <c r="H59" i="71"/>
  <c r="G59" i="71"/>
  <c r="H63" i="71"/>
  <c r="G63" i="71"/>
  <c r="H67" i="71"/>
  <c r="G67" i="71"/>
  <c r="H71" i="71"/>
  <c r="G71" i="71"/>
  <c r="H75" i="71"/>
  <c r="G75" i="71"/>
  <c r="G13" i="71"/>
  <c r="G21" i="71"/>
  <c r="H7" i="71"/>
  <c r="G18" i="71"/>
  <c r="G25" i="71"/>
  <c r="G28" i="71"/>
  <c r="G33" i="71"/>
  <c r="G36" i="71"/>
  <c r="G41" i="71"/>
  <c r="H49" i="71"/>
  <c r="G49" i="71"/>
  <c r="H53" i="71"/>
  <c r="G53" i="71"/>
  <c r="H57" i="71"/>
  <c r="G57" i="71"/>
  <c r="H61" i="71"/>
  <c r="G61" i="71"/>
  <c r="H65" i="71"/>
  <c r="G65" i="71"/>
  <c r="H69" i="71"/>
  <c r="G69" i="71"/>
  <c r="G73" i="71"/>
  <c r="G90" i="71"/>
  <c r="H90" i="71"/>
  <c r="G94" i="71"/>
  <c r="H94" i="71"/>
  <c r="G27" i="71"/>
  <c r="G31" i="71"/>
  <c r="G35" i="71"/>
  <c r="G39" i="71"/>
  <c r="G43" i="71"/>
  <c r="H45" i="71"/>
  <c r="G45" i="71"/>
  <c r="G77" i="71"/>
  <c r="G79" i="71"/>
  <c r="G81" i="71"/>
  <c r="G83" i="71"/>
  <c r="G85" i="71"/>
  <c r="G87" i="71"/>
  <c r="G91" i="71"/>
  <c r="H91" i="71"/>
  <c r="G95" i="71"/>
  <c r="H95" i="71"/>
  <c r="G15" i="71"/>
  <c r="G19" i="71"/>
  <c r="G26" i="71"/>
  <c r="G30" i="71"/>
  <c r="G34" i="71"/>
  <c r="G38" i="71"/>
  <c r="G42" i="71"/>
  <c r="G88" i="71"/>
  <c r="H88" i="71"/>
  <c r="G92" i="71"/>
  <c r="H92" i="71"/>
  <c r="G96" i="71"/>
  <c r="H96" i="71"/>
  <c r="H44" i="71"/>
  <c r="G44" i="71"/>
  <c r="G46" i="71"/>
  <c r="G48" i="71"/>
  <c r="G50" i="71"/>
  <c r="G52" i="71"/>
  <c r="G54" i="71"/>
  <c r="G56" i="71"/>
  <c r="G58" i="71"/>
  <c r="G60" i="71"/>
  <c r="G62" i="71"/>
  <c r="G64" i="71"/>
  <c r="G66" i="71"/>
  <c r="G68" i="71"/>
  <c r="G70" i="71"/>
  <c r="G72" i="71"/>
  <c r="G74" i="71"/>
  <c r="G76" i="71"/>
  <c r="G78" i="71"/>
  <c r="G80" i="71"/>
  <c r="G82" i="71"/>
  <c r="G84" i="71"/>
  <c r="G86" i="71"/>
  <c r="G89" i="71"/>
  <c r="H89" i="71"/>
  <c r="G93" i="71"/>
  <c r="H93" i="71"/>
  <c r="G97" i="71"/>
  <c r="H97" i="71"/>
  <c r="I22" i="70"/>
  <c r="G14" i="70"/>
  <c r="G16" i="70"/>
  <c r="G18" i="70"/>
  <c r="G20" i="70"/>
  <c r="G22" i="70"/>
  <c r="G24" i="70"/>
  <c r="G26" i="70"/>
  <c r="G28" i="70"/>
  <c r="G30" i="70"/>
  <c r="G32" i="70"/>
  <c r="G34" i="70"/>
  <c r="G36" i="70"/>
  <c r="G38" i="70"/>
  <c r="G40" i="70"/>
  <c r="G42" i="70"/>
  <c r="G44" i="70"/>
  <c r="G46" i="70"/>
  <c r="G48" i="70"/>
  <c r="G50" i="70"/>
  <c r="G52" i="70"/>
  <c r="G54" i="70"/>
  <c r="G56" i="70"/>
  <c r="G58" i="70"/>
  <c r="G60" i="70"/>
  <c r="G62" i="70"/>
  <c r="G64" i="70"/>
  <c r="G66" i="70"/>
  <c r="G68" i="70"/>
  <c r="G70" i="70"/>
  <c r="G72" i="70"/>
  <c r="G74" i="70"/>
  <c r="G76" i="70"/>
  <c r="G78" i="70"/>
  <c r="G80" i="70"/>
  <c r="G82" i="70"/>
  <c r="G84" i="70"/>
  <c r="G86" i="70"/>
  <c r="G88" i="70"/>
  <c r="G90" i="70"/>
  <c r="G92" i="70"/>
  <c r="G94" i="70"/>
  <c r="G96" i="70"/>
  <c r="I18" i="70"/>
  <c r="I24" i="70"/>
  <c r="I28" i="70"/>
  <c r="I34" i="70"/>
  <c r="I38" i="70"/>
  <c r="I42" i="70"/>
  <c r="I50" i="70"/>
  <c r="I13" i="70"/>
  <c r="I15" i="70"/>
  <c r="I17" i="70"/>
  <c r="I19" i="70"/>
  <c r="I21" i="70"/>
  <c r="I23" i="70"/>
  <c r="I25" i="70"/>
  <c r="I27" i="70"/>
  <c r="I29" i="70"/>
  <c r="I31" i="70"/>
  <c r="I33" i="70"/>
  <c r="I35" i="70"/>
  <c r="I37" i="70"/>
  <c r="I39" i="70"/>
  <c r="I41" i="70"/>
  <c r="I43" i="70"/>
  <c r="I45" i="70"/>
  <c r="I47" i="70"/>
  <c r="I49" i="70"/>
  <c r="I51" i="70"/>
  <c r="I53" i="70"/>
  <c r="I55" i="70"/>
  <c r="I57" i="70"/>
  <c r="I59" i="70"/>
  <c r="I61" i="70"/>
  <c r="I63" i="70"/>
  <c r="I65" i="70"/>
  <c r="I67" i="70"/>
  <c r="I69" i="70"/>
  <c r="I71" i="70"/>
  <c r="I73" i="70"/>
  <c r="I75" i="70"/>
  <c r="I77" i="70"/>
  <c r="I79" i="70"/>
  <c r="I81" i="70"/>
  <c r="I83" i="70"/>
  <c r="I85" i="70"/>
  <c r="I87" i="70"/>
  <c r="I89" i="70"/>
  <c r="I91" i="70"/>
  <c r="I93" i="70"/>
  <c r="I95" i="70"/>
  <c r="I97" i="70"/>
  <c r="I20" i="70"/>
  <c r="I26" i="70"/>
  <c r="I30" i="70"/>
  <c r="I32" i="70"/>
  <c r="I36" i="70"/>
  <c r="I40" i="70"/>
  <c r="I44" i="70"/>
  <c r="I46" i="70"/>
  <c r="I48" i="70"/>
  <c r="I52" i="70"/>
  <c r="I54" i="70"/>
  <c r="I56" i="70"/>
  <c r="I58" i="70"/>
  <c r="I60" i="70"/>
  <c r="I62" i="70"/>
  <c r="I64" i="70"/>
  <c r="I66" i="70"/>
  <c r="I68" i="70"/>
  <c r="I70" i="70"/>
  <c r="I72" i="70"/>
  <c r="I74" i="70"/>
  <c r="I76" i="70"/>
  <c r="I78" i="70"/>
  <c r="I80" i="70"/>
  <c r="I82" i="70"/>
  <c r="I84" i="70"/>
  <c r="I86" i="70"/>
  <c r="I88" i="70"/>
  <c r="I90" i="70"/>
  <c r="I92" i="70"/>
  <c r="I94" i="70"/>
  <c r="I96" i="70"/>
  <c r="G13" i="70"/>
  <c r="G15" i="70"/>
  <c r="G17" i="70"/>
  <c r="G19" i="70"/>
  <c r="G21" i="70"/>
  <c r="G23" i="70"/>
  <c r="G25" i="70"/>
  <c r="G27" i="70"/>
  <c r="G29" i="70"/>
  <c r="G31" i="70"/>
  <c r="G33" i="70"/>
  <c r="G35" i="70"/>
  <c r="G37" i="70"/>
  <c r="G39" i="70"/>
  <c r="G41" i="70"/>
  <c r="G43" i="70"/>
  <c r="G45" i="70"/>
  <c r="G47" i="70"/>
  <c r="G49" i="70"/>
  <c r="G51" i="70"/>
  <c r="G53" i="70"/>
  <c r="G55" i="70"/>
  <c r="G57" i="70"/>
  <c r="G59" i="70"/>
  <c r="G61" i="70"/>
  <c r="G63" i="70"/>
  <c r="G65" i="70"/>
  <c r="G67" i="70"/>
  <c r="G69" i="70"/>
  <c r="G71" i="70"/>
  <c r="G73" i="70"/>
  <c r="G75" i="70"/>
  <c r="G77" i="70"/>
  <c r="G79" i="70"/>
  <c r="G81" i="70"/>
  <c r="G83" i="70"/>
  <c r="G85" i="70"/>
  <c r="G87" i="70"/>
  <c r="G89" i="70"/>
  <c r="G91" i="70"/>
  <c r="G93" i="70"/>
  <c r="G95" i="70"/>
  <c r="G97" i="70"/>
  <c r="G99" i="74" l="1"/>
  <c r="I12" i="70"/>
  <c r="I6" i="70"/>
  <c r="I16" i="70"/>
  <c r="I14" i="70"/>
  <c r="I97" i="71"/>
  <c r="G6" i="71"/>
  <c r="G6" i="74"/>
  <c r="I20" i="74"/>
  <c r="I97" i="74"/>
  <c r="I20" i="72"/>
  <c r="I23" i="72"/>
  <c r="I31" i="74"/>
  <c r="I12" i="74"/>
  <c r="I23" i="74"/>
  <c r="I21" i="74"/>
  <c r="I50" i="74"/>
  <c r="I44" i="74"/>
  <c r="I58" i="74"/>
  <c r="I51" i="74"/>
  <c r="I86" i="74"/>
  <c r="I59" i="74"/>
  <c r="I49" i="74"/>
  <c r="I64" i="74"/>
  <c r="I68" i="74"/>
  <c r="I85" i="74"/>
  <c r="I65" i="74"/>
  <c r="I32" i="74"/>
  <c r="I79" i="74"/>
  <c r="I93" i="74"/>
  <c r="I28" i="74"/>
  <c r="I56" i="74"/>
  <c r="I27" i="74"/>
  <c r="I41" i="74"/>
  <c r="I17" i="74"/>
  <c r="I29" i="74"/>
  <c r="I96" i="74"/>
  <c r="I40" i="74"/>
  <c r="I70" i="74"/>
  <c r="I46" i="74"/>
  <c r="I91" i="74"/>
  <c r="I92" i="74"/>
  <c r="I73" i="74"/>
  <c r="I39" i="74"/>
  <c r="I45" i="74"/>
  <c r="I77" i="74"/>
  <c r="I25" i="74"/>
  <c r="I52" i="74"/>
  <c r="I87" i="74"/>
  <c r="I37" i="74"/>
  <c r="I67" i="74"/>
  <c r="I57" i="74"/>
  <c r="I48" i="74"/>
  <c r="I13" i="74"/>
  <c r="I66" i="74"/>
  <c r="I54" i="74"/>
  <c r="I19" i="74"/>
  <c r="I89" i="74"/>
  <c r="I62" i="74"/>
  <c r="I18" i="74"/>
  <c r="I83" i="74"/>
  <c r="I6" i="74"/>
  <c r="I36" i="74"/>
  <c r="I15" i="74"/>
  <c r="I38" i="74"/>
  <c r="I47" i="74"/>
  <c r="I78" i="74"/>
  <c r="I42" i="74"/>
  <c r="I61" i="74"/>
  <c r="I33" i="74"/>
  <c r="I82" i="74"/>
  <c r="I94" i="74"/>
  <c r="I72" i="74"/>
  <c r="I76" i="74"/>
  <c r="I60" i="74"/>
  <c r="I26" i="74"/>
  <c r="I75" i="74"/>
  <c r="I22" i="74"/>
  <c r="I90" i="74"/>
  <c r="I71" i="74"/>
  <c r="I55" i="74"/>
  <c r="I88" i="74"/>
  <c r="I30" i="74"/>
  <c r="I63" i="74"/>
  <c r="I16" i="74"/>
  <c r="I43" i="74"/>
  <c r="I74" i="74"/>
  <c r="I34" i="74"/>
  <c r="I24" i="74"/>
  <c r="I35" i="74"/>
  <c r="I95" i="74"/>
  <c r="I69" i="74"/>
  <c r="I53" i="74"/>
  <c r="I14" i="74"/>
  <c r="I81" i="74"/>
  <c r="I84" i="74"/>
  <c r="I80" i="74"/>
  <c r="I65" i="72"/>
  <c r="I57" i="72"/>
  <c r="I19" i="72"/>
  <c r="I15" i="72"/>
  <c r="I88" i="72"/>
  <c r="I72" i="72"/>
  <c r="I24" i="72"/>
  <c r="I91" i="72"/>
  <c r="I83" i="72"/>
  <c r="I75" i="72"/>
  <c r="I25" i="72"/>
  <c r="I64" i="72"/>
  <c r="I60" i="72"/>
  <c r="I56" i="72"/>
  <c r="I52" i="72"/>
  <c r="I48" i="72"/>
  <c r="I94" i="72"/>
  <c r="I86" i="72"/>
  <c r="I78" i="72"/>
  <c r="I70" i="72"/>
  <c r="I34" i="72"/>
  <c r="H6" i="72"/>
  <c r="I6" i="72" s="1"/>
  <c r="I89" i="72"/>
  <c r="I81" i="72"/>
  <c r="I73" i="72"/>
  <c r="I39" i="72"/>
  <c r="I31" i="72"/>
  <c r="I16" i="72"/>
  <c r="I67" i="72"/>
  <c r="I22" i="72"/>
  <c r="I36" i="72"/>
  <c r="I42" i="72"/>
  <c r="I46" i="72"/>
  <c r="I43" i="72"/>
  <c r="I12" i="72"/>
  <c r="I97" i="72"/>
  <c r="I40" i="72"/>
  <c r="I18" i="72"/>
  <c r="I14" i="72"/>
  <c r="I30" i="72"/>
  <c r="I63" i="72"/>
  <c r="I59" i="72"/>
  <c r="I55" i="72"/>
  <c r="I51" i="72"/>
  <c r="I47" i="72"/>
  <c r="I21" i="72"/>
  <c r="I17" i="72"/>
  <c r="I13" i="72"/>
  <c r="I92" i="72"/>
  <c r="I84" i="72"/>
  <c r="I76" i="72"/>
  <c r="I68" i="72"/>
  <c r="I32" i="72"/>
  <c r="I95" i="72"/>
  <c r="I87" i="72"/>
  <c r="I79" i="72"/>
  <c r="I71" i="72"/>
  <c r="I29" i="72"/>
  <c r="I45" i="72"/>
  <c r="I61" i="72"/>
  <c r="I53" i="72"/>
  <c r="I49" i="72"/>
  <c r="I38" i="72"/>
  <c r="I80" i="72"/>
  <c r="I37" i="72"/>
  <c r="I33" i="72"/>
  <c r="I66" i="72"/>
  <c r="I62" i="72"/>
  <c r="I58" i="72"/>
  <c r="I54" i="72"/>
  <c r="I50" i="72"/>
  <c r="I26" i="72"/>
  <c r="I96" i="72"/>
  <c r="I90" i="72"/>
  <c r="I82" i="72"/>
  <c r="I74" i="72"/>
  <c r="I41" i="72"/>
  <c r="I28" i="72"/>
  <c r="I93" i="72"/>
  <c r="I85" i="72"/>
  <c r="I77" i="72"/>
  <c r="I69" i="72"/>
  <c r="I35" i="72"/>
  <c r="I27" i="72"/>
  <c r="I44" i="72"/>
  <c r="I89" i="71"/>
  <c r="I44" i="71"/>
  <c r="I84" i="71"/>
  <c r="I76" i="71"/>
  <c r="I68" i="71"/>
  <c r="I52" i="71"/>
  <c r="I95" i="71"/>
  <c r="I6" i="71"/>
  <c r="I81" i="71"/>
  <c r="I65" i="71"/>
  <c r="I49" i="71"/>
  <c r="I14" i="71"/>
  <c r="I67" i="71"/>
  <c r="I25" i="71"/>
  <c r="I66" i="71"/>
  <c r="I58" i="71"/>
  <c r="I50" i="71"/>
  <c r="I20" i="71"/>
  <c r="I12" i="71"/>
  <c r="I21" i="71"/>
  <c r="I94" i="71"/>
  <c r="I79" i="71"/>
  <c r="I32" i="71"/>
  <c r="I33" i="71"/>
  <c r="I23" i="71"/>
  <c r="I80" i="71"/>
  <c r="I72" i="71"/>
  <c r="I64" i="71"/>
  <c r="I56" i="71"/>
  <c r="I48" i="71"/>
  <c r="I46" i="71"/>
  <c r="I91" i="71"/>
  <c r="I17" i="71"/>
  <c r="I85" i="71"/>
  <c r="I77" i="71"/>
  <c r="I69" i="71"/>
  <c r="I61" i="71"/>
  <c r="I53" i="71"/>
  <c r="I40" i="71"/>
  <c r="I29" i="71"/>
  <c r="I71" i="71"/>
  <c r="I63" i="71"/>
  <c r="I55" i="71"/>
  <c r="I41" i="71"/>
  <c r="I31" i="71"/>
  <c r="I18" i="71"/>
  <c r="I30" i="71"/>
  <c r="I60" i="71"/>
  <c r="I73" i="71"/>
  <c r="I57" i="71"/>
  <c r="I35" i="71"/>
  <c r="I24" i="71"/>
  <c r="I75" i="71"/>
  <c r="I59" i="71"/>
  <c r="I51" i="71"/>
  <c r="I36" i="71"/>
  <c r="I34" i="71"/>
  <c r="I96" i="71"/>
  <c r="I88" i="71"/>
  <c r="I82" i="71"/>
  <c r="I74" i="71"/>
  <c r="I87" i="71"/>
  <c r="I42" i="71"/>
  <c r="I22" i="71"/>
  <c r="I47" i="71"/>
  <c r="I38" i="71"/>
  <c r="I93" i="71"/>
  <c r="I92" i="71"/>
  <c r="I86" i="71"/>
  <c r="I78" i="71"/>
  <c r="I70" i="71"/>
  <c r="I62" i="71"/>
  <c r="I54" i="71"/>
  <c r="I43" i="71"/>
  <c r="I16" i="71"/>
  <c r="I45" i="71"/>
  <c r="I13" i="71"/>
  <c r="I90" i="71"/>
  <c r="I83" i="71"/>
  <c r="I37" i="71"/>
  <c r="I27" i="71"/>
  <c r="I19" i="71"/>
  <c r="I39" i="71"/>
  <c r="I28" i="71"/>
  <c r="I15" i="71"/>
  <c r="I26" i="71"/>
  <c r="D27" i="68" l="1"/>
  <c r="D27" i="60"/>
  <c r="D27" i="64"/>
  <c r="D27" i="66"/>
  <c r="D26" i="62"/>
  <c r="D26" i="66"/>
  <c r="D26" i="64"/>
  <c r="D26" i="60"/>
  <c r="D26" i="68"/>
  <c r="D27" i="62"/>
  <c r="D7" i="63" l="1"/>
  <c r="I27" i="68"/>
  <c r="I27" i="60"/>
  <c r="I26" i="62"/>
  <c r="I26" i="64"/>
  <c r="I26" i="66"/>
  <c r="D6" i="67"/>
  <c r="D6" i="69"/>
  <c r="D7" i="69"/>
  <c r="D6" i="65"/>
  <c r="D6" i="63"/>
  <c r="I26" i="68"/>
  <c r="D7" i="61"/>
  <c r="I26" i="60"/>
  <c r="I27" i="62"/>
  <c r="D6" i="61"/>
  <c r="D7" i="67"/>
  <c r="I27" i="64"/>
  <c r="I27" i="66"/>
  <c r="D7" i="65"/>
  <c r="F97" i="56"/>
  <c r="H97" i="56" s="1"/>
  <c r="F96" i="56"/>
  <c r="F95" i="56"/>
  <c r="F94" i="56"/>
  <c r="H94" i="56" s="1"/>
  <c r="F93" i="56"/>
  <c r="H93" i="56" s="1"/>
  <c r="F92" i="56"/>
  <c r="H92" i="56" s="1"/>
  <c r="F91" i="56"/>
  <c r="H91" i="56" s="1"/>
  <c r="F90" i="56"/>
  <c r="H90" i="56" s="1"/>
  <c r="F89" i="56"/>
  <c r="H89" i="56" s="1"/>
  <c r="F88" i="56"/>
  <c r="F87" i="56"/>
  <c r="F86" i="56"/>
  <c r="H86" i="56" s="1"/>
  <c r="F85" i="56"/>
  <c r="F84" i="56"/>
  <c r="F83" i="56"/>
  <c r="H83" i="56" s="1"/>
  <c r="F82" i="56"/>
  <c r="F81" i="56"/>
  <c r="H81" i="56" s="1"/>
  <c r="F80" i="56"/>
  <c r="F79" i="56"/>
  <c r="F78" i="56"/>
  <c r="H78" i="56" s="1"/>
  <c r="F77" i="56"/>
  <c r="F76" i="56"/>
  <c r="F75" i="56"/>
  <c r="H75" i="56" s="1"/>
  <c r="F74" i="56"/>
  <c r="F73" i="56"/>
  <c r="F72" i="56"/>
  <c r="F71" i="56"/>
  <c r="H71" i="56" s="1"/>
  <c r="F70" i="56"/>
  <c r="H70" i="56" s="1"/>
  <c r="F69" i="56"/>
  <c r="H69" i="56" s="1"/>
  <c r="F68" i="56"/>
  <c r="F67" i="56"/>
  <c r="F66" i="56"/>
  <c r="F65" i="56"/>
  <c r="H65" i="56" s="1"/>
  <c r="F64" i="56"/>
  <c r="F63" i="56"/>
  <c r="F62" i="56"/>
  <c r="H62" i="56" s="1"/>
  <c r="F61" i="56"/>
  <c r="H61" i="56" s="1"/>
  <c r="F60" i="56"/>
  <c r="F59" i="56"/>
  <c r="F58" i="56"/>
  <c r="H58" i="56" s="1"/>
  <c r="F57" i="56"/>
  <c r="F56" i="56"/>
  <c r="H56" i="56" s="1"/>
  <c r="F55" i="56"/>
  <c r="F54" i="56"/>
  <c r="H54" i="56" s="1"/>
  <c r="F53" i="56"/>
  <c r="H53" i="56" s="1"/>
  <c r="F52" i="56"/>
  <c r="F51" i="56"/>
  <c r="H51" i="56" s="1"/>
  <c r="F50" i="56"/>
  <c r="H50" i="56" s="1"/>
  <c r="F49" i="56"/>
  <c r="H49" i="56" s="1"/>
  <c r="F48" i="56"/>
  <c r="H48" i="56" s="1"/>
  <c r="F47" i="56"/>
  <c r="F46" i="56"/>
  <c r="F45" i="56"/>
  <c r="F44" i="56"/>
  <c r="F43" i="56"/>
  <c r="F42" i="56"/>
  <c r="F41" i="56"/>
  <c r="F40" i="56"/>
  <c r="H40" i="56" s="1"/>
  <c r="F39" i="56"/>
  <c r="H39" i="56" s="1"/>
  <c r="F38" i="56"/>
  <c r="F37" i="56"/>
  <c r="F36" i="56"/>
  <c r="H36" i="56" s="1"/>
  <c r="F35" i="56"/>
  <c r="H35" i="56" s="1"/>
  <c r="F34" i="56"/>
  <c r="F33" i="56"/>
  <c r="H33" i="56" s="1"/>
  <c r="F32" i="56"/>
  <c r="H32" i="56" s="1"/>
  <c r="F31" i="56"/>
  <c r="F30" i="56"/>
  <c r="F29" i="56"/>
  <c r="F28" i="56"/>
  <c r="F27" i="56"/>
  <c r="H27" i="56" s="1"/>
  <c r="F26" i="56"/>
  <c r="F25" i="56"/>
  <c r="F24" i="56"/>
  <c r="F23" i="56"/>
  <c r="F22" i="56"/>
  <c r="F21" i="56"/>
  <c r="H21" i="56" s="1"/>
  <c r="F20" i="56"/>
  <c r="H20" i="56" s="1"/>
  <c r="F19" i="56"/>
  <c r="F18" i="56"/>
  <c r="H18" i="56" s="1"/>
  <c r="F17" i="56"/>
  <c r="F16" i="56"/>
  <c r="F15" i="56"/>
  <c r="F14" i="56"/>
  <c r="H14" i="56" s="1"/>
  <c r="F13" i="56"/>
  <c r="F12" i="56"/>
  <c r="F97" i="55"/>
  <c r="F96" i="55"/>
  <c r="F95" i="55"/>
  <c r="F94" i="55"/>
  <c r="H94" i="55" s="1"/>
  <c r="F93" i="55"/>
  <c r="H93" i="55" s="1"/>
  <c r="F92" i="55"/>
  <c r="F91" i="55"/>
  <c r="H91" i="55" s="1"/>
  <c r="F90" i="55"/>
  <c r="H90" i="55" s="1"/>
  <c r="F89" i="55"/>
  <c r="H89" i="55" s="1"/>
  <c r="F88" i="55"/>
  <c r="F87" i="55"/>
  <c r="F86" i="55"/>
  <c r="F85" i="55"/>
  <c r="F84" i="55"/>
  <c r="H84" i="55" s="1"/>
  <c r="F83" i="55"/>
  <c r="H83" i="55" s="1"/>
  <c r="F82" i="55"/>
  <c r="H82" i="55" s="1"/>
  <c r="F81" i="55"/>
  <c r="H81" i="55" s="1"/>
  <c r="F80" i="55"/>
  <c r="H80" i="55" s="1"/>
  <c r="F79" i="55"/>
  <c r="F78" i="55"/>
  <c r="H78" i="55" s="1"/>
  <c r="F77" i="55"/>
  <c r="F76" i="55"/>
  <c r="F75" i="55"/>
  <c r="F74" i="55"/>
  <c r="F73" i="55"/>
  <c r="F72" i="55"/>
  <c r="F71" i="55"/>
  <c r="H71" i="55" s="1"/>
  <c r="F70" i="55"/>
  <c r="H70" i="55" s="1"/>
  <c r="F69" i="55"/>
  <c r="H69" i="55" s="1"/>
  <c r="F68" i="55"/>
  <c r="F67" i="55"/>
  <c r="F66" i="55"/>
  <c r="F65" i="55"/>
  <c r="F64" i="55"/>
  <c r="F63" i="55"/>
  <c r="F62" i="55"/>
  <c r="H62" i="55" s="1"/>
  <c r="F61" i="55"/>
  <c r="F60" i="55"/>
  <c r="F59" i="55"/>
  <c r="H59" i="55" s="1"/>
  <c r="F58" i="55"/>
  <c r="H58" i="55" s="1"/>
  <c r="F57" i="55"/>
  <c r="F56" i="55"/>
  <c r="F55" i="55"/>
  <c r="F54" i="55"/>
  <c r="H54" i="55" s="1"/>
  <c r="F53" i="55"/>
  <c r="H53" i="55" s="1"/>
  <c r="F52" i="55"/>
  <c r="F51" i="55"/>
  <c r="H51" i="55" s="1"/>
  <c r="F50" i="55"/>
  <c r="H50" i="55" s="1"/>
  <c r="F49" i="55"/>
  <c r="H49" i="55" s="1"/>
  <c r="F48" i="55"/>
  <c r="H48" i="55" s="1"/>
  <c r="F47" i="55"/>
  <c r="F46" i="55"/>
  <c r="F45" i="55"/>
  <c r="F44" i="55"/>
  <c r="F43" i="55"/>
  <c r="F42" i="55"/>
  <c r="F41" i="55"/>
  <c r="F40" i="55"/>
  <c r="F39" i="55"/>
  <c r="F38" i="55"/>
  <c r="F37" i="55"/>
  <c r="F36" i="55"/>
  <c r="H36" i="55" s="1"/>
  <c r="F35" i="55"/>
  <c r="H35" i="55" s="1"/>
  <c r="F34" i="55"/>
  <c r="F33" i="55"/>
  <c r="H33" i="55" s="1"/>
  <c r="F32" i="55"/>
  <c r="H32" i="55" s="1"/>
  <c r="F31" i="55"/>
  <c r="F30" i="55"/>
  <c r="F29" i="55"/>
  <c r="F28" i="55"/>
  <c r="F27" i="55"/>
  <c r="H27" i="55" s="1"/>
  <c r="F26" i="55"/>
  <c r="F25" i="55"/>
  <c r="F24" i="55"/>
  <c r="H24" i="55" s="1"/>
  <c r="F23" i="55"/>
  <c r="F22" i="55"/>
  <c r="F21" i="55"/>
  <c r="H21" i="55" s="1"/>
  <c r="F20" i="55"/>
  <c r="H20" i="55" s="1"/>
  <c r="F19" i="55"/>
  <c r="H19" i="55" s="1"/>
  <c r="F18" i="55"/>
  <c r="H18" i="55" s="1"/>
  <c r="F17" i="55"/>
  <c r="F16" i="55"/>
  <c r="F15" i="55"/>
  <c r="F14" i="55"/>
  <c r="H14" i="55" s="1"/>
  <c r="F13" i="55"/>
  <c r="F12" i="55"/>
  <c r="F99" i="56" l="1"/>
  <c r="F99" i="55"/>
  <c r="I7" i="63"/>
  <c r="I7" i="67"/>
  <c r="I7" i="69"/>
  <c r="I6" i="61"/>
  <c r="I6" i="65"/>
  <c r="I6" i="67"/>
  <c r="I7" i="61"/>
  <c r="I7" i="65"/>
  <c r="I6" i="63"/>
  <c r="I6" i="69"/>
  <c r="G95" i="56"/>
  <c r="G25" i="56"/>
  <c r="G55" i="56"/>
  <c r="G58" i="56"/>
  <c r="G60" i="56"/>
  <c r="G64" i="56"/>
  <c r="G67" i="56"/>
  <c r="G81" i="56"/>
  <c r="G83" i="56"/>
  <c r="G85" i="56"/>
  <c r="G24" i="56"/>
  <c r="G31" i="56"/>
  <c r="G41" i="56"/>
  <c r="G45" i="56"/>
  <c r="G59" i="56"/>
  <c r="G77" i="56"/>
  <c r="G80" i="56"/>
  <c r="G82" i="56"/>
  <c r="G84" i="56"/>
  <c r="G87" i="56"/>
  <c r="G13" i="56"/>
  <c r="G17" i="56"/>
  <c r="H24" i="56"/>
  <c r="G38" i="56"/>
  <c r="H59" i="56"/>
  <c r="G63" i="56"/>
  <c r="G74" i="56"/>
  <c r="H80" i="56"/>
  <c r="H82" i="56"/>
  <c r="H84" i="56"/>
  <c r="G88" i="56"/>
  <c r="G19" i="56"/>
  <c r="G26" i="56"/>
  <c r="G30" i="56"/>
  <c r="G44" i="56"/>
  <c r="G52" i="56"/>
  <c r="G68" i="56"/>
  <c r="G72" i="56"/>
  <c r="G76" i="56"/>
  <c r="G96" i="56"/>
  <c r="G28" i="55"/>
  <c r="G18" i="55"/>
  <c r="G85" i="55"/>
  <c r="G21" i="55"/>
  <c r="G13" i="55"/>
  <c r="G16" i="55"/>
  <c r="G31" i="55"/>
  <c r="G93" i="55"/>
  <c r="H12" i="55"/>
  <c r="G19" i="55"/>
  <c r="G23" i="55"/>
  <c r="G12" i="55"/>
  <c r="H7" i="56"/>
  <c r="H8" i="55"/>
  <c r="G34" i="55"/>
  <c r="H39" i="55"/>
  <c r="G39" i="55"/>
  <c r="G42" i="55"/>
  <c r="H45" i="55"/>
  <c r="G45" i="55"/>
  <c r="G48" i="55"/>
  <c r="G50" i="55"/>
  <c r="G52" i="55"/>
  <c r="G57" i="55"/>
  <c r="G60" i="55"/>
  <c r="G79" i="55"/>
  <c r="H92" i="55"/>
  <c r="G92" i="55"/>
  <c r="G22" i="55"/>
  <c r="G27" i="55"/>
  <c r="G29" i="55"/>
  <c r="G33" i="55"/>
  <c r="G35" i="55"/>
  <c r="G37" i="55"/>
  <c r="H40" i="55"/>
  <c r="G40" i="55"/>
  <c r="G43" i="55"/>
  <c r="G46" i="55"/>
  <c r="G59" i="55"/>
  <c r="G63" i="55"/>
  <c r="G66" i="55"/>
  <c r="G88" i="55"/>
  <c r="G90" i="55"/>
  <c r="G95" i="55"/>
  <c r="H7" i="55"/>
  <c r="G25" i="55"/>
  <c r="G32" i="55"/>
  <c r="G41" i="55"/>
  <c r="G49" i="55"/>
  <c r="G51" i="55"/>
  <c r="G55" i="55"/>
  <c r="G58" i="55"/>
  <c r="G64" i="55"/>
  <c r="G69" i="55"/>
  <c r="G72" i="55"/>
  <c r="G75" i="55"/>
  <c r="H75" i="55"/>
  <c r="G86" i="55"/>
  <c r="H86" i="55"/>
  <c r="G17" i="55"/>
  <c r="G20" i="55"/>
  <c r="G26" i="55"/>
  <c r="G30" i="55"/>
  <c r="G36" i="55"/>
  <c r="G38" i="55"/>
  <c r="G44" i="55"/>
  <c r="G47" i="55"/>
  <c r="H56" i="55"/>
  <c r="G56" i="55"/>
  <c r="H65" i="55"/>
  <c r="G65" i="55"/>
  <c r="G73" i="55"/>
  <c r="G78" i="55"/>
  <c r="G89" i="55"/>
  <c r="G94" i="55"/>
  <c r="F6" i="56"/>
  <c r="G62" i="55"/>
  <c r="G68" i="55"/>
  <c r="G24" i="55"/>
  <c r="G53" i="55"/>
  <c r="G54" i="55"/>
  <c r="G61" i="55"/>
  <c r="G71" i="55"/>
  <c r="G74" i="55"/>
  <c r="G77" i="55"/>
  <c r="G80" i="55"/>
  <c r="G81" i="55"/>
  <c r="G82" i="55"/>
  <c r="G83" i="55"/>
  <c r="G84" i="55"/>
  <c r="G91" i="55"/>
  <c r="H97" i="55"/>
  <c r="G97" i="55"/>
  <c r="F6" i="55"/>
  <c r="G96" i="55"/>
  <c r="G14" i="55"/>
  <c r="G15" i="55"/>
  <c r="H61" i="55"/>
  <c r="G67" i="55"/>
  <c r="G70" i="55"/>
  <c r="G76" i="55"/>
  <c r="G87" i="55"/>
  <c r="G12" i="56"/>
  <c r="G18" i="56"/>
  <c r="G39" i="56"/>
  <c r="G40" i="56"/>
  <c r="G53" i="56"/>
  <c r="G54" i="56"/>
  <c r="G69" i="56"/>
  <c r="G70" i="56"/>
  <c r="G71" i="56"/>
  <c r="H8" i="56"/>
  <c r="H12" i="56"/>
  <c r="G48" i="56"/>
  <c r="G49" i="56"/>
  <c r="G50" i="56"/>
  <c r="G51" i="56"/>
  <c r="G61" i="56"/>
  <c r="G62" i="56"/>
  <c r="G75" i="56"/>
  <c r="G86" i="56"/>
  <c r="G97" i="56"/>
  <c r="G16" i="56"/>
  <c r="G23" i="56"/>
  <c r="G29" i="56"/>
  <c r="G35" i="56"/>
  <c r="G36" i="56"/>
  <c r="G37" i="56"/>
  <c r="G43" i="56"/>
  <c r="G47" i="56"/>
  <c r="G14" i="56"/>
  <c r="G15" i="56"/>
  <c r="G20" i="56"/>
  <c r="G21" i="56"/>
  <c r="G22" i="56"/>
  <c r="G27" i="56"/>
  <c r="G28" i="56"/>
  <c r="G32" i="56"/>
  <c r="G33" i="56"/>
  <c r="G34" i="56"/>
  <c r="G42" i="56"/>
  <c r="G46" i="56"/>
  <c r="G56" i="56"/>
  <c r="G57" i="56"/>
  <c r="G65" i="56"/>
  <c r="G66" i="56"/>
  <c r="G73" i="56"/>
  <c r="G78" i="56"/>
  <c r="G79" i="56"/>
  <c r="G89" i="56"/>
  <c r="G90" i="56"/>
  <c r="G91" i="56"/>
  <c r="G92" i="56"/>
  <c r="G93" i="56"/>
  <c r="G94" i="56"/>
  <c r="G99" i="56" l="1"/>
  <c r="G99" i="55"/>
  <c r="D26" i="69"/>
  <c r="D27" i="69"/>
  <c r="I74" i="55"/>
  <c r="I27" i="56"/>
  <c r="I83" i="56"/>
  <c r="I75" i="56"/>
  <c r="I35" i="56"/>
  <c r="I59" i="56"/>
  <c r="I65" i="56"/>
  <c r="I81" i="56"/>
  <c r="I39" i="56"/>
  <c r="I90" i="56"/>
  <c r="I21" i="56"/>
  <c r="I62" i="56"/>
  <c r="I93" i="56"/>
  <c r="I48" i="56"/>
  <c r="I33" i="56"/>
  <c r="I84" i="56"/>
  <c r="I32" i="56"/>
  <c r="I49" i="56"/>
  <c r="I91" i="56"/>
  <c r="I40" i="56"/>
  <c r="I78" i="56"/>
  <c r="I70" i="56"/>
  <c r="I61" i="55"/>
  <c r="I30" i="55"/>
  <c r="I95" i="55"/>
  <c r="I46" i="55"/>
  <c r="I47" i="55"/>
  <c r="I32" i="55"/>
  <c r="I14" i="55"/>
  <c r="I29" i="55"/>
  <c r="I79" i="55"/>
  <c r="I87" i="55"/>
  <c r="I71" i="55"/>
  <c r="I25" i="55"/>
  <c r="I41" i="55"/>
  <c r="I17" i="55"/>
  <c r="I96" i="55"/>
  <c r="I13" i="55"/>
  <c r="I56" i="55"/>
  <c r="I94" i="55"/>
  <c r="I84" i="55"/>
  <c r="I73" i="55"/>
  <c r="I39" i="55"/>
  <c r="I24" i="55"/>
  <c r="I22" i="55"/>
  <c r="I81" i="55"/>
  <c r="I21" i="55"/>
  <c r="I90" i="55"/>
  <c r="I93" i="55"/>
  <c r="I76" i="55"/>
  <c r="I55" i="55"/>
  <c r="I97" i="55"/>
  <c r="I57" i="55"/>
  <c r="I42" i="55"/>
  <c r="I65" i="55"/>
  <c r="I59" i="55"/>
  <c r="I97" i="56"/>
  <c r="I56" i="56"/>
  <c r="I20" i="56"/>
  <c r="I85" i="55"/>
  <c r="I44" i="55"/>
  <c r="I16" i="55"/>
  <c r="I89" i="56"/>
  <c r="I61" i="56"/>
  <c r="I36" i="56"/>
  <c r="I31" i="55"/>
  <c r="I12" i="55"/>
  <c r="I71" i="56"/>
  <c r="I18" i="56"/>
  <c r="I89" i="55"/>
  <c r="I34" i="55"/>
  <c r="I64" i="55"/>
  <c r="I94" i="56"/>
  <c r="I82" i="56"/>
  <c r="I54" i="56"/>
  <c r="I91" i="55"/>
  <c r="I58" i="55"/>
  <c r="I51" i="55"/>
  <c r="I43" i="55"/>
  <c r="I33" i="55"/>
  <c r="I50" i="55"/>
  <c r="I19" i="55"/>
  <c r="I80" i="55"/>
  <c r="I70" i="55"/>
  <c r="I45" i="55"/>
  <c r="I36" i="55"/>
  <c r="I53" i="55"/>
  <c r="I66" i="55"/>
  <c r="I77" i="55"/>
  <c r="H6" i="56"/>
  <c r="I6" i="56" s="1"/>
  <c r="G6" i="56"/>
  <c r="I75" i="55"/>
  <c r="I37" i="55"/>
  <c r="I20" i="55"/>
  <c r="I63" i="55"/>
  <c r="I88" i="55"/>
  <c r="I86" i="55"/>
  <c r="I35" i="55"/>
  <c r="I27" i="55"/>
  <c r="I69" i="55"/>
  <c r="I52" i="55"/>
  <c r="I96" i="56"/>
  <c r="I85" i="56"/>
  <c r="I74" i="56"/>
  <c r="I67" i="56"/>
  <c r="I60" i="56"/>
  <c r="I47" i="56"/>
  <c r="I43" i="56"/>
  <c r="I37" i="56"/>
  <c r="I29" i="56"/>
  <c r="I24" i="56"/>
  <c r="I23" i="56"/>
  <c r="I16" i="56"/>
  <c r="I87" i="56"/>
  <c r="I76" i="56"/>
  <c r="I68" i="56"/>
  <c r="I63" i="56"/>
  <c r="I52" i="56"/>
  <c r="I44" i="56"/>
  <c r="I38" i="56"/>
  <c r="I30" i="56"/>
  <c r="I25" i="56"/>
  <c r="I17" i="56"/>
  <c r="I12" i="56"/>
  <c r="I88" i="56"/>
  <c r="I77" i="56"/>
  <c r="I72" i="56"/>
  <c r="I64" i="56"/>
  <c r="I55" i="56"/>
  <c r="I45" i="56"/>
  <c r="I41" i="56"/>
  <c r="I31" i="56"/>
  <c r="I26" i="56"/>
  <c r="I19" i="56"/>
  <c r="I13" i="56"/>
  <c r="I95" i="56"/>
  <c r="I79" i="56"/>
  <c r="I73" i="56"/>
  <c r="I66" i="56"/>
  <c r="I57" i="56"/>
  <c r="I46" i="56"/>
  <c r="I42" i="56"/>
  <c r="I34" i="56"/>
  <c r="I28" i="56"/>
  <c r="I22" i="56"/>
  <c r="I15" i="56"/>
  <c r="I69" i="56"/>
  <c r="I53" i="56"/>
  <c r="I38" i="55"/>
  <c r="H6" i="55"/>
  <c r="I6" i="55" s="1"/>
  <c r="G6" i="55"/>
  <c r="I86" i="56"/>
  <c r="I58" i="56"/>
  <c r="I68" i="55"/>
  <c r="I26" i="55"/>
  <c r="I51" i="56"/>
  <c r="I14" i="56"/>
  <c r="I60" i="55"/>
  <c r="I28" i="55"/>
  <c r="I72" i="55"/>
  <c r="I92" i="56"/>
  <c r="I80" i="56"/>
  <c r="I50" i="56"/>
  <c r="I67" i="55"/>
  <c r="I49" i="55"/>
  <c r="I23" i="55"/>
  <c r="I78" i="55"/>
  <c r="I18" i="55"/>
  <c r="I83" i="55"/>
  <c r="I48" i="55"/>
  <c r="I40" i="55"/>
  <c r="I15" i="55"/>
  <c r="I92" i="55"/>
  <c r="I62" i="55"/>
  <c r="I82" i="55"/>
  <c r="I54" i="55"/>
  <c r="I26" i="69" l="1"/>
  <c r="I27" i="69"/>
  <c r="F97" i="49"/>
  <c r="H97" i="49" s="1"/>
  <c r="F96" i="49"/>
  <c r="F95" i="49"/>
  <c r="H95" i="49" s="1"/>
  <c r="F94" i="49"/>
  <c r="H94" i="49" s="1"/>
  <c r="F93" i="49"/>
  <c r="H93" i="49" s="1"/>
  <c r="F92" i="49"/>
  <c r="F91" i="49"/>
  <c r="H91" i="49" s="1"/>
  <c r="F90" i="49"/>
  <c r="H90" i="49" s="1"/>
  <c r="F89" i="49"/>
  <c r="H89" i="49" s="1"/>
  <c r="F88" i="49"/>
  <c r="F87" i="49"/>
  <c r="F86" i="49"/>
  <c r="F85" i="49"/>
  <c r="F84" i="49"/>
  <c r="H84" i="49" s="1"/>
  <c r="F83" i="49"/>
  <c r="F82" i="49"/>
  <c r="F81" i="49"/>
  <c r="H81" i="49" s="1"/>
  <c r="F80" i="49"/>
  <c r="F79" i="49"/>
  <c r="H79" i="49" s="1"/>
  <c r="F78" i="49"/>
  <c r="F77" i="49"/>
  <c r="F76" i="49"/>
  <c r="F75" i="49"/>
  <c r="F74" i="49"/>
  <c r="F73" i="49"/>
  <c r="F72" i="49"/>
  <c r="F71" i="49"/>
  <c r="F70" i="49"/>
  <c r="F69" i="49"/>
  <c r="F68" i="49"/>
  <c r="F67" i="49"/>
  <c r="F66" i="49"/>
  <c r="H66" i="49" s="1"/>
  <c r="F65" i="49"/>
  <c r="F64" i="49"/>
  <c r="H64" i="49" s="1"/>
  <c r="F63" i="49"/>
  <c r="H63" i="49" s="1"/>
  <c r="F62" i="49"/>
  <c r="H62" i="49" s="1"/>
  <c r="F61" i="49"/>
  <c r="F60" i="49"/>
  <c r="F59" i="49"/>
  <c r="F58" i="49"/>
  <c r="F57" i="49"/>
  <c r="F56" i="49"/>
  <c r="H56" i="49" s="1"/>
  <c r="F55" i="49"/>
  <c r="F54" i="49"/>
  <c r="H54" i="49" s="1"/>
  <c r="F53" i="49"/>
  <c r="H53" i="49" s="1"/>
  <c r="F52" i="49"/>
  <c r="F51" i="49"/>
  <c r="F50" i="49"/>
  <c r="F49" i="49"/>
  <c r="H49" i="49" s="1"/>
  <c r="F48" i="49"/>
  <c r="H48" i="49" s="1"/>
  <c r="F47" i="49"/>
  <c r="H47" i="49" s="1"/>
  <c r="F46" i="49"/>
  <c r="F45" i="49"/>
  <c r="F44" i="49"/>
  <c r="F43" i="49"/>
  <c r="F42" i="49"/>
  <c r="F41" i="49"/>
  <c r="H41" i="49" s="1"/>
  <c r="F40" i="49"/>
  <c r="F39" i="49"/>
  <c r="F38" i="49"/>
  <c r="F37" i="49"/>
  <c r="H37" i="49" s="1"/>
  <c r="F36" i="49"/>
  <c r="F35" i="49"/>
  <c r="F34" i="49"/>
  <c r="F33" i="49"/>
  <c r="F32" i="49"/>
  <c r="F31" i="49"/>
  <c r="F30" i="49"/>
  <c r="H30" i="49" s="1"/>
  <c r="F29" i="49"/>
  <c r="F28" i="49"/>
  <c r="F27" i="49"/>
  <c r="F26" i="49"/>
  <c r="F25" i="49"/>
  <c r="F24" i="49"/>
  <c r="H24" i="49" s="1"/>
  <c r="F23" i="49"/>
  <c r="H23" i="49" s="1"/>
  <c r="F22" i="49"/>
  <c r="F21" i="49"/>
  <c r="F20" i="49"/>
  <c r="F19" i="49"/>
  <c r="F18" i="49"/>
  <c r="F17" i="49"/>
  <c r="F16" i="49"/>
  <c r="F15" i="49"/>
  <c r="H15" i="49" s="1"/>
  <c r="F14" i="49"/>
  <c r="F13" i="49"/>
  <c r="H13" i="49" s="1"/>
  <c r="F12" i="49"/>
  <c r="F97" i="48"/>
  <c r="H97" i="48" s="1"/>
  <c r="F96" i="48"/>
  <c r="F95" i="48"/>
  <c r="H95" i="48" s="1"/>
  <c r="F94" i="48"/>
  <c r="F93" i="48"/>
  <c r="H93" i="48" s="1"/>
  <c r="F92" i="48"/>
  <c r="F91" i="48"/>
  <c r="F90" i="48"/>
  <c r="H90" i="48" s="1"/>
  <c r="F89" i="48"/>
  <c r="H89" i="48" s="1"/>
  <c r="F88" i="48"/>
  <c r="F87" i="48"/>
  <c r="F86" i="48"/>
  <c r="F85" i="48"/>
  <c r="F84" i="48"/>
  <c r="H84" i="48" s="1"/>
  <c r="F83" i="48"/>
  <c r="F82" i="48"/>
  <c r="F81" i="48"/>
  <c r="H81" i="48" s="1"/>
  <c r="F80" i="48"/>
  <c r="F79" i="48"/>
  <c r="H79" i="48" s="1"/>
  <c r="F78" i="48"/>
  <c r="F77" i="48"/>
  <c r="F76" i="48"/>
  <c r="H76" i="48" s="1"/>
  <c r="F75" i="48"/>
  <c r="H75" i="48" s="1"/>
  <c r="F74" i="48"/>
  <c r="F73" i="48"/>
  <c r="F72" i="48"/>
  <c r="F71" i="48"/>
  <c r="F70" i="48"/>
  <c r="F69" i="48"/>
  <c r="H69" i="48" s="1"/>
  <c r="F68" i="48"/>
  <c r="F67" i="48"/>
  <c r="F66" i="48"/>
  <c r="H66" i="48" s="1"/>
  <c r="F65" i="48"/>
  <c r="F64" i="48"/>
  <c r="F63" i="48"/>
  <c r="H63" i="48" s="1"/>
  <c r="F62" i="48"/>
  <c r="H62" i="48" s="1"/>
  <c r="F61" i="48"/>
  <c r="F60" i="48"/>
  <c r="H60" i="48" s="1"/>
  <c r="F59" i="48"/>
  <c r="H59" i="48" s="1"/>
  <c r="F58" i="48"/>
  <c r="H58" i="48" s="1"/>
  <c r="F57" i="48"/>
  <c r="F56" i="48"/>
  <c r="F55" i="48"/>
  <c r="F54" i="48"/>
  <c r="H54" i="48" s="1"/>
  <c r="F53" i="48"/>
  <c r="H53" i="48" s="1"/>
  <c r="F52" i="48"/>
  <c r="F51" i="48"/>
  <c r="F50" i="48"/>
  <c r="F49" i="48"/>
  <c r="F48" i="48"/>
  <c r="F47" i="48"/>
  <c r="F46" i="48"/>
  <c r="F45" i="48"/>
  <c r="F44" i="48"/>
  <c r="F43" i="48"/>
  <c r="F42" i="48"/>
  <c r="F41" i="48"/>
  <c r="H41" i="48" s="1"/>
  <c r="F40" i="48"/>
  <c r="F39" i="48"/>
  <c r="F38" i="48"/>
  <c r="F37" i="48"/>
  <c r="F36" i="48"/>
  <c r="F35" i="48"/>
  <c r="F34" i="48"/>
  <c r="F33" i="48"/>
  <c r="H33" i="48" s="1"/>
  <c r="F32" i="48"/>
  <c r="F31" i="48"/>
  <c r="F30" i="48"/>
  <c r="H30" i="48" s="1"/>
  <c r="F29" i="48"/>
  <c r="F28" i="48"/>
  <c r="F27" i="48"/>
  <c r="F26" i="48"/>
  <c r="F25" i="48"/>
  <c r="F24" i="48"/>
  <c r="H24" i="48" s="1"/>
  <c r="F23" i="48"/>
  <c r="H23" i="48" s="1"/>
  <c r="F22" i="48"/>
  <c r="F21" i="48"/>
  <c r="F20" i="48"/>
  <c r="F19" i="48"/>
  <c r="F18" i="48"/>
  <c r="F17" i="48"/>
  <c r="F16" i="48"/>
  <c r="F15" i="48"/>
  <c r="H15" i="48" s="1"/>
  <c r="F14" i="48"/>
  <c r="F13" i="48"/>
  <c r="H13" i="48" s="1"/>
  <c r="F12" i="48"/>
  <c r="H12" i="48" s="1"/>
  <c r="G88" i="49" l="1"/>
  <c r="G64" i="49"/>
  <c r="G27" i="49"/>
  <c r="H8" i="48"/>
  <c r="G18" i="48"/>
  <c r="G86" i="48"/>
  <c r="G34" i="48"/>
  <c r="H7" i="48"/>
  <c r="F6" i="49"/>
  <c r="G6" i="49" s="1"/>
  <c r="F6" i="48"/>
  <c r="G6" i="48" s="1"/>
  <c r="G21" i="48"/>
  <c r="G28" i="48"/>
  <c r="G44" i="48"/>
  <c r="H49" i="48"/>
  <c r="G49" i="48"/>
  <c r="G51" i="48"/>
  <c r="G56" i="48"/>
  <c r="H64" i="48"/>
  <c r="G64" i="48"/>
  <c r="G88" i="48"/>
  <c r="G28" i="49"/>
  <c r="G82" i="49"/>
  <c r="G85" i="49"/>
  <c r="G14" i="48"/>
  <c r="G19" i="48"/>
  <c r="G22" i="48"/>
  <c r="H47" i="48"/>
  <c r="G47" i="48"/>
  <c r="G57" i="48"/>
  <c r="G65" i="48"/>
  <c r="G72" i="48"/>
  <c r="G75" i="48"/>
  <c r="G50" i="49"/>
  <c r="G23" i="48"/>
  <c r="G38" i="48"/>
  <c r="G43" i="48"/>
  <c r="G58" i="48"/>
  <c r="G66" i="48"/>
  <c r="G79" i="48"/>
  <c r="G82" i="48"/>
  <c r="H82" i="48"/>
  <c r="G95" i="48"/>
  <c r="G17" i="48"/>
  <c r="G96" i="48"/>
  <c r="G78" i="48"/>
  <c r="G76" i="48"/>
  <c r="G69" i="48"/>
  <c r="G67" i="48"/>
  <c r="G59" i="48"/>
  <c r="G39" i="48"/>
  <c r="G35" i="48"/>
  <c r="G33" i="48"/>
  <c r="G24" i="48"/>
  <c r="G12" i="48"/>
  <c r="G89" i="48"/>
  <c r="G60" i="48"/>
  <c r="G52" i="48"/>
  <c r="G29" i="48"/>
  <c r="G25" i="48"/>
  <c r="G13" i="48"/>
  <c r="G32" i="48"/>
  <c r="G40" i="48"/>
  <c r="G45" i="48"/>
  <c r="G61" i="48"/>
  <c r="G70" i="48"/>
  <c r="G80" i="48"/>
  <c r="G92" i="48"/>
  <c r="G18" i="49"/>
  <c r="G91" i="49"/>
  <c r="G89" i="49"/>
  <c r="G84" i="49"/>
  <c r="G71" i="49"/>
  <c r="G29" i="49"/>
  <c r="G24" i="49"/>
  <c r="G19" i="49"/>
  <c r="G14" i="49"/>
  <c r="G12" i="49"/>
  <c r="G65" i="49"/>
  <c r="G63" i="49"/>
  <c r="G90" i="49"/>
  <c r="G52" i="49"/>
  <c r="G23" i="49"/>
  <c r="G92" i="49"/>
  <c r="G78" i="49"/>
  <c r="G62" i="49"/>
  <c r="G45" i="49"/>
  <c r="G40" i="49"/>
  <c r="G35" i="49"/>
  <c r="G25" i="49"/>
  <c r="G13" i="49"/>
  <c r="G47" i="49"/>
  <c r="G70" i="49"/>
  <c r="G96" i="49"/>
  <c r="G97" i="48"/>
  <c r="G27" i="48"/>
  <c r="H48" i="48"/>
  <c r="G48" i="48"/>
  <c r="G50" i="48"/>
  <c r="G71" i="48"/>
  <c r="G83" i="48"/>
  <c r="G85" i="48"/>
  <c r="H91" i="48"/>
  <c r="G91" i="48"/>
  <c r="G32" i="49"/>
  <c r="H59" i="49"/>
  <c r="G59" i="49"/>
  <c r="H75" i="49"/>
  <c r="G75" i="49"/>
  <c r="G83" i="49"/>
  <c r="H37" i="48"/>
  <c r="G37" i="48"/>
  <c r="H74" i="48"/>
  <c r="G74" i="48"/>
  <c r="H94" i="48"/>
  <c r="G94" i="48"/>
  <c r="G17" i="49"/>
  <c r="H33" i="49"/>
  <c r="G33" i="49"/>
  <c r="H60" i="49"/>
  <c r="G60" i="49"/>
  <c r="H69" i="49"/>
  <c r="G69" i="49"/>
  <c r="H76" i="49"/>
  <c r="G76" i="49"/>
  <c r="G81" i="49"/>
  <c r="G87" i="49"/>
  <c r="G68" i="48"/>
  <c r="G81" i="48"/>
  <c r="G95" i="49"/>
  <c r="G21" i="49"/>
  <c r="G34" i="49"/>
  <c r="G38" i="49"/>
  <c r="G43" i="49"/>
  <c r="G49" i="49"/>
  <c r="G51" i="49"/>
  <c r="G57" i="49"/>
  <c r="G61" i="49"/>
  <c r="G73" i="49"/>
  <c r="G77" i="49"/>
  <c r="G15" i="48"/>
  <c r="G16" i="48"/>
  <c r="G20" i="48"/>
  <c r="G26" i="48"/>
  <c r="G30" i="48"/>
  <c r="G31" i="48"/>
  <c r="G36" i="48"/>
  <c r="G41" i="48"/>
  <c r="G42" i="48"/>
  <c r="G46" i="48"/>
  <c r="G53" i="48"/>
  <c r="G54" i="48"/>
  <c r="G55" i="48"/>
  <c r="G62" i="48"/>
  <c r="G63" i="48"/>
  <c r="G73" i="48"/>
  <c r="G77" i="48"/>
  <c r="G84" i="48"/>
  <c r="G87" i="48"/>
  <c r="G90" i="48"/>
  <c r="G93" i="48"/>
  <c r="H7" i="49"/>
  <c r="G22" i="49"/>
  <c r="G37" i="49"/>
  <c r="G39" i="49"/>
  <c r="G44" i="49"/>
  <c r="G48" i="49"/>
  <c r="G56" i="49"/>
  <c r="H58" i="49"/>
  <c r="G58" i="49"/>
  <c r="G68" i="49"/>
  <c r="H74" i="49"/>
  <c r="G74" i="49"/>
  <c r="H8" i="49"/>
  <c r="H12" i="49"/>
  <c r="G97" i="49"/>
  <c r="G15" i="49"/>
  <c r="G16" i="49"/>
  <c r="G20" i="49"/>
  <c r="G26" i="49"/>
  <c r="G30" i="49"/>
  <c r="G31" i="49"/>
  <c r="G36" i="49"/>
  <c r="G41" i="49"/>
  <c r="G42" i="49"/>
  <c r="G46" i="49"/>
  <c r="G53" i="49"/>
  <c r="G54" i="49"/>
  <c r="G55" i="49"/>
  <c r="G66" i="49"/>
  <c r="G67" i="49"/>
  <c r="G72" i="49"/>
  <c r="G79" i="49"/>
  <c r="G80" i="49"/>
  <c r="G86" i="49"/>
  <c r="G93" i="49"/>
  <c r="G94" i="49"/>
  <c r="D26" i="67" l="1"/>
  <c r="D27" i="67"/>
  <c r="I94" i="48"/>
  <c r="I87" i="49"/>
  <c r="I82" i="49"/>
  <c r="I73" i="49"/>
  <c r="I68" i="49"/>
  <c r="I57" i="49"/>
  <c r="I50" i="49"/>
  <c r="I43" i="49"/>
  <c r="I38" i="49"/>
  <c r="I32" i="49"/>
  <c r="I27" i="49"/>
  <c r="I21" i="49"/>
  <c r="I17" i="49"/>
  <c r="I88" i="49"/>
  <c r="I83" i="49"/>
  <c r="I77" i="49"/>
  <c r="I70" i="49"/>
  <c r="I61" i="49"/>
  <c r="I51" i="49"/>
  <c r="I44" i="49"/>
  <c r="I39" i="49"/>
  <c r="I34" i="49"/>
  <c r="I28" i="49"/>
  <c r="I22" i="49"/>
  <c r="I18" i="49"/>
  <c r="I12" i="49"/>
  <c r="I6" i="49"/>
  <c r="I92" i="49"/>
  <c r="I85" i="49"/>
  <c r="I78" i="49"/>
  <c r="I71" i="49"/>
  <c r="I65" i="49"/>
  <c r="I52" i="49"/>
  <c r="I45" i="49"/>
  <c r="I40" i="49"/>
  <c r="I35" i="49"/>
  <c r="I29" i="49"/>
  <c r="I25" i="49"/>
  <c r="I19" i="49"/>
  <c r="I14" i="49"/>
  <c r="I86" i="49"/>
  <c r="I81" i="49"/>
  <c r="I46" i="49"/>
  <c r="I31" i="49"/>
  <c r="I26" i="49"/>
  <c r="I16" i="49"/>
  <c r="I67" i="49"/>
  <c r="I55" i="49"/>
  <c r="I47" i="49"/>
  <c r="I36" i="49"/>
  <c r="I72" i="49"/>
  <c r="I56" i="49"/>
  <c r="I49" i="49"/>
  <c r="I20" i="49"/>
  <c r="I96" i="49"/>
  <c r="I80" i="49"/>
  <c r="I42" i="49"/>
  <c r="I37" i="49"/>
  <c r="I48" i="49"/>
  <c r="I62" i="49"/>
  <c r="I79" i="49"/>
  <c r="I24" i="49"/>
  <c r="I76" i="49"/>
  <c r="I33" i="49"/>
  <c r="I60" i="48"/>
  <c r="I59" i="49"/>
  <c r="I19" i="48"/>
  <c r="I47" i="48"/>
  <c r="I40" i="48"/>
  <c r="I46" i="48"/>
  <c r="I87" i="48"/>
  <c r="I34" i="48"/>
  <c r="I88" i="48"/>
  <c r="I56" i="48"/>
  <c r="I91" i="49"/>
  <c r="I53" i="49"/>
  <c r="I84" i="48"/>
  <c r="I67" i="48"/>
  <c r="I61" i="48"/>
  <c r="I52" i="48"/>
  <c r="I18" i="48"/>
  <c r="I65" i="48"/>
  <c r="I17" i="48"/>
  <c r="I68" i="48"/>
  <c r="I85" i="48"/>
  <c r="I66" i="48"/>
  <c r="I49" i="48"/>
  <c r="I35" i="48"/>
  <c r="I95" i="49"/>
  <c r="I58" i="49"/>
  <c r="I41" i="49"/>
  <c r="I89" i="49"/>
  <c r="I69" i="49"/>
  <c r="I54" i="49"/>
  <c r="I74" i="48"/>
  <c r="I37" i="48"/>
  <c r="I94" i="49"/>
  <c r="I75" i="49"/>
  <c r="I23" i="49"/>
  <c r="I69" i="48"/>
  <c r="I33" i="48"/>
  <c r="I95" i="48"/>
  <c r="I81" i="48"/>
  <c r="I80" i="48"/>
  <c r="I53" i="48"/>
  <c r="I96" i="48"/>
  <c r="I26" i="48"/>
  <c r="I14" i="48"/>
  <c r="I73" i="48"/>
  <c r="I29" i="48"/>
  <c r="I55" i="48"/>
  <c r="I97" i="48"/>
  <c r="I22" i="48"/>
  <c r="I44" i="48"/>
  <c r="I72" i="48"/>
  <c r="I21" i="48"/>
  <c r="I43" i="48"/>
  <c r="I71" i="48"/>
  <c r="I92" i="48"/>
  <c r="I13" i="49"/>
  <c r="I15" i="48"/>
  <c r="I30" i="48"/>
  <c r="I62" i="48"/>
  <c r="I97" i="49"/>
  <c r="I79" i="48"/>
  <c r="I66" i="49"/>
  <c r="I86" i="48"/>
  <c r="I30" i="49"/>
  <c r="I82" i="48"/>
  <c r="I20" i="48"/>
  <c r="I12" i="48"/>
  <c r="I57" i="48"/>
  <c r="I32" i="48"/>
  <c r="I77" i="48"/>
  <c r="I75" i="48"/>
  <c r="I58" i="48"/>
  <c r="I23" i="48"/>
  <c r="I76" i="48"/>
  <c r="I54" i="48"/>
  <c r="I41" i="48"/>
  <c r="I74" i="49"/>
  <c r="I60" i="49"/>
  <c r="I91" i="48"/>
  <c r="I48" i="48"/>
  <c r="I15" i="49"/>
  <c r="I31" i="48"/>
  <c r="I25" i="48"/>
  <c r="I89" i="48"/>
  <c r="I39" i="48"/>
  <c r="I38" i="48"/>
  <c r="I93" i="49"/>
  <c r="I64" i="49"/>
  <c r="I84" i="49"/>
  <c r="I63" i="49"/>
  <c r="I63" i="48"/>
  <c r="I13" i="48"/>
  <c r="I90" i="49"/>
  <c r="I93" i="48"/>
  <c r="I59" i="48"/>
  <c r="I24" i="48"/>
  <c r="I90" i="48"/>
  <c r="I45" i="48"/>
  <c r="I36" i="48"/>
  <c r="I16" i="48"/>
  <c r="I42" i="48"/>
  <c r="I83" i="48"/>
  <c r="I6" i="48"/>
  <c r="I28" i="48"/>
  <c r="I51" i="48"/>
  <c r="I78" i="48"/>
  <c r="I27" i="48"/>
  <c r="I50" i="48"/>
  <c r="I70" i="48"/>
  <c r="I64" i="48"/>
  <c r="I26" i="67" l="1"/>
  <c r="I27" i="67"/>
  <c r="F97" i="42"/>
  <c r="H97" i="42" s="1"/>
  <c r="F96" i="42"/>
  <c r="H96" i="42" s="1"/>
  <c r="F95" i="42"/>
  <c r="H95" i="42" s="1"/>
  <c r="F94" i="42"/>
  <c r="H94" i="42" s="1"/>
  <c r="F93" i="42"/>
  <c r="H93" i="42" s="1"/>
  <c r="F92" i="42"/>
  <c r="H92" i="42" s="1"/>
  <c r="F91" i="42"/>
  <c r="H91" i="42" s="1"/>
  <c r="F90" i="42"/>
  <c r="H90" i="42" s="1"/>
  <c r="F89" i="42"/>
  <c r="H89" i="42" s="1"/>
  <c r="F88" i="42"/>
  <c r="H88" i="42" s="1"/>
  <c r="F87" i="42"/>
  <c r="H87" i="42" s="1"/>
  <c r="F86" i="42"/>
  <c r="H86" i="42" s="1"/>
  <c r="F85" i="42"/>
  <c r="H85" i="42" s="1"/>
  <c r="F84" i="42"/>
  <c r="H84" i="42" s="1"/>
  <c r="F83" i="42"/>
  <c r="H83" i="42" s="1"/>
  <c r="F82" i="42"/>
  <c r="H82" i="42" s="1"/>
  <c r="F81" i="42"/>
  <c r="H81" i="42" s="1"/>
  <c r="F80" i="42"/>
  <c r="H80" i="42" s="1"/>
  <c r="F79" i="42"/>
  <c r="H79" i="42" s="1"/>
  <c r="F78" i="42"/>
  <c r="H78" i="42" s="1"/>
  <c r="F77" i="42"/>
  <c r="H77" i="42" s="1"/>
  <c r="F76" i="42"/>
  <c r="H76" i="42" s="1"/>
  <c r="F75" i="42"/>
  <c r="H75" i="42" s="1"/>
  <c r="F74" i="42"/>
  <c r="H74" i="42" s="1"/>
  <c r="F73" i="42"/>
  <c r="H73" i="42" s="1"/>
  <c r="F72" i="42"/>
  <c r="H72" i="42" s="1"/>
  <c r="F71" i="42"/>
  <c r="H71" i="42" s="1"/>
  <c r="F70" i="42"/>
  <c r="H70" i="42" s="1"/>
  <c r="F69" i="42"/>
  <c r="H69" i="42" s="1"/>
  <c r="F68" i="42"/>
  <c r="H68" i="42" s="1"/>
  <c r="F67" i="42"/>
  <c r="F66" i="42"/>
  <c r="H66" i="42" s="1"/>
  <c r="F65" i="42"/>
  <c r="H65" i="42" s="1"/>
  <c r="F64" i="42"/>
  <c r="H64" i="42" s="1"/>
  <c r="F63" i="42"/>
  <c r="H63" i="42" s="1"/>
  <c r="F62" i="42"/>
  <c r="H62" i="42" s="1"/>
  <c r="F61" i="42"/>
  <c r="H61" i="42" s="1"/>
  <c r="F60" i="42"/>
  <c r="H60" i="42" s="1"/>
  <c r="F59" i="42"/>
  <c r="H59" i="42" s="1"/>
  <c r="F58" i="42"/>
  <c r="H58" i="42" s="1"/>
  <c r="F57" i="42"/>
  <c r="H57" i="42" s="1"/>
  <c r="F56" i="42"/>
  <c r="H56" i="42" s="1"/>
  <c r="F55" i="42"/>
  <c r="H55" i="42" s="1"/>
  <c r="F54" i="42"/>
  <c r="H54" i="42" s="1"/>
  <c r="F53" i="42"/>
  <c r="H53" i="42" s="1"/>
  <c r="F52" i="42"/>
  <c r="H52" i="42" s="1"/>
  <c r="F51" i="42"/>
  <c r="H51" i="42" s="1"/>
  <c r="F50" i="42"/>
  <c r="H50" i="42" s="1"/>
  <c r="F49" i="42"/>
  <c r="H49" i="42" s="1"/>
  <c r="F48" i="42"/>
  <c r="H48" i="42" s="1"/>
  <c r="F47" i="42"/>
  <c r="H47" i="42" s="1"/>
  <c r="F46" i="42"/>
  <c r="F45" i="42"/>
  <c r="H45" i="42" s="1"/>
  <c r="F44" i="42"/>
  <c r="H44" i="42" s="1"/>
  <c r="F43" i="42"/>
  <c r="H43" i="42" s="1"/>
  <c r="F42" i="42"/>
  <c r="F41" i="42"/>
  <c r="H41" i="42" s="1"/>
  <c r="F40" i="42"/>
  <c r="H40" i="42" s="1"/>
  <c r="F39" i="42"/>
  <c r="H39" i="42" s="1"/>
  <c r="F38" i="42"/>
  <c r="H38" i="42" s="1"/>
  <c r="F37" i="42"/>
  <c r="H37" i="42" s="1"/>
  <c r="F36" i="42"/>
  <c r="F35" i="42"/>
  <c r="F34" i="42"/>
  <c r="F33" i="42"/>
  <c r="H33" i="42" s="1"/>
  <c r="F32" i="42"/>
  <c r="F31" i="42"/>
  <c r="H31" i="42" s="1"/>
  <c r="F30" i="42"/>
  <c r="H30" i="42" s="1"/>
  <c r="F29" i="42"/>
  <c r="H29" i="42" s="1"/>
  <c r="F28" i="42"/>
  <c r="F27" i="42"/>
  <c r="H27" i="42" s="1"/>
  <c r="F26" i="42"/>
  <c r="H26" i="42" s="1"/>
  <c r="F25" i="42"/>
  <c r="H25" i="42" s="1"/>
  <c r="F24" i="42"/>
  <c r="F23" i="42"/>
  <c r="H23" i="42" s="1"/>
  <c r="F22" i="42"/>
  <c r="F21" i="42"/>
  <c r="F20" i="42"/>
  <c r="F19" i="42"/>
  <c r="H19" i="42" s="1"/>
  <c r="F18" i="42"/>
  <c r="H18" i="42" s="1"/>
  <c r="F17" i="42"/>
  <c r="H17" i="42" s="1"/>
  <c r="F16" i="42"/>
  <c r="H16" i="42" s="1"/>
  <c r="F15" i="42"/>
  <c r="H15" i="42" s="1"/>
  <c r="F14" i="42"/>
  <c r="H14" i="42" s="1"/>
  <c r="F13" i="42"/>
  <c r="H13" i="42" s="1"/>
  <c r="F12" i="42"/>
  <c r="F97" i="41"/>
  <c r="H97" i="41" s="1"/>
  <c r="F96" i="41"/>
  <c r="H96" i="41" s="1"/>
  <c r="F95" i="41"/>
  <c r="H95" i="41" s="1"/>
  <c r="F94" i="41"/>
  <c r="H94" i="41" s="1"/>
  <c r="F93" i="41"/>
  <c r="H93" i="41" s="1"/>
  <c r="F92" i="41"/>
  <c r="H92" i="41" s="1"/>
  <c r="F91" i="41"/>
  <c r="H91" i="41" s="1"/>
  <c r="F90" i="41"/>
  <c r="H90" i="41" s="1"/>
  <c r="F89" i="41"/>
  <c r="H89" i="41" s="1"/>
  <c r="F88" i="41"/>
  <c r="H88" i="41" s="1"/>
  <c r="F87" i="41"/>
  <c r="H87" i="41" s="1"/>
  <c r="F86" i="41"/>
  <c r="H86" i="41" s="1"/>
  <c r="F85" i="41"/>
  <c r="H85" i="41" s="1"/>
  <c r="F84" i="41"/>
  <c r="H84" i="41" s="1"/>
  <c r="F83" i="41"/>
  <c r="H83" i="41" s="1"/>
  <c r="F82" i="41"/>
  <c r="H82" i="41" s="1"/>
  <c r="F81" i="41"/>
  <c r="H81" i="41" s="1"/>
  <c r="F80" i="41"/>
  <c r="H80" i="41" s="1"/>
  <c r="F79" i="41"/>
  <c r="H79" i="41" s="1"/>
  <c r="F78" i="41"/>
  <c r="H78" i="41" s="1"/>
  <c r="F77" i="41"/>
  <c r="H77" i="41" s="1"/>
  <c r="F76" i="41"/>
  <c r="H76" i="41" s="1"/>
  <c r="F75" i="41"/>
  <c r="H75" i="41" s="1"/>
  <c r="F74" i="41"/>
  <c r="H74" i="41" s="1"/>
  <c r="F73" i="41"/>
  <c r="H73" i="41" s="1"/>
  <c r="F72" i="41"/>
  <c r="H72" i="41" s="1"/>
  <c r="F71" i="41"/>
  <c r="H71" i="41" s="1"/>
  <c r="F70" i="41"/>
  <c r="H70" i="41" s="1"/>
  <c r="F69" i="41"/>
  <c r="H69" i="41" s="1"/>
  <c r="F68" i="41"/>
  <c r="F67" i="41"/>
  <c r="F66" i="41"/>
  <c r="H66" i="41" s="1"/>
  <c r="F65" i="41"/>
  <c r="H65" i="41" s="1"/>
  <c r="F64" i="41"/>
  <c r="H64" i="41" s="1"/>
  <c r="F63" i="41"/>
  <c r="H63" i="41" s="1"/>
  <c r="F62" i="41"/>
  <c r="H62" i="41" s="1"/>
  <c r="F61" i="41"/>
  <c r="H61" i="41" s="1"/>
  <c r="F60" i="41"/>
  <c r="H60" i="41" s="1"/>
  <c r="F59" i="41"/>
  <c r="H59" i="41" s="1"/>
  <c r="F58" i="41"/>
  <c r="H58" i="41" s="1"/>
  <c r="F57" i="41"/>
  <c r="H57" i="41" s="1"/>
  <c r="F56" i="41"/>
  <c r="H56" i="41" s="1"/>
  <c r="F55" i="41"/>
  <c r="H55" i="41" s="1"/>
  <c r="F54" i="41"/>
  <c r="H54" i="41" s="1"/>
  <c r="F53" i="41"/>
  <c r="H53" i="41" s="1"/>
  <c r="F52" i="41"/>
  <c r="H52" i="41" s="1"/>
  <c r="F51" i="41"/>
  <c r="H51" i="41" s="1"/>
  <c r="F50" i="41"/>
  <c r="H50" i="41" s="1"/>
  <c r="F49" i="41"/>
  <c r="H49" i="41" s="1"/>
  <c r="F48" i="41"/>
  <c r="H48" i="41" s="1"/>
  <c r="F47" i="41"/>
  <c r="H47" i="41" s="1"/>
  <c r="F46" i="41"/>
  <c r="F45" i="41"/>
  <c r="F44" i="41"/>
  <c r="H44" i="41" s="1"/>
  <c r="F43" i="41"/>
  <c r="H43" i="41" s="1"/>
  <c r="F42" i="41"/>
  <c r="H42" i="41" s="1"/>
  <c r="F41" i="41"/>
  <c r="F40" i="41"/>
  <c r="H40" i="41" s="1"/>
  <c r="F39" i="41"/>
  <c r="H39" i="41" s="1"/>
  <c r="F38" i="41"/>
  <c r="H38" i="41" s="1"/>
  <c r="F37" i="41"/>
  <c r="F36" i="41"/>
  <c r="F35" i="41"/>
  <c r="H35" i="41" s="1"/>
  <c r="F34" i="41"/>
  <c r="F33" i="41"/>
  <c r="H33" i="41" s="1"/>
  <c r="F32" i="41"/>
  <c r="H32" i="41" s="1"/>
  <c r="F31" i="41"/>
  <c r="H31" i="41" s="1"/>
  <c r="F30" i="41"/>
  <c r="F29" i="41"/>
  <c r="H29" i="41" s="1"/>
  <c r="F28" i="41"/>
  <c r="H28" i="41" s="1"/>
  <c r="F27" i="41"/>
  <c r="H27" i="41" s="1"/>
  <c r="F26" i="41"/>
  <c r="F25" i="41"/>
  <c r="H25" i="41" s="1"/>
  <c r="F24" i="41"/>
  <c r="H24" i="41" s="1"/>
  <c r="F23" i="41"/>
  <c r="H23" i="41" s="1"/>
  <c r="F22" i="41"/>
  <c r="F21" i="41"/>
  <c r="H21" i="41" s="1"/>
  <c r="F20" i="41"/>
  <c r="H20" i="41" s="1"/>
  <c r="F19" i="41"/>
  <c r="F18" i="41"/>
  <c r="F17" i="41"/>
  <c r="H17" i="41" s="1"/>
  <c r="F16" i="41"/>
  <c r="H16" i="41" s="1"/>
  <c r="F15" i="41"/>
  <c r="F14" i="41"/>
  <c r="F13" i="41"/>
  <c r="H13" i="41" s="1"/>
  <c r="F12" i="41"/>
  <c r="H12" i="41" s="1"/>
  <c r="G12" i="42" l="1"/>
  <c r="G14" i="42"/>
  <c r="G16" i="42"/>
  <c r="G37" i="42"/>
  <c r="G46" i="41"/>
  <c r="H8" i="41"/>
  <c r="H7" i="42"/>
  <c r="H7" i="41"/>
  <c r="F6" i="42"/>
  <c r="H6" i="42" s="1"/>
  <c r="F6" i="41"/>
  <c r="G6" i="41" s="1"/>
  <c r="G19" i="41"/>
  <c r="H19" i="41"/>
  <c r="G23" i="41"/>
  <c r="H26" i="41"/>
  <c r="G26" i="41"/>
  <c r="G31" i="41"/>
  <c r="H34" i="41"/>
  <c r="G34" i="41"/>
  <c r="H37" i="41"/>
  <c r="G37" i="41"/>
  <c r="G69" i="41"/>
  <c r="G85" i="41"/>
  <c r="G15" i="41"/>
  <c r="H15" i="41"/>
  <c r="G42" i="41"/>
  <c r="G73" i="41"/>
  <c r="G89" i="41"/>
  <c r="G27" i="41"/>
  <c r="H30" i="41"/>
  <c r="G30" i="41"/>
  <c r="G35" i="41"/>
  <c r="G38" i="41"/>
  <c r="H45" i="41"/>
  <c r="G45" i="41"/>
  <c r="G77" i="41"/>
  <c r="G93" i="41"/>
  <c r="H41" i="41"/>
  <c r="G41" i="41"/>
  <c r="G81" i="41"/>
  <c r="G97" i="41"/>
  <c r="G14" i="41"/>
  <c r="G18" i="41"/>
  <c r="G22" i="41"/>
  <c r="G68" i="41"/>
  <c r="G72" i="41"/>
  <c r="G76" i="41"/>
  <c r="G80" i="41"/>
  <c r="G84" i="41"/>
  <c r="G88" i="41"/>
  <c r="G92" i="41"/>
  <c r="G96" i="41"/>
  <c r="G21" i="42"/>
  <c r="H21" i="42"/>
  <c r="H24" i="42"/>
  <c r="G24" i="42"/>
  <c r="G29" i="42"/>
  <c r="H32" i="42"/>
  <c r="G32" i="42"/>
  <c r="H35" i="42"/>
  <c r="G35" i="42"/>
  <c r="G13" i="41"/>
  <c r="H14" i="41"/>
  <c r="G17" i="41"/>
  <c r="H18" i="41"/>
  <c r="G21" i="41"/>
  <c r="G25" i="41"/>
  <c r="G29" i="41"/>
  <c r="G33" i="41"/>
  <c r="G40" i="41"/>
  <c r="G44" i="41"/>
  <c r="H68" i="41"/>
  <c r="G71" i="41"/>
  <c r="G75" i="41"/>
  <c r="G79" i="41"/>
  <c r="G83" i="41"/>
  <c r="G87" i="41"/>
  <c r="G91" i="41"/>
  <c r="G95" i="41"/>
  <c r="G13" i="42"/>
  <c r="G15" i="42"/>
  <c r="G17" i="42"/>
  <c r="G41" i="42"/>
  <c r="G50" i="42"/>
  <c r="G12" i="41"/>
  <c r="G16" i="41"/>
  <c r="G20" i="41"/>
  <c r="G24" i="41"/>
  <c r="G28" i="41"/>
  <c r="G32" i="41"/>
  <c r="G36" i="41"/>
  <c r="G39" i="41"/>
  <c r="G43" i="41"/>
  <c r="G47" i="41"/>
  <c r="G48" i="41"/>
  <c r="G49" i="41"/>
  <c r="G50" i="41"/>
  <c r="G51" i="41"/>
  <c r="G52" i="41"/>
  <c r="G53" i="41"/>
  <c r="G54" i="41"/>
  <c r="G55" i="41"/>
  <c r="G56" i="41"/>
  <c r="G57" i="41"/>
  <c r="G58" i="41"/>
  <c r="G59" i="41"/>
  <c r="G60" i="41"/>
  <c r="G61" i="41"/>
  <c r="G62" i="41"/>
  <c r="G63" i="41"/>
  <c r="G64" i="41"/>
  <c r="G65" i="41"/>
  <c r="G66" i="41"/>
  <c r="G67" i="41"/>
  <c r="G70" i="41"/>
  <c r="G74" i="41"/>
  <c r="G78" i="41"/>
  <c r="G82" i="41"/>
  <c r="G86" i="41"/>
  <c r="G90" i="41"/>
  <c r="G94" i="41"/>
  <c r="G46" i="42"/>
  <c r="G45" i="42"/>
  <c r="G44" i="42"/>
  <c r="G43" i="42"/>
  <c r="G30" i="42"/>
  <c r="G26" i="42"/>
  <c r="G42" i="42"/>
  <c r="G40" i="42"/>
  <c r="G38" i="42"/>
  <c r="H12" i="42"/>
  <c r="H8" i="42"/>
  <c r="G18" i="42"/>
  <c r="G25" i="42"/>
  <c r="H28" i="42"/>
  <c r="G28" i="42"/>
  <c r="G33" i="42"/>
  <c r="G39" i="42"/>
  <c r="G20" i="42"/>
  <c r="G49" i="42"/>
  <c r="G53" i="42"/>
  <c r="G55" i="42"/>
  <c r="G57" i="42"/>
  <c r="G59" i="42"/>
  <c r="G61" i="42"/>
  <c r="G63" i="42"/>
  <c r="G65" i="42"/>
  <c r="G67" i="42"/>
  <c r="G19" i="42"/>
  <c r="H20" i="42"/>
  <c r="G23" i="42"/>
  <c r="G27" i="42"/>
  <c r="G31" i="42"/>
  <c r="H34" i="42"/>
  <c r="G34" i="42"/>
  <c r="G36" i="42"/>
  <c r="G48" i="42"/>
  <c r="G52" i="42"/>
  <c r="G22" i="42"/>
  <c r="G47" i="42"/>
  <c r="G51" i="42"/>
  <c r="G54" i="42"/>
  <c r="G56" i="42"/>
  <c r="G58" i="42"/>
  <c r="G60" i="42"/>
  <c r="G62" i="42"/>
  <c r="G64" i="42"/>
  <c r="G66" i="42"/>
  <c r="G68" i="42"/>
  <c r="G69" i="42"/>
  <c r="G70" i="42"/>
  <c r="G71" i="42"/>
  <c r="G72" i="42"/>
  <c r="G73" i="42"/>
  <c r="G74" i="42"/>
  <c r="G75" i="42"/>
  <c r="G76" i="42"/>
  <c r="G77" i="42"/>
  <c r="G78" i="42"/>
  <c r="G79" i="42"/>
  <c r="G80" i="42"/>
  <c r="G81" i="42"/>
  <c r="G82" i="42"/>
  <c r="G83" i="42"/>
  <c r="G84" i="42"/>
  <c r="G85" i="42"/>
  <c r="G86" i="42"/>
  <c r="G87" i="42"/>
  <c r="G88" i="42"/>
  <c r="G89" i="42"/>
  <c r="G90" i="42"/>
  <c r="G91" i="42"/>
  <c r="G92" i="42"/>
  <c r="G93" i="42"/>
  <c r="G94" i="42"/>
  <c r="G95" i="42"/>
  <c r="G96" i="42"/>
  <c r="G97" i="42"/>
  <c r="H6" i="41" l="1"/>
  <c r="D26" i="65"/>
  <c r="D27" i="65"/>
  <c r="I43" i="42"/>
  <c r="I93" i="42"/>
  <c r="I41" i="42"/>
  <c r="I96" i="42"/>
  <c r="I83" i="42"/>
  <c r="I80" i="42"/>
  <c r="I32" i="42"/>
  <c r="I24" i="42"/>
  <c r="I77" i="42"/>
  <c r="G6" i="42"/>
  <c r="I76" i="41"/>
  <c r="I68" i="41"/>
  <c r="I15" i="42"/>
  <c r="I6" i="41"/>
  <c r="I75" i="41"/>
  <c r="I67" i="41"/>
  <c r="I51" i="41"/>
  <c r="I32" i="41"/>
  <c r="I24" i="41"/>
  <c r="I92" i="41"/>
  <c r="I15" i="41"/>
  <c r="I62" i="41"/>
  <c r="I54" i="41"/>
  <c r="I43" i="41"/>
  <c r="I34" i="41"/>
  <c r="I26" i="41"/>
  <c r="I31" i="41"/>
  <c r="I89" i="42"/>
  <c r="I73" i="42"/>
  <c r="I39" i="42"/>
  <c r="I92" i="42"/>
  <c r="I76" i="42"/>
  <c r="I34" i="42"/>
  <c r="I20" i="42"/>
  <c r="I95" i="42"/>
  <c r="I79" i="42"/>
  <c r="I40" i="42"/>
  <c r="I67" i="42"/>
  <c r="I36" i="42"/>
  <c r="I42" i="42"/>
  <c r="I66" i="42"/>
  <c r="I65" i="42"/>
  <c r="I64" i="42"/>
  <c r="I63" i="42"/>
  <c r="I62" i="42"/>
  <c r="I61" i="42"/>
  <c r="I60" i="42"/>
  <c r="I59" i="42"/>
  <c r="I58" i="42"/>
  <c r="I57" i="42"/>
  <c r="I56" i="42"/>
  <c r="I55" i="42"/>
  <c r="I54" i="42"/>
  <c r="I53" i="42"/>
  <c r="I49" i="42"/>
  <c r="I50" i="42"/>
  <c r="I46" i="42"/>
  <c r="I12" i="42"/>
  <c r="I51" i="42"/>
  <c r="I47" i="42"/>
  <c r="I33" i="42"/>
  <c r="I29" i="42"/>
  <c r="I25" i="42"/>
  <c r="I48" i="42"/>
  <c r="I30" i="42"/>
  <c r="I22" i="42"/>
  <c r="I26" i="42"/>
  <c r="I52" i="42"/>
  <c r="I14" i="41"/>
  <c r="I83" i="41"/>
  <c r="I21" i="41"/>
  <c r="I21" i="42"/>
  <c r="I13" i="42"/>
  <c r="I84" i="41"/>
  <c r="I70" i="41"/>
  <c r="I25" i="41"/>
  <c r="I89" i="41"/>
  <c r="I65" i="41"/>
  <c r="I57" i="41"/>
  <c r="I49" i="41"/>
  <c r="I40" i="41"/>
  <c r="I20" i="41"/>
  <c r="I39" i="41"/>
  <c r="I82" i="42"/>
  <c r="I31" i="42"/>
  <c r="I95" i="41"/>
  <c r="I81" i="41"/>
  <c r="I60" i="41"/>
  <c r="I52" i="41"/>
  <c r="I12" i="41"/>
  <c r="I35" i="41"/>
  <c r="I38" i="41"/>
  <c r="I86" i="41"/>
  <c r="I33" i="41"/>
  <c r="I80" i="41"/>
  <c r="I59" i="41"/>
  <c r="I45" i="41"/>
  <c r="I86" i="42"/>
  <c r="I70" i="42"/>
  <c r="I97" i="41"/>
  <c r="I72" i="41"/>
  <c r="I36" i="41"/>
  <c r="I85" i="42"/>
  <c r="I69" i="42"/>
  <c r="I37" i="42"/>
  <c r="I88" i="42"/>
  <c r="I72" i="42"/>
  <c r="I44" i="42"/>
  <c r="I91" i="42"/>
  <c r="I75" i="42"/>
  <c r="I38" i="42"/>
  <c r="I16" i="42"/>
  <c r="I35" i="42"/>
  <c r="I6" i="42"/>
  <c r="I93" i="41"/>
  <c r="I16" i="41"/>
  <c r="I18" i="42"/>
  <c r="I87" i="41"/>
  <c r="I73" i="41"/>
  <c r="I63" i="41"/>
  <c r="I55" i="41"/>
  <c r="I47" i="41"/>
  <c r="I30" i="41"/>
  <c r="I17" i="41"/>
  <c r="I85" i="41"/>
  <c r="I69" i="41"/>
  <c r="I29" i="41"/>
  <c r="I94" i="42"/>
  <c r="I78" i="42"/>
  <c r="I23" i="42"/>
  <c r="I90" i="41"/>
  <c r="I79" i="41"/>
  <c r="I66" i="41"/>
  <c r="I58" i="41"/>
  <c r="I50" i="41"/>
  <c r="I37" i="41"/>
  <c r="I28" i="41"/>
  <c r="I23" i="41"/>
  <c r="I46" i="41"/>
  <c r="I97" i="42"/>
  <c r="I81" i="42"/>
  <c r="I84" i="42"/>
  <c r="I68" i="42"/>
  <c r="I87" i="42"/>
  <c r="I71" i="42"/>
  <c r="I28" i="42"/>
  <c r="I14" i="42"/>
  <c r="I27" i="42"/>
  <c r="I18" i="41"/>
  <c r="I45" i="42"/>
  <c r="I17" i="42"/>
  <c r="I42" i="41"/>
  <c r="I91" i="41"/>
  <c r="I77" i="41"/>
  <c r="I41" i="41"/>
  <c r="I13" i="41"/>
  <c r="I96" i="41"/>
  <c r="I82" i="41"/>
  <c r="I71" i="41"/>
  <c r="I61" i="41"/>
  <c r="I53" i="41"/>
  <c r="I94" i="41"/>
  <c r="I78" i="41"/>
  <c r="I44" i="41"/>
  <c r="I90" i="42"/>
  <c r="I74" i="42"/>
  <c r="I19" i="42"/>
  <c r="I88" i="41"/>
  <c r="I74" i="41"/>
  <c r="I64" i="41"/>
  <c r="I56" i="41"/>
  <c r="I48" i="41"/>
  <c r="I19" i="41"/>
  <c r="I27" i="41"/>
  <c r="I22" i="41"/>
  <c r="I26" i="65" l="1"/>
  <c r="I27" i="65"/>
  <c r="F97" i="35"/>
  <c r="H97" i="35" s="1"/>
  <c r="F96" i="35"/>
  <c r="F95" i="35"/>
  <c r="H95" i="35" s="1"/>
  <c r="F94" i="35"/>
  <c r="H94" i="35" s="1"/>
  <c r="F93" i="35"/>
  <c r="H93" i="35" s="1"/>
  <c r="F92" i="35"/>
  <c r="F91" i="35"/>
  <c r="H91" i="35" s="1"/>
  <c r="F90" i="35"/>
  <c r="H90" i="35" s="1"/>
  <c r="F89" i="35"/>
  <c r="H89" i="35" s="1"/>
  <c r="F88" i="35"/>
  <c r="F87" i="35"/>
  <c r="H87" i="35" s="1"/>
  <c r="F86" i="35"/>
  <c r="H86" i="35" s="1"/>
  <c r="F85" i="35"/>
  <c r="H85" i="35" s="1"/>
  <c r="F84" i="35"/>
  <c r="F83" i="35"/>
  <c r="H83" i="35" s="1"/>
  <c r="F82" i="35"/>
  <c r="H82" i="35" s="1"/>
  <c r="F81" i="35"/>
  <c r="H81" i="35" s="1"/>
  <c r="F80" i="35"/>
  <c r="F79" i="35"/>
  <c r="H79" i="35" s="1"/>
  <c r="F78" i="35"/>
  <c r="H78" i="35" s="1"/>
  <c r="F77" i="35"/>
  <c r="H77" i="35" s="1"/>
  <c r="F76" i="35"/>
  <c r="F75" i="35"/>
  <c r="H75" i="35" s="1"/>
  <c r="F74" i="35"/>
  <c r="H74" i="35" s="1"/>
  <c r="F73" i="35"/>
  <c r="H73" i="35" s="1"/>
  <c r="F72" i="35"/>
  <c r="F71" i="35"/>
  <c r="H71" i="35" s="1"/>
  <c r="F70" i="35"/>
  <c r="H70" i="35" s="1"/>
  <c r="F69" i="35"/>
  <c r="H69" i="35" s="1"/>
  <c r="F68" i="35"/>
  <c r="F67" i="35"/>
  <c r="H67" i="35" s="1"/>
  <c r="F66" i="35"/>
  <c r="H66" i="35" s="1"/>
  <c r="F65" i="35"/>
  <c r="H65" i="35" s="1"/>
  <c r="F64" i="35"/>
  <c r="F63" i="35"/>
  <c r="H63" i="35" s="1"/>
  <c r="F62" i="35"/>
  <c r="H62" i="35" s="1"/>
  <c r="F61" i="35"/>
  <c r="H61" i="35" s="1"/>
  <c r="F60" i="35"/>
  <c r="F59" i="35"/>
  <c r="H59" i="35" s="1"/>
  <c r="F58" i="35"/>
  <c r="H58" i="35" s="1"/>
  <c r="F57" i="35"/>
  <c r="H57" i="35" s="1"/>
  <c r="F56" i="35"/>
  <c r="F55" i="35"/>
  <c r="H55" i="35" s="1"/>
  <c r="F54" i="35"/>
  <c r="H54" i="35" s="1"/>
  <c r="F53" i="35"/>
  <c r="H53" i="35" s="1"/>
  <c r="F52" i="35"/>
  <c r="F51" i="35"/>
  <c r="H51" i="35" s="1"/>
  <c r="F50" i="35"/>
  <c r="H50" i="35" s="1"/>
  <c r="F49" i="35"/>
  <c r="H49" i="35" s="1"/>
  <c r="F48" i="35"/>
  <c r="F47" i="35"/>
  <c r="H47" i="35" s="1"/>
  <c r="F46" i="35"/>
  <c r="F45" i="35"/>
  <c r="F44" i="35"/>
  <c r="H44" i="35" s="1"/>
  <c r="F43" i="35"/>
  <c r="F42" i="35"/>
  <c r="F41" i="35"/>
  <c r="F40" i="35"/>
  <c r="H40" i="35" s="1"/>
  <c r="F39" i="35"/>
  <c r="H39" i="35" s="1"/>
  <c r="F38" i="35"/>
  <c r="F37" i="35"/>
  <c r="F36" i="35"/>
  <c r="H36" i="35" s="1"/>
  <c r="F35" i="35"/>
  <c r="H35" i="35" s="1"/>
  <c r="F34" i="35"/>
  <c r="F33" i="35"/>
  <c r="F32" i="35"/>
  <c r="H32" i="35" s="1"/>
  <c r="F31" i="35"/>
  <c r="H31" i="35" s="1"/>
  <c r="F30" i="35"/>
  <c r="F29" i="35"/>
  <c r="F28" i="35"/>
  <c r="H28" i="35" s="1"/>
  <c r="F27" i="35"/>
  <c r="H27" i="35" s="1"/>
  <c r="F26" i="35"/>
  <c r="F25" i="35"/>
  <c r="F24" i="35"/>
  <c r="H24" i="35" s="1"/>
  <c r="F23" i="35"/>
  <c r="F22" i="35"/>
  <c r="H22" i="35" s="1"/>
  <c r="F21" i="35"/>
  <c r="H21" i="35" s="1"/>
  <c r="F20" i="35"/>
  <c r="H20" i="35" s="1"/>
  <c r="F19" i="35"/>
  <c r="H19" i="35" s="1"/>
  <c r="F18" i="35"/>
  <c r="H18" i="35" s="1"/>
  <c r="F17" i="35"/>
  <c r="H17" i="35" s="1"/>
  <c r="F16" i="35"/>
  <c r="H16" i="35" s="1"/>
  <c r="F15" i="35"/>
  <c r="H15" i="35" s="1"/>
  <c r="F14" i="35"/>
  <c r="H14" i="35" s="1"/>
  <c r="F13" i="35"/>
  <c r="H13" i="35" s="1"/>
  <c r="F12" i="35"/>
  <c r="H12" i="35" s="1"/>
  <c r="F97" i="34"/>
  <c r="H97" i="34" s="1"/>
  <c r="F96" i="34"/>
  <c r="H96" i="34" s="1"/>
  <c r="F95" i="34"/>
  <c r="H95" i="34" s="1"/>
  <c r="F94" i="34"/>
  <c r="H94" i="34" s="1"/>
  <c r="F93" i="34"/>
  <c r="H93" i="34" s="1"/>
  <c r="F92" i="34"/>
  <c r="H92" i="34" s="1"/>
  <c r="F91" i="34"/>
  <c r="H91" i="34" s="1"/>
  <c r="F90" i="34"/>
  <c r="H90" i="34" s="1"/>
  <c r="F89" i="34"/>
  <c r="H89" i="34" s="1"/>
  <c r="F88" i="34"/>
  <c r="H88" i="34" s="1"/>
  <c r="F87" i="34"/>
  <c r="H87" i="34" s="1"/>
  <c r="F86" i="34"/>
  <c r="H86" i="34" s="1"/>
  <c r="F85" i="34"/>
  <c r="H85" i="34" s="1"/>
  <c r="F84" i="34"/>
  <c r="H84" i="34" s="1"/>
  <c r="F83" i="34"/>
  <c r="H83" i="34" s="1"/>
  <c r="F82" i="34"/>
  <c r="H82" i="34" s="1"/>
  <c r="F81" i="34"/>
  <c r="H81" i="34" s="1"/>
  <c r="F80" i="34"/>
  <c r="H80" i="34" s="1"/>
  <c r="F79" i="34"/>
  <c r="H79" i="34" s="1"/>
  <c r="F78" i="34"/>
  <c r="H78" i="34" s="1"/>
  <c r="F77" i="34"/>
  <c r="H77" i="34" s="1"/>
  <c r="F76" i="34"/>
  <c r="H76" i="34" s="1"/>
  <c r="F75" i="34"/>
  <c r="H75" i="34" s="1"/>
  <c r="F74" i="34"/>
  <c r="H74" i="34" s="1"/>
  <c r="F73" i="34"/>
  <c r="H73" i="34" s="1"/>
  <c r="F72" i="34"/>
  <c r="H72" i="34" s="1"/>
  <c r="F71" i="34"/>
  <c r="F70" i="34"/>
  <c r="H70" i="34" s="1"/>
  <c r="F69" i="34"/>
  <c r="H69" i="34" s="1"/>
  <c r="F68" i="34"/>
  <c r="H68" i="34" s="1"/>
  <c r="F67" i="34"/>
  <c r="H67" i="34" s="1"/>
  <c r="F66" i="34"/>
  <c r="H66" i="34" s="1"/>
  <c r="F65" i="34"/>
  <c r="H65" i="34" s="1"/>
  <c r="F64" i="34"/>
  <c r="H64" i="34" s="1"/>
  <c r="F63" i="34"/>
  <c r="H63" i="34" s="1"/>
  <c r="F62" i="34"/>
  <c r="H62" i="34" s="1"/>
  <c r="F61" i="34"/>
  <c r="H61" i="34" s="1"/>
  <c r="F60" i="34"/>
  <c r="H60" i="34" s="1"/>
  <c r="F59" i="34"/>
  <c r="H59" i="34" s="1"/>
  <c r="F58" i="34"/>
  <c r="H58" i="34" s="1"/>
  <c r="F57" i="34"/>
  <c r="H57" i="34" s="1"/>
  <c r="F56" i="34"/>
  <c r="H56" i="34" s="1"/>
  <c r="F55" i="34"/>
  <c r="H55" i="34" s="1"/>
  <c r="F54" i="34"/>
  <c r="H54" i="34" s="1"/>
  <c r="F53" i="34"/>
  <c r="H53" i="34" s="1"/>
  <c r="F52" i="34"/>
  <c r="H52" i="34" s="1"/>
  <c r="F51" i="34"/>
  <c r="H51" i="34" s="1"/>
  <c r="F50" i="34"/>
  <c r="H50" i="34" s="1"/>
  <c r="F49" i="34"/>
  <c r="H49" i="34" s="1"/>
  <c r="F48" i="34"/>
  <c r="H48" i="34" s="1"/>
  <c r="F47" i="34"/>
  <c r="H47" i="34" s="1"/>
  <c r="F46" i="34"/>
  <c r="F45" i="34"/>
  <c r="H45" i="34" s="1"/>
  <c r="F44" i="34"/>
  <c r="H44" i="34" s="1"/>
  <c r="F43" i="34"/>
  <c r="F42" i="34"/>
  <c r="H42" i="34" s="1"/>
  <c r="F41" i="34"/>
  <c r="H41" i="34" s="1"/>
  <c r="F40" i="34"/>
  <c r="H40" i="34" s="1"/>
  <c r="F39" i="34"/>
  <c r="H39" i="34" s="1"/>
  <c r="F38" i="34"/>
  <c r="H38" i="34" s="1"/>
  <c r="F37" i="34"/>
  <c r="H37" i="34" s="1"/>
  <c r="F36" i="34"/>
  <c r="H36" i="34" s="1"/>
  <c r="F35" i="34"/>
  <c r="H35" i="34" s="1"/>
  <c r="F34" i="34"/>
  <c r="H34" i="34" s="1"/>
  <c r="F33" i="34"/>
  <c r="H33" i="34" s="1"/>
  <c r="F32" i="34"/>
  <c r="H32" i="34" s="1"/>
  <c r="F31" i="34"/>
  <c r="F30" i="34"/>
  <c r="H30" i="34" s="1"/>
  <c r="F29" i="34"/>
  <c r="H29" i="34" s="1"/>
  <c r="F28" i="34"/>
  <c r="H28" i="34" s="1"/>
  <c r="F27" i="34"/>
  <c r="H27" i="34" s="1"/>
  <c r="F26" i="34"/>
  <c r="H26" i="34" s="1"/>
  <c r="F25" i="34"/>
  <c r="H25" i="34" s="1"/>
  <c r="F24" i="34"/>
  <c r="H24" i="34" s="1"/>
  <c r="F23" i="34"/>
  <c r="F22" i="34"/>
  <c r="F21" i="34"/>
  <c r="F20" i="34"/>
  <c r="F19" i="34"/>
  <c r="F18" i="34"/>
  <c r="H18" i="34" s="1"/>
  <c r="F17" i="34"/>
  <c r="H17" i="34" s="1"/>
  <c r="F16" i="34"/>
  <c r="H16" i="34" s="1"/>
  <c r="F15" i="34"/>
  <c r="H15" i="34" s="1"/>
  <c r="F14" i="34"/>
  <c r="H14" i="34" s="1"/>
  <c r="F13" i="34"/>
  <c r="H13" i="34" s="1"/>
  <c r="F12" i="34"/>
  <c r="G43" i="34" l="1"/>
  <c r="G71" i="34"/>
  <c r="G31" i="34"/>
  <c r="H71" i="34"/>
  <c r="G95" i="34"/>
  <c r="H31" i="34"/>
  <c r="G35" i="34"/>
  <c r="H12" i="34"/>
  <c r="G27" i="34"/>
  <c r="G87" i="34"/>
  <c r="H7" i="35"/>
  <c r="H45" i="35"/>
  <c r="G45" i="35"/>
  <c r="G26" i="35"/>
  <c r="H26" i="35"/>
  <c r="G93" i="35"/>
  <c r="G77" i="35"/>
  <c r="G61" i="35"/>
  <c r="G23" i="35"/>
  <c r="G19" i="35"/>
  <c r="G15" i="35"/>
  <c r="G97" i="35"/>
  <c r="G81" i="35"/>
  <c r="G65" i="35"/>
  <c r="G49" i="35"/>
  <c r="G46" i="35"/>
  <c r="G20" i="35"/>
  <c r="G16" i="35"/>
  <c r="G12" i="35"/>
  <c r="G85" i="35"/>
  <c r="G69" i="35"/>
  <c r="G53" i="35"/>
  <c r="G21" i="35"/>
  <c r="G17" i="35"/>
  <c r="G13" i="35"/>
  <c r="G89" i="35"/>
  <c r="G73" i="35"/>
  <c r="G22" i="35"/>
  <c r="G57" i="35"/>
  <c r="G18" i="35"/>
  <c r="F6" i="34"/>
  <c r="G82" i="35"/>
  <c r="H22" i="34"/>
  <c r="G22" i="34"/>
  <c r="G39" i="34"/>
  <c r="G14" i="35"/>
  <c r="H64" i="35"/>
  <c r="G64" i="35"/>
  <c r="H8" i="34"/>
  <c r="G13" i="34"/>
  <c r="G15" i="34"/>
  <c r="G17" i="34"/>
  <c r="H19" i="34"/>
  <c r="G19" i="34"/>
  <c r="G23" i="34"/>
  <c r="G26" i="34"/>
  <c r="G30" i="34"/>
  <c r="G34" i="34"/>
  <c r="G38" i="34"/>
  <c r="G42" i="34"/>
  <c r="G44" i="34"/>
  <c r="G46" i="34"/>
  <c r="G75" i="34"/>
  <c r="G91" i="34"/>
  <c r="G42" i="35"/>
  <c r="H42" i="35"/>
  <c r="H80" i="35"/>
  <c r="G80" i="35"/>
  <c r="H7" i="34"/>
  <c r="H20" i="34"/>
  <c r="G20" i="34"/>
  <c r="G25" i="34"/>
  <c r="G29" i="34"/>
  <c r="G33" i="34"/>
  <c r="G37" i="34"/>
  <c r="G41" i="34"/>
  <c r="G79" i="34"/>
  <c r="H8" i="35"/>
  <c r="G50" i="35"/>
  <c r="H96" i="35"/>
  <c r="G96" i="35"/>
  <c r="G97" i="34"/>
  <c r="G96" i="34"/>
  <c r="G92" i="34"/>
  <c r="G88" i="34"/>
  <c r="G84" i="34"/>
  <c r="G80" i="34"/>
  <c r="G76" i="34"/>
  <c r="G72" i="34"/>
  <c r="G68" i="34"/>
  <c r="G93" i="34"/>
  <c r="G89" i="34"/>
  <c r="G85" i="34"/>
  <c r="G81" i="34"/>
  <c r="G77" i="34"/>
  <c r="G73" i="34"/>
  <c r="G69" i="34"/>
  <c r="G65" i="34"/>
  <c r="G64" i="34"/>
  <c r="G63" i="34"/>
  <c r="G62" i="34"/>
  <c r="G61" i="34"/>
  <c r="G60" i="34"/>
  <c r="G59" i="34"/>
  <c r="G58" i="34"/>
  <c r="G57" i="34"/>
  <c r="G56" i="34"/>
  <c r="G55" i="34"/>
  <c r="G54" i="34"/>
  <c r="G53" i="34"/>
  <c r="G52" i="34"/>
  <c r="G51" i="34"/>
  <c r="G50" i="34"/>
  <c r="G49" i="34"/>
  <c r="G48" i="34"/>
  <c r="G47" i="34"/>
  <c r="G94" i="34"/>
  <c r="G90" i="34"/>
  <c r="G86" i="34"/>
  <c r="G82" i="34"/>
  <c r="G78" i="34"/>
  <c r="G74" i="34"/>
  <c r="G70" i="34"/>
  <c r="G66" i="34"/>
  <c r="G12" i="34"/>
  <c r="G14" i="34"/>
  <c r="G16" i="34"/>
  <c r="G18" i="34"/>
  <c r="H21" i="34"/>
  <c r="G21" i="34"/>
  <c r="G24" i="34"/>
  <c r="G28" i="34"/>
  <c r="G32" i="34"/>
  <c r="G36" i="34"/>
  <c r="G40" i="34"/>
  <c r="G45" i="34"/>
  <c r="G67" i="34"/>
  <c r="G83" i="34"/>
  <c r="H48" i="35"/>
  <c r="G48" i="35"/>
  <c r="G66" i="35"/>
  <c r="G38" i="35"/>
  <c r="H38" i="35"/>
  <c r="H60" i="35"/>
  <c r="G60" i="35"/>
  <c r="G62" i="35"/>
  <c r="H76" i="35"/>
  <c r="G76" i="35"/>
  <c r="G78" i="35"/>
  <c r="H92" i="35"/>
  <c r="G92" i="35"/>
  <c r="G94" i="35"/>
  <c r="G34" i="35"/>
  <c r="H34" i="35"/>
  <c r="H56" i="35"/>
  <c r="G56" i="35"/>
  <c r="G58" i="35"/>
  <c r="H72" i="35"/>
  <c r="G72" i="35"/>
  <c r="G74" i="35"/>
  <c r="H88" i="35"/>
  <c r="G88" i="35"/>
  <c r="G90" i="35"/>
  <c r="G30" i="35"/>
  <c r="H30" i="35"/>
  <c r="H52" i="35"/>
  <c r="G52" i="35"/>
  <c r="G54" i="35"/>
  <c r="H68" i="35"/>
  <c r="G68" i="35"/>
  <c r="G70" i="35"/>
  <c r="H84" i="35"/>
  <c r="G84" i="35"/>
  <c r="G86" i="35"/>
  <c r="G25" i="35"/>
  <c r="G29" i="35"/>
  <c r="G33" i="35"/>
  <c r="G37" i="35"/>
  <c r="G41" i="35"/>
  <c r="F6" i="35"/>
  <c r="G6" i="35" s="1"/>
  <c r="G24" i="35"/>
  <c r="H25" i="35"/>
  <c r="G28" i="35"/>
  <c r="H29" i="35"/>
  <c r="G32" i="35"/>
  <c r="H33" i="35"/>
  <c r="G36" i="35"/>
  <c r="H37" i="35"/>
  <c r="G40" i="35"/>
  <c r="H41" i="35"/>
  <c r="G44" i="35"/>
  <c r="G47" i="35"/>
  <c r="G51" i="35"/>
  <c r="G55" i="35"/>
  <c r="G59" i="35"/>
  <c r="G63" i="35"/>
  <c r="G67" i="35"/>
  <c r="G71" i="35"/>
  <c r="G75" i="35"/>
  <c r="G79" i="35"/>
  <c r="G83" i="35"/>
  <c r="G87" i="35"/>
  <c r="G91" i="35"/>
  <c r="G95" i="35"/>
  <c r="G27" i="35"/>
  <c r="G31" i="35"/>
  <c r="G35" i="35"/>
  <c r="G39" i="35"/>
  <c r="G43" i="35"/>
  <c r="D26" i="63" l="1"/>
  <c r="D27" i="63"/>
  <c r="I65" i="34"/>
  <c r="I95" i="34"/>
  <c r="I95" i="35"/>
  <c r="I84" i="35"/>
  <c r="I93" i="35"/>
  <c r="I19" i="35"/>
  <c r="I77" i="35"/>
  <c r="I70" i="35"/>
  <c r="I61" i="35"/>
  <c r="I86" i="34"/>
  <c r="I21" i="34"/>
  <c r="I70" i="34"/>
  <c r="I42" i="34"/>
  <c r="I79" i="34"/>
  <c r="I88" i="34"/>
  <c r="I93" i="34"/>
  <c r="I77" i="34"/>
  <c r="I44" i="35"/>
  <c r="I78" i="35"/>
  <c r="I27" i="35"/>
  <c r="I13" i="34"/>
  <c r="I80" i="34"/>
  <c r="I18" i="34"/>
  <c r="I64" i="34"/>
  <c r="I29" i="34"/>
  <c r="I33" i="34"/>
  <c r="I41" i="34"/>
  <c r="I45" i="34"/>
  <c r="I37" i="35"/>
  <c r="I29" i="35"/>
  <c r="I12" i="35"/>
  <c r="I89" i="35"/>
  <c r="I73" i="35"/>
  <c r="I57" i="35"/>
  <c r="I23" i="35"/>
  <c r="I90" i="35"/>
  <c r="I79" i="35"/>
  <c r="I68" i="35"/>
  <c r="I39" i="35"/>
  <c r="I20" i="35"/>
  <c r="I89" i="34"/>
  <c r="I73" i="34"/>
  <c r="I62" i="35"/>
  <c r="I51" i="35"/>
  <c r="I21" i="35"/>
  <c r="I82" i="34"/>
  <c r="I66" i="34"/>
  <c r="I87" i="35"/>
  <c r="I76" i="35"/>
  <c r="I38" i="35"/>
  <c r="I18" i="35"/>
  <c r="I91" i="34"/>
  <c r="I75" i="34"/>
  <c r="I91" i="35"/>
  <c r="I48" i="35"/>
  <c r="I68" i="34"/>
  <c r="I20" i="34"/>
  <c r="I80" i="35"/>
  <c r="I63" i="34"/>
  <c r="I16" i="34"/>
  <c r="I50" i="34"/>
  <c r="I58" i="34"/>
  <c r="I43" i="34"/>
  <c r="I26" i="34"/>
  <c r="I30" i="34"/>
  <c r="I34" i="34"/>
  <c r="I38" i="34"/>
  <c r="I56" i="35"/>
  <c r="I92" i="35"/>
  <c r="I50" i="35"/>
  <c r="I48" i="34"/>
  <c r="I85" i="34"/>
  <c r="I34" i="35"/>
  <c r="I94" i="34"/>
  <c r="I82" i="35"/>
  <c r="I71" i="35"/>
  <c r="I60" i="35"/>
  <c r="I14" i="35"/>
  <c r="I87" i="34"/>
  <c r="I71" i="34"/>
  <c r="I86" i="35"/>
  <c r="I35" i="35"/>
  <c r="I72" i="34"/>
  <c r="I96" i="35"/>
  <c r="I44" i="34"/>
  <c r="I17" i="34"/>
  <c r="I59" i="35"/>
  <c r="I55" i="34"/>
  <c r="I14" i="34"/>
  <c r="I52" i="34"/>
  <c r="I60" i="34"/>
  <c r="I23" i="34"/>
  <c r="I27" i="34"/>
  <c r="I31" i="34"/>
  <c r="I35" i="34"/>
  <c r="I39" i="34"/>
  <c r="I12" i="34"/>
  <c r="I26" i="35"/>
  <c r="I45" i="35"/>
  <c r="I67" i="35"/>
  <c r="I22" i="35"/>
  <c r="I42" i="35"/>
  <c r="I56" i="34"/>
  <c r="I25" i="34"/>
  <c r="I37" i="34"/>
  <c r="I92" i="34"/>
  <c r="I85" i="35"/>
  <c r="I69" i="35"/>
  <c r="I53" i="35"/>
  <c r="I46" i="35"/>
  <c r="I74" i="35"/>
  <c r="I63" i="35"/>
  <c r="I52" i="35"/>
  <c r="I16" i="35"/>
  <c r="I69" i="34"/>
  <c r="I88" i="35"/>
  <c r="I17" i="35"/>
  <c r="I78" i="34"/>
  <c r="I41" i="35"/>
  <c r="I33" i="35"/>
  <c r="I25" i="35"/>
  <c r="I36" i="35"/>
  <c r="I43" i="35"/>
  <c r="I40" i="35"/>
  <c r="I24" i="35"/>
  <c r="I28" i="35"/>
  <c r="I32" i="35"/>
  <c r="I97" i="35"/>
  <c r="I81" i="35"/>
  <c r="I65" i="35"/>
  <c r="I49" i="35"/>
  <c r="H6" i="35"/>
  <c r="I6" i="35" s="1"/>
  <c r="I58" i="35"/>
  <c r="I47" i="35"/>
  <c r="I30" i="35"/>
  <c r="I96" i="34"/>
  <c r="I81" i="34"/>
  <c r="I94" i="35"/>
  <c r="I83" i="35"/>
  <c r="I72" i="35"/>
  <c r="I13" i="35"/>
  <c r="I90" i="34"/>
  <c r="I74" i="34"/>
  <c r="I66" i="35"/>
  <c r="I55" i="35"/>
  <c r="I31" i="35"/>
  <c r="I97" i="34"/>
  <c r="I83" i="34"/>
  <c r="I67" i="34"/>
  <c r="I15" i="35"/>
  <c r="I75" i="35"/>
  <c r="I84" i="34"/>
  <c r="I15" i="34"/>
  <c r="I54" i="35"/>
  <c r="I19" i="34"/>
  <c r="I57" i="34"/>
  <c r="I49" i="34"/>
  <c r="I59" i="34"/>
  <c r="I51" i="34"/>
  <c r="I61" i="34"/>
  <c r="I53" i="34"/>
  <c r="I64" i="35"/>
  <c r="I47" i="34"/>
  <c r="I22" i="34"/>
  <c r="I46" i="34"/>
  <c r="I54" i="34"/>
  <c r="I62" i="34"/>
  <c r="I24" i="34"/>
  <c r="I28" i="34"/>
  <c r="I32" i="34"/>
  <c r="I36" i="34"/>
  <c r="I40" i="34"/>
  <c r="G6" i="34"/>
  <c r="H6" i="34"/>
  <c r="I6" i="34" s="1"/>
  <c r="I76" i="34"/>
  <c r="I26" i="63" l="1"/>
  <c r="I27" i="63"/>
  <c r="F97" i="28"/>
  <c r="F96" i="28"/>
  <c r="F95" i="28"/>
  <c r="F94" i="28"/>
  <c r="F93" i="28"/>
  <c r="F92" i="28"/>
  <c r="F91" i="28"/>
  <c r="F90" i="28"/>
  <c r="F89" i="28"/>
  <c r="F88" i="28"/>
  <c r="F87" i="28"/>
  <c r="F86" i="28"/>
  <c r="F85" i="28"/>
  <c r="F84" i="28"/>
  <c r="F83" i="28"/>
  <c r="F82" i="28"/>
  <c r="F81" i="28"/>
  <c r="F80" i="28"/>
  <c r="F79" i="28"/>
  <c r="F78" i="28"/>
  <c r="F77" i="28"/>
  <c r="F76" i="28"/>
  <c r="F75" i="28"/>
  <c r="F74" i="28"/>
  <c r="F73" i="28"/>
  <c r="F72" i="28"/>
  <c r="F71" i="28"/>
  <c r="F70" i="28"/>
  <c r="F69" i="28"/>
  <c r="F68" i="28"/>
  <c r="F67" i="28"/>
  <c r="F66" i="28"/>
  <c r="F65" i="28"/>
  <c r="F64" i="28"/>
  <c r="F63" i="28"/>
  <c r="F62" i="28"/>
  <c r="F61" i="28"/>
  <c r="F60" i="28"/>
  <c r="F59" i="28"/>
  <c r="F58" i="28"/>
  <c r="F57" i="28"/>
  <c r="F56" i="28"/>
  <c r="F55" i="28"/>
  <c r="F54" i="28"/>
  <c r="F53" i="28"/>
  <c r="F52" i="28"/>
  <c r="F51" i="28"/>
  <c r="F50" i="28"/>
  <c r="F49" i="28"/>
  <c r="F48" i="28"/>
  <c r="F47" i="28"/>
  <c r="F46" i="28"/>
  <c r="F45" i="28"/>
  <c r="F44" i="28"/>
  <c r="F43" i="28"/>
  <c r="F42" i="28"/>
  <c r="F41" i="28"/>
  <c r="F40" i="28"/>
  <c r="F39" i="28"/>
  <c r="F38" i="28"/>
  <c r="F37" i="28"/>
  <c r="F36" i="28"/>
  <c r="F35" i="28"/>
  <c r="F34" i="28"/>
  <c r="F33" i="28"/>
  <c r="F32" i="28"/>
  <c r="F31" i="28"/>
  <c r="F30" i="28"/>
  <c r="F29" i="28"/>
  <c r="F28" i="28"/>
  <c r="F27" i="28"/>
  <c r="F26" i="28"/>
  <c r="F25" i="28"/>
  <c r="H25" i="28" s="1"/>
  <c r="F24" i="28"/>
  <c r="F23" i="28"/>
  <c r="F22" i="28"/>
  <c r="H22" i="28" s="1"/>
  <c r="F21" i="28"/>
  <c r="H21" i="28" s="1"/>
  <c r="F20" i="28"/>
  <c r="H20" i="28" s="1"/>
  <c r="F19" i="28"/>
  <c r="H19" i="28" s="1"/>
  <c r="F18" i="28"/>
  <c r="H18" i="28" s="1"/>
  <c r="F17" i="28"/>
  <c r="H17" i="28" s="1"/>
  <c r="F16" i="28"/>
  <c r="H16" i="28" s="1"/>
  <c r="F15" i="28"/>
  <c r="H15" i="28" s="1"/>
  <c r="F14" i="28"/>
  <c r="H14" i="28" s="1"/>
  <c r="F13" i="28"/>
  <c r="H13" i="28" s="1"/>
  <c r="F12" i="28"/>
  <c r="H12" i="28" s="1"/>
  <c r="F97" i="27"/>
  <c r="H97" i="27" s="1"/>
  <c r="F96" i="27"/>
  <c r="F95" i="27"/>
  <c r="H95" i="27" s="1"/>
  <c r="F94" i="27"/>
  <c r="H94" i="27" s="1"/>
  <c r="F93" i="27"/>
  <c r="H93" i="27" s="1"/>
  <c r="F92" i="27"/>
  <c r="F91" i="27"/>
  <c r="H91" i="27" s="1"/>
  <c r="F90" i="27"/>
  <c r="F89" i="27"/>
  <c r="H89" i="27" s="1"/>
  <c r="F88" i="27"/>
  <c r="F87" i="27"/>
  <c r="H87" i="27" s="1"/>
  <c r="F86" i="27"/>
  <c r="H86" i="27" s="1"/>
  <c r="F85" i="27"/>
  <c r="H85" i="27" s="1"/>
  <c r="F84" i="27"/>
  <c r="F83" i="27"/>
  <c r="H83" i="27" s="1"/>
  <c r="F82" i="27"/>
  <c r="H82" i="27" s="1"/>
  <c r="F81" i="27"/>
  <c r="H81" i="27" s="1"/>
  <c r="F80" i="27"/>
  <c r="F79" i="27"/>
  <c r="H79" i="27" s="1"/>
  <c r="F78" i="27"/>
  <c r="H78" i="27" s="1"/>
  <c r="F77" i="27"/>
  <c r="F76" i="27"/>
  <c r="F75" i="27"/>
  <c r="H75" i="27" s="1"/>
  <c r="F74" i="27"/>
  <c r="H74" i="27" s="1"/>
  <c r="F73" i="27"/>
  <c r="H73" i="27" s="1"/>
  <c r="F72" i="27"/>
  <c r="H72" i="27" s="1"/>
  <c r="F71" i="27"/>
  <c r="H71" i="27" s="1"/>
  <c r="F70" i="27"/>
  <c r="H70" i="27" s="1"/>
  <c r="F69" i="27"/>
  <c r="H69" i="27" s="1"/>
  <c r="F68" i="27"/>
  <c r="F67" i="27"/>
  <c r="H67" i="27" s="1"/>
  <c r="F66" i="27"/>
  <c r="H66" i="27" s="1"/>
  <c r="F65" i="27"/>
  <c r="H65" i="27" s="1"/>
  <c r="F64" i="27"/>
  <c r="F63" i="27"/>
  <c r="H63" i="27" s="1"/>
  <c r="F62" i="27"/>
  <c r="F61" i="27"/>
  <c r="H61" i="27" s="1"/>
  <c r="F60" i="27"/>
  <c r="F59" i="27"/>
  <c r="H59" i="27" s="1"/>
  <c r="F58" i="27"/>
  <c r="F57" i="27"/>
  <c r="H57" i="27" s="1"/>
  <c r="F56" i="27"/>
  <c r="F55" i="27"/>
  <c r="H55" i="27" s="1"/>
  <c r="F54" i="27"/>
  <c r="H54" i="27" s="1"/>
  <c r="F53" i="27"/>
  <c r="H53" i="27" s="1"/>
  <c r="F52" i="27"/>
  <c r="F51" i="27"/>
  <c r="H51" i="27" s="1"/>
  <c r="F50" i="27"/>
  <c r="H50" i="27" s="1"/>
  <c r="F49" i="27"/>
  <c r="H49" i="27" s="1"/>
  <c r="F48" i="27"/>
  <c r="H48" i="27" s="1"/>
  <c r="F47" i="27"/>
  <c r="H47" i="27" s="1"/>
  <c r="F46" i="27"/>
  <c r="H46" i="27" s="1"/>
  <c r="F45" i="27"/>
  <c r="F44" i="27"/>
  <c r="F43" i="27"/>
  <c r="H43" i="27" s="1"/>
  <c r="F42" i="27"/>
  <c r="H42" i="27" s="1"/>
  <c r="F41" i="27"/>
  <c r="H41" i="27" s="1"/>
  <c r="F40" i="27"/>
  <c r="H40" i="27" s="1"/>
  <c r="F39" i="27"/>
  <c r="F38" i="27"/>
  <c r="F37" i="27"/>
  <c r="H37" i="27" s="1"/>
  <c r="F36" i="27"/>
  <c r="H36" i="27" s="1"/>
  <c r="F35" i="27"/>
  <c r="F34" i="27"/>
  <c r="F33" i="27"/>
  <c r="H33" i="27" s="1"/>
  <c r="F32" i="27"/>
  <c r="H32" i="27" s="1"/>
  <c r="F31" i="27"/>
  <c r="F30" i="27"/>
  <c r="F29" i="27"/>
  <c r="H29" i="27" s="1"/>
  <c r="F28" i="27"/>
  <c r="H28" i="27" s="1"/>
  <c r="F27" i="27"/>
  <c r="F26" i="27"/>
  <c r="F25" i="27"/>
  <c r="H25" i="27" s="1"/>
  <c r="F24" i="27"/>
  <c r="H24" i="27" s="1"/>
  <c r="F23" i="27"/>
  <c r="F22" i="27"/>
  <c r="F21" i="27"/>
  <c r="H21" i="27" s="1"/>
  <c r="F20" i="27"/>
  <c r="H20" i="27" s="1"/>
  <c r="F19" i="27"/>
  <c r="F18" i="27"/>
  <c r="F17" i="27"/>
  <c r="H17" i="27" s="1"/>
  <c r="F16" i="27"/>
  <c r="H16" i="27" s="1"/>
  <c r="F15" i="27"/>
  <c r="F14" i="27"/>
  <c r="F13" i="27"/>
  <c r="H13" i="27" s="1"/>
  <c r="F12" i="27"/>
  <c r="H12" i="27" s="1"/>
  <c r="G51" i="27" l="1"/>
  <c r="G53" i="27"/>
  <c r="G62" i="27"/>
  <c r="H62" i="27"/>
  <c r="H7" i="27"/>
  <c r="H7" i="28"/>
  <c r="G64" i="27"/>
  <c r="H64" i="27"/>
  <c r="G83" i="27"/>
  <c r="G85" i="27"/>
  <c r="G94" i="27"/>
  <c r="G96" i="27"/>
  <c r="H96" i="27"/>
  <c r="G67" i="27"/>
  <c r="H45" i="27"/>
  <c r="G75" i="27"/>
  <c r="G45" i="27"/>
  <c r="G43" i="27"/>
  <c r="H58" i="27"/>
  <c r="G58" i="27"/>
  <c r="G66" i="27"/>
  <c r="H77" i="27"/>
  <c r="G77" i="27"/>
  <c r="H90" i="27"/>
  <c r="G90" i="27"/>
  <c r="F6" i="28"/>
  <c r="G6" i="28" s="1"/>
  <c r="G54" i="27"/>
  <c r="G56" i="27"/>
  <c r="G86" i="27"/>
  <c r="G88" i="27"/>
  <c r="F6" i="27"/>
  <c r="G6" i="27" s="1"/>
  <c r="G15" i="27"/>
  <c r="H15" i="27"/>
  <c r="G19" i="27"/>
  <c r="H19" i="27"/>
  <c r="G23" i="27"/>
  <c r="H23" i="27"/>
  <c r="G27" i="27"/>
  <c r="H27" i="27"/>
  <c r="G31" i="27"/>
  <c r="H31" i="27"/>
  <c r="G35" i="27"/>
  <c r="H35" i="27"/>
  <c r="G39" i="27"/>
  <c r="H39" i="27"/>
  <c r="G46" i="27"/>
  <c r="G48" i="27"/>
  <c r="G50" i="27"/>
  <c r="H56" i="27"/>
  <c r="G69" i="27"/>
  <c r="G78" i="27"/>
  <c r="G80" i="27"/>
  <c r="G82" i="27"/>
  <c r="H88" i="27"/>
  <c r="H32" i="28"/>
  <c r="G32" i="28"/>
  <c r="H36" i="28"/>
  <c r="G36" i="28"/>
  <c r="H40" i="28"/>
  <c r="G40" i="28"/>
  <c r="H44" i="28"/>
  <c r="G44" i="28"/>
  <c r="H48" i="28"/>
  <c r="G48" i="28"/>
  <c r="H52" i="28"/>
  <c r="G52" i="28"/>
  <c r="H56" i="28"/>
  <c r="G56" i="28"/>
  <c r="H60" i="28"/>
  <c r="G60" i="28"/>
  <c r="H64" i="28"/>
  <c r="G64" i="28"/>
  <c r="H68" i="28"/>
  <c r="G68" i="28"/>
  <c r="H72" i="28"/>
  <c r="G72" i="28"/>
  <c r="H76" i="28"/>
  <c r="G76" i="28"/>
  <c r="H80" i="28"/>
  <c r="G80" i="28"/>
  <c r="H84" i="28"/>
  <c r="G84" i="28"/>
  <c r="H88" i="28"/>
  <c r="G88" i="28"/>
  <c r="H92" i="28"/>
  <c r="G92" i="28"/>
  <c r="H96" i="28"/>
  <c r="G96" i="28"/>
  <c r="G12" i="27"/>
  <c r="G95" i="27"/>
  <c r="G87" i="27"/>
  <c r="G79" i="27"/>
  <c r="G71" i="27"/>
  <c r="G63" i="27"/>
  <c r="G55" i="27"/>
  <c r="G47" i="27"/>
  <c r="H8" i="27"/>
  <c r="G16" i="27"/>
  <c r="G20" i="27"/>
  <c r="G24" i="27"/>
  <c r="G28" i="27"/>
  <c r="G32" i="27"/>
  <c r="G36" i="27"/>
  <c r="G40" i="27"/>
  <c r="G42" i="27"/>
  <c r="G59" i="27"/>
  <c r="G61" i="27"/>
  <c r="G70" i="27"/>
  <c r="G72" i="27"/>
  <c r="G74" i="27"/>
  <c r="H80" i="27"/>
  <c r="G91" i="27"/>
  <c r="G93" i="27"/>
  <c r="G14" i="27"/>
  <c r="G18" i="27"/>
  <c r="G22" i="27"/>
  <c r="G26" i="27"/>
  <c r="G30" i="27"/>
  <c r="G34" i="27"/>
  <c r="G38" i="27"/>
  <c r="G44" i="27"/>
  <c r="G52" i="27"/>
  <c r="G60" i="27"/>
  <c r="G68" i="27"/>
  <c r="G76" i="27"/>
  <c r="G84" i="27"/>
  <c r="G92" i="27"/>
  <c r="G24" i="28"/>
  <c r="H24" i="28"/>
  <c r="G13" i="27"/>
  <c r="H14" i="27"/>
  <c r="G17" i="27"/>
  <c r="H18" i="27"/>
  <c r="G21" i="27"/>
  <c r="H22" i="27"/>
  <c r="G25" i="27"/>
  <c r="H26" i="27"/>
  <c r="G29" i="27"/>
  <c r="H30" i="27"/>
  <c r="G33" i="27"/>
  <c r="H34" i="27"/>
  <c r="G37" i="27"/>
  <c r="H38" i="27"/>
  <c r="G41" i="27"/>
  <c r="H44" i="27"/>
  <c r="G49" i="27"/>
  <c r="H52" i="27"/>
  <c r="G57" i="27"/>
  <c r="H60" i="27"/>
  <c r="G65" i="27"/>
  <c r="H68" i="27"/>
  <c r="G73" i="27"/>
  <c r="H76" i="27"/>
  <c r="G81" i="27"/>
  <c r="H84" i="27"/>
  <c r="G89" i="27"/>
  <c r="H92" i="27"/>
  <c r="G97" i="27"/>
  <c r="G28" i="28"/>
  <c r="H28" i="28"/>
  <c r="G23" i="28"/>
  <c r="G27" i="28"/>
  <c r="H30" i="28"/>
  <c r="G30" i="28"/>
  <c r="H33" i="28"/>
  <c r="G33" i="28"/>
  <c r="H37" i="28"/>
  <c r="G37" i="28"/>
  <c r="H41" i="28"/>
  <c r="G41" i="28"/>
  <c r="H45" i="28"/>
  <c r="G45" i="28"/>
  <c r="H49" i="28"/>
  <c r="G49" i="28"/>
  <c r="H53" i="28"/>
  <c r="G53" i="28"/>
  <c r="H57" i="28"/>
  <c r="G57" i="28"/>
  <c r="H61" i="28"/>
  <c r="G61" i="28"/>
  <c r="H65" i="28"/>
  <c r="G65" i="28"/>
  <c r="H69" i="28"/>
  <c r="G69" i="28"/>
  <c r="H73" i="28"/>
  <c r="G73" i="28"/>
  <c r="H77" i="28"/>
  <c r="G77" i="28"/>
  <c r="H81" i="28"/>
  <c r="G81" i="28"/>
  <c r="H85" i="28"/>
  <c r="G85" i="28"/>
  <c r="H89" i="28"/>
  <c r="G89" i="28"/>
  <c r="H93" i="28"/>
  <c r="G93" i="28"/>
  <c r="H97" i="28"/>
  <c r="G97" i="28"/>
  <c r="G12" i="28"/>
  <c r="G13" i="28"/>
  <c r="G14" i="28"/>
  <c r="G15" i="28"/>
  <c r="G16" i="28"/>
  <c r="G17" i="28"/>
  <c r="G18" i="28"/>
  <c r="G19" i="28"/>
  <c r="G20" i="28"/>
  <c r="G21" i="28"/>
  <c r="G22" i="28"/>
  <c r="H23" i="28"/>
  <c r="G26" i="28"/>
  <c r="H27" i="28"/>
  <c r="H34" i="28"/>
  <c r="G34" i="28"/>
  <c r="H38" i="28"/>
  <c r="G38" i="28"/>
  <c r="H42" i="28"/>
  <c r="G42" i="28"/>
  <c r="H46" i="28"/>
  <c r="G46" i="28"/>
  <c r="H50" i="28"/>
  <c r="G50" i="28"/>
  <c r="H54" i="28"/>
  <c r="G54" i="28"/>
  <c r="H58" i="28"/>
  <c r="G58" i="28"/>
  <c r="H62" i="28"/>
  <c r="G62" i="28"/>
  <c r="H66" i="28"/>
  <c r="G66" i="28"/>
  <c r="H70" i="28"/>
  <c r="G70" i="28"/>
  <c r="H74" i="28"/>
  <c r="G74" i="28"/>
  <c r="H78" i="28"/>
  <c r="G78" i="28"/>
  <c r="H82" i="28"/>
  <c r="G82" i="28"/>
  <c r="H86" i="28"/>
  <c r="G86" i="28"/>
  <c r="H90" i="28"/>
  <c r="G90" i="28"/>
  <c r="H94" i="28"/>
  <c r="G94" i="28"/>
  <c r="H8" i="28"/>
  <c r="G25" i="28"/>
  <c r="H26" i="28"/>
  <c r="H29" i="28"/>
  <c r="G29" i="28"/>
  <c r="H31" i="28"/>
  <c r="G31" i="28"/>
  <c r="H35" i="28"/>
  <c r="G35" i="28"/>
  <c r="H39" i="28"/>
  <c r="G39" i="28"/>
  <c r="H43" i="28"/>
  <c r="G43" i="28"/>
  <c r="H47" i="28"/>
  <c r="G47" i="28"/>
  <c r="H51" i="28"/>
  <c r="G51" i="28"/>
  <c r="H55" i="28"/>
  <c r="G55" i="28"/>
  <c r="H59" i="28"/>
  <c r="G59" i="28"/>
  <c r="H63" i="28"/>
  <c r="G63" i="28"/>
  <c r="H67" i="28"/>
  <c r="G67" i="28"/>
  <c r="H71" i="28"/>
  <c r="G71" i="28"/>
  <c r="H75" i="28"/>
  <c r="G75" i="28"/>
  <c r="H79" i="28"/>
  <c r="G79" i="28"/>
  <c r="H83" i="28"/>
  <c r="G83" i="28"/>
  <c r="H87" i="28"/>
  <c r="G87" i="28"/>
  <c r="H91" i="28"/>
  <c r="G91" i="28"/>
  <c r="H95" i="28"/>
  <c r="G95" i="28"/>
  <c r="D26" i="61" l="1"/>
  <c r="D27" i="61"/>
  <c r="I76" i="27"/>
  <c r="I95" i="28"/>
  <c r="I87" i="28"/>
  <c r="I79" i="28"/>
  <c r="I71" i="28"/>
  <c r="I55" i="27"/>
  <c r="I87" i="27"/>
  <c r="I18" i="27"/>
  <c r="I32" i="27"/>
  <c r="I63" i="28"/>
  <c r="I39" i="28"/>
  <c r="I85" i="28"/>
  <c r="I69" i="28"/>
  <c r="I53" i="28"/>
  <c r="I30" i="28"/>
  <c r="I34" i="27"/>
  <c r="I66" i="27"/>
  <c r="I42" i="27"/>
  <c r="I94" i="27"/>
  <c r="I82" i="27"/>
  <c r="I90" i="27"/>
  <c r="I28" i="27"/>
  <c r="I21" i="27"/>
  <c r="I37" i="27"/>
  <c r="I72" i="27"/>
  <c r="I40" i="27"/>
  <c r="I23" i="28"/>
  <c r="I19" i="28"/>
  <c r="I44" i="27"/>
  <c r="I93" i="27"/>
  <c r="I19" i="27"/>
  <c r="I90" i="28"/>
  <c r="I82" i="28"/>
  <c r="I74" i="28"/>
  <c r="I66" i="28"/>
  <c r="I58" i="28"/>
  <c r="I50" i="28"/>
  <c r="I42" i="28"/>
  <c r="I34" i="28"/>
  <c r="I25" i="28"/>
  <c r="I95" i="27"/>
  <c r="I84" i="27"/>
  <c r="I63" i="27"/>
  <c r="I52" i="27"/>
  <c r="I24" i="28"/>
  <c r="I97" i="27"/>
  <c r="I81" i="27"/>
  <c r="I65" i="27"/>
  <c r="I49" i="27"/>
  <c r="I12" i="28"/>
  <c r="I85" i="27"/>
  <c r="I46" i="27"/>
  <c r="I96" i="28"/>
  <c r="I88" i="28"/>
  <c r="I80" i="28"/>
  <c r="I72" i="28"/>
  <c r="I64" i="28"/>
  <c r="I56" i="28"/>
  <c r="I48" i="28"/>
  <c r="I40" i="28"/>
  <c r="I32" i="28"/>
  <c r="I88" i="27"/>
  <c r="I61" i="27"/>
  <c r="I39" i="27"/>
  <c r="I31" i="27"/>
  <c r="I23" i="27"/>
  <c r="I69" i="27"/>
  <c r="I51" i="27"/>
  <c r="H6" i="28"/>
  <c r="I6" i="28" s="1"/>
  <c r="I58" i="27"/>
  <c r="I20" i="27"/>
  <c r="I25" i="27"/>
  <c r="I12" i="27"/>
  <c r="I17" i="28"/>
  <c r="I70" i="27"/>
  <c r="I96" i="27"/>
  <c r="I55" i="28"/>
  <c r="I31" i="28"/>
  <c r="I93" i="28"/>
  <c r="I77" i="28"/>
  <c r="I61" i="28"/>
  <c r="I45" i="28"/>
  <c r="I37" i="28"/>
  <c r="I26" i="27"/>
  <c r="I18" i="28"/>
  <c r="I22" i="28"/>
  <c r="I91" i="28"/>
  <c r="I83" i="28"/>
  <c r="I67" i="28"/>
  <c r="I51" i="28"/>
  <c r="I35" i="28"/>
  <c r="I29" i="28"/>
  <c r="I27" i="28"/>
  <c r="I97" i="28"/>
  <c r="I89" i="28"/>
  <c r="I81" i="28"/>
  <c r="I73" i="28"/>
  <c r="I65" i="28"/>
  <c r="I57" i="28"/>
  <c r="I49" i="28"/>
  <c r="I41" i="28"/>
  <c r="I33" i="28"/>
  <c r="I92" i="27"/>
  <c r="I71" i="27"/>
  <c r="I60" i="27"/>
  <c r="I38" i="27"/>
  <c r="I30" i="27"/>
  <c r="I22" i="27"/>
  <c r="I14" i="27"/>
  <c r="I80" i="27"/>
  <c r="I21" i="28"/>
  <c r="I86" i="27"/>
  <c r="I75" i="27"/>
  <c r="I56" i="27"/>
  <c r="I15" i="27"/>
  <c r="I20" i="28"/>
  <c r="I62" i="27"/>
  <c r="I50" i="27"/>
  <c r="I77" i="27"/>
  <c r="I45" i="27"/>
  <c r="I13" i="27"/>
  <c r="I29" i="27"/>
  <c r="I13" i="28"/>
  <c r="I59" i="27"/>
  <c r="I64" i="27"/>
  <c r="I24" i="27"/>
  <c r="I47" i="28"/>
  <c r="I48" i="27"/>
  <c r="I75" i="28"/>
  <c r="I59" i="28"/>
  <c r="I43" i="28"/>
  <c r="I26" i="28"/>
  <c r="I94" i="28"/>
  <c r="I86" i="28"/>
  <c r="I78" i="28"/>
  <c r="I70" i="28"/>
  <c r="I62" i="28"/>
  <c r="I54" i="28"/>
  <c r="I46" i="28"/>
  <c r="I38" i="28"/>
  <c r="I28" i="28"/>
  <c r="I16" i="28"/>
  <c r="I79" i="27"/>
  <c r="I68" i="27"/>
  <c r="I47" i="27"/>
  <c r="I89" i="27"/>
  <c r="I73" i="27"/>
  <c r="I57" i="27"/>
  <c r="I41" i="27"/>
  <c r="I78" i="27"/>
  <c r="I67" i="27"/>
  <c r="I53" i="27"/>
  <c r="I92" i="28"/>
  <c r="I84" i="28"/>
  <c r="I76" i="28"/>
  <c r="I68" i="28"/>
  <c r="I60" i="28"/>
  <c r="I52" i="28"/>
  <c r="I44" i="28"/>
  <c r="I36" i="28"/>
  <c r="I15" i="28"/>
  <c r="I74" i="27"/>
  <c r="I54" i="27"/>
  <c r="I43" i="27"/>
  <c r="I35" i="27"/>
  <c r="I27" i="27"/>
  <c r="I14" i="28"/>
  <c r="I83" i="27"/>
  <c r="H6" i="27"/>
  <c r="I6" i="27" s="1"/>
  <c r="I36" i="27"/>
  <c r="I17" i="27"/>
  <c r="I33" i="27"/>
  <c r="I91" i="27"/>
  <c r="I16" i="27"/>
  <c r="I26" i="61" l="1"/>
  <c r="I27" i="61"/>
  <c r="D7" i="64" l="1"/>
  <c r="D7" i="66"/>
  <c r="D6" i="62"/>
  <c r="D6" i="60"/>
  <c r="D7" i="62"/>
  <c r="D6" i="64"/>
  <c r="D7" i="68"/>
  <c r="D6" i="66"/>
  <c r="D6" i="68"/>
  <c r="D7" i="60"/>
  <c r="I7" i="62" l="1"/>
  <c r="I6" i="64"/>
  <c r="I6" i="62"/>
  <c r="I6" i="60"/>
  <c r="I6" i="68"/>
  <c r="I7" i="64"/>
  <c r="I7" i="60"/>
  <c r="I7" i="6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<sst xmlns="http://schemas.openxmlformats.org/spreadsheetml/2006/main" count="7958" uniqueCount="407">
  <si>
    <t>男性</t>
    <rPh sb="0" eb="2">
      <t>ダンセイ</t>
    </rPh>
    <phoneticPr fontId="1"/>
  </si>
  <si>
    <t>女性</t>
    <rPh sb="0" eb="2">
      <t>ジョセイ</t>
    </rPh>
    <phoneticPr fontId="1"/>
  </si>
  <si>
    <t>■高知大学</t>
    <rPh sb="1" eb="5">
      <t>コウチダイガク</t>
    </rPh>
    <phoneticPr fontId="1"/>
  </si>
  <si>
    <t>高知大学</t>
    <rPh sb="0" eb="4">
      <t>コウチダイガク</t>
    </rPh>
    <phoneticPr fontId="1"/>
  </si>
  <si>
    <t>国立大学</t>
    <rPh sb="0" eb="4">
      <t>コクリツダイガク</t>
    </rPh>
    <phoneticPr fontId="1"/>
  </si>
  <si>
    <t>合計</t>
    <rPh sb="0" eb="2">
      <t>ゴウケイ</t>
    </rPh>
    <phoneticPr fontId="1"/>
  </si>
  <si>
    <t>合計人数の多い順</t>
    <rPh sb="0" eb="2">
      <t>ゴウケイ</t>
    </rPh>
    <rPh sb="2" eb="4">
      <t>ニンズウ</t>
    </rPh>
    <rPh sb="5" eb="6">
      <t>オオ</t>
    </rPh>
    <rPh sb="7" eb="8">
      <t>ジュン</t>
    </rPh>
    <phoneticPr fontId="1"/>
  </si>
  <si>
    <t>女性割合</t>
    <rPh sb="0" eb="2">
      <t>ジョセイ</t>
    </rPh>
    <rPh sb="2" eb="4">
      <t>ワリアイ</t>
    </rPh>
    <phoneticPr fontId="1"/>
  </si>
  <si>
    <t>女性割合の高い順</t>
    <rPh sb="0" eb="4">
      <t>ジョセイワリアイ</t>
    </rPh>
    <rPh sb="5" eb="6">
      <t>タカ</t>
    </rPh>
    <rPh sb="7" eb="8">
      <t>ジュン</t>
    </rPh>
    <phoneticPr fontId="1"/>
  </si>
  <si>
    <t>Gグループ平均</t>
    <rPh sb="5" eb="7">
      <t>ヘイキン</t>
    </rPh>
    <phoneticPr fontId="1"/>
  </si>
  <si>
    <t>全国平均</t>
    <rPh sb="0" eb="4">
      <t>ゼンコクヘイキン</t>
    </rPh>
    <phoneticPr fontId="1"/>
  </si>
  <si>
    <t>学校コード</t>
    <rPh sb="0" eb="2">
      <t>ガッコウ</t>
    </rPh>
    <phoneticPr fontId="9"/>
  </si>
  <si>
    <t>区分</t>
    <rPh sb="0" eb="2">
      <t>クブン</t>
    </rPh>
    <phoneticPr fontId="1"/>
  </si>
  <si>
    <t>大学名</t>
    <rPh sb="0" eb="3">
      <t>ダイガクメイ</t>
    </rPh>
    <phoneticPr fontId="1"/>
  </si>
  <si>
    <t>F101110100010</t>
  </si>
  <si>
    <t>北海道大学</t>
  </si>
  <si>
    <t>F101110100029</t>
  </si>
  <si>
    <t>北海道教育大学</t>
  </si>
  <si>
    <t>F101110100038</t>
  </si>
  <si>
    <t>室蘭工業大学</t>
  </si>
  <si>
    <t>F101110100047</t>
  </si>
  <si>
    <t>小樽商科大学</t>
  </si>
  <si>
    <t>F101110100056</t>
  </si>
  <si>
    <t>帯広畜産大学</t>
  </si>
  <si>
    <t>F101110100065</t>
  </si>
  <si>
    <t>北見工業大学</t>
  </si>
  <si>
    <t>F101110100074</t>
  </si>
  <si>
    <t>旭川医科大学</t>
  </si>
  <si>
    <t>F102110100572</t>
  </si>
  <si>
    <t>弘前大学</t>
  </si>
  <si>
    <t>F103110100731</t>
  </si>
  <si>
    <t>岩手大学</t>
  </si>
  <si>
    <t>F104110100856</t>
  </si>
  <si>
    <t>東北大学</t>
  </si>
  <si>
    <t>F104110100865</t>
  </si>
  <si>
    <t>宮城教育大学</t>
  </si>
  <si>
    <t>F105110101051</t>
  </si>
  <si>
    <t>秋田大学</t>
  </si>
  <si>
    <t>F106110101176</t>
  </si>
  <si>
    <t>山形大学</t>
  </si>
  <si>
    <t>F107110101273</t>
  </si>
  <si>
    <t>福島大学</t>
  </si>
  <si>
    <t>F108110101414</t>
  </si>
  <si>
    <t>茨城大学</t>
  </si>
  <si>
    <t>F108110101423</t>
  </si>
  <si>
    <t>筑波大学</t>
  </si>
  <si>
    <t>F108110101432</t>
  </si>
  <si>
    <t>筑波技術大学</t>
  </si>
  <si>
    <t>F109110101556</t>
  </si>
  <si>
    <t>宇都宮大学</t>
  </si>
  <si>
    <t>F110110101713</t>
  </si>
  <si>
    <t>群馬大学</t>
  </si>
  <si>
    <t>F111110101945</t>
  </si>
  <si>
    <t>埼玉大学</t>
  </si>
  <si>
    <t>F112110102337</t>
  </si>
  <si>
    <t>千葉大学</t>
  </si>
  <si>
    <t>F113110102700</t>
  </si>
  <si>
    <t>東京大学</t>
  </si>
  <si>
    <t>F113110102719</t>
  </si>
  <si>
    <t>東京医科歯科大学</t>
  </si>
  <si>
    <t>F113110102728</t>
  </si>
  <si>
    <t>東京外国語大学</t>
  </si>
  <si>
    <t>F113110102737</t>
  </si>
  <si>
    <t>東京芸術大学</t>
  </si>
  <si>
    <t>F113110102746</t>
  </si>
  <si>
    <t>東京工業大学</t>
  </si>
  <si>
    <t>F113110102755</t>
  </si>
  <si>
    <t>お茶の水女子大学</t>
  </si>
  <si>
    <t>F113110102764</t>
  </si>
  <si>
    <t>東京学芸大学</t>
  </si>
  <si>
    <t>F113110102773</t>
  </si>
  <si>
    <t>東京農工大学</t>
  </si>
  <si>
    <t>F113110102782</t>
  </si>
  <si>
    <t>電気通信大学</t>
  </si>
  <si>
    <t>F113110102791</t>
  </si>
  <si>
    <t>一橋大学</t>
  </si>
  <si>
    <t>F113110102808</t>
  </si>
  <si>
    <t>政策研究大学院大学</t>
  </si>
  <si>
    <t>F113110102817</t>
  </si>
  <si>
    <t>東京海洋大学</t>
  </si>
  <si>
    <t>F114110104592</t>
  </si>
  <si>
    <t>横浜国立大学</t>
  </si>
  <si>
    <t>F114110104609</t>
  </si>
  <si>
    <t>総合研究大学院大学</t>
  </si>
  <si>
    <t>F115110105046</t>
  </si>
  <si>
    <t>新潟大学</t>
  </si>
  <si>
    <t>F115110105055</t>
  </si>
  <si>
    <t>長岡技術科学大学</t>
  </si>
  <si>
    <t>F115110105064</t>
  </si>
  <si>
    <t>上越教育大学</t>
  </si>
  <si>
    <t>F116110105312</t>
  </si>
  <si>
    <t>富山大学</t>
  </si>
  <si>
    <t>F117110105393</t>
  </si>
  <si>
    <t>金沢大学</t>
  </si>
  <si>
    <t>F117110105400</t>
  </si>
  <si>
    <t>北陸先端科学技術大学院大学</t>
  </si>
  <si>
    <t>F118110105597</t>
  </si>
  <si>
    <t>福井大学</t>
  </si>
  <si>
    <t>F119110105676</t>
  </si>
  <si>
    <t>山梨大学</t>
  </si>
  <si>
    <t>F120110105771</t>
  </si>
  <si>
    <t>信州大学</t>
  </si>
  <si>
    <t>F121110105976</t>
  </si>
  <si>
    <t>岐阜大学</t>
  </si>
  <si>
    <t>F122110106224</t>
  </si>
  <si>
    <t>静岡大学</t>
  </si>
  <si>
    <t>F122110106233</t>
  </si>
  <si>
    <t>浜松医科大学</t>
  </si>
  <si>
    <t>F123110106429</t>
  </si>
  <si>
    <t>名古屋大学</t>
  </si>
  <si>
    <t>F123110106438</t>
  </si>
  <si>
    <t>名古屋工業大学</t>
  </si>
  <si>
    <t>F123110106447</t>
  </si>
  <si>
    <t>愛知教育大学</t>
  </si>
  <si>
    <t>F123110106456</t>
  </si>
  <si>
    <t>豊橋技術科学大学</t>
  </si>
  <si>
    <t>F124110107141</t>
  </si>
  <si>
    <t>三重大学</t>
  </si>
  <si>
    <t>F125110107284</t>
  </si>
  <si>
    <t>滋賀大学</t>
  </si>
  <si>
    <t>F125110107293</t>
  </si>
  <si>
    <t>滋賀医科大学</t>
  </si>
  <si>
    <t>F126110107407</t>
  </si>
  <si>
    <t>京都大学</t>
  </si>
  <si>
    <t>F126110107416</t>
  </si>
  <si>
    <t>京都教育大学</t>
  </si>
  <si>
    <t>F126110107425</t>
  </si>
  <si>
    <t>京都工芸繊維大学</t>
  </si>
  <si>
    <t>F127110107852</t>
  </si>
  <si>
    <t>大阪大学</t>
  </si>
  <si>
    <t>F127110107861</t>
  </si>
  <si>
    <t>大阪教育大学</t>
  </si>
  <si>
    <t>F128110108654</t>
  </si>
  <si>
    <t>神戸大学</t>
  </si>
  <si>
    <t>F128110108663</t>
  </si>
  <si>
    <t>兵庫教育大学</t>
  </si>
  <si>
    <t>F129110109206</t>
  </si>
  <si>
    <t>奈良教育大学</t>
  </si>
  <si>
    <t>F129110109215</t>
  </si>
  <si>
    <t>奈良女子大学</t>
  </si>
  <si>
    <t>F129110109224</t>
  </si>
  <si>
    <t>奈良先端科学技術大学院大学</t>
  </si>
  <si>
    <t>F130110109356</t>
  </si>
  <si>
    <t>和歌山大学</t>
  </si>
  <si>
    <t>F131110109417</t>
  </si>
  <si>
    <t>鳥取大学</t>
  </si>
  <si>
    <t>F132110109461</t>
  </si>
  <si>
    <t>島根大学</t>
  </si>
  <si>
    <t>F133110109503</t>
  </si>
  <si>
    <t>岡山大学</t>
  </si>
  <si>
    <t>F134110109780</t>
  </si>
  <si>
    <t>広島大学</t>
  </si>
  <si>
    <t>F135110110054</t>
  </si>
  <si>
    <t>山口大学</t>
  </si>
  <si>
    <t>F136110110231</t>
  </si>
  <si>
    <t>徳島大学</t>
  </si>
  <si>
    <t>F136110110240</t>
  </si>
  <si>
    <t>鳴門教育大学</t>
  </si>
  <si>
    <t>F137110110310</t>
  </si>
  <si>
    <t>香川大学</t>
  </si>
  <si>
    <t>F138110110382</t>
  </si>
  <si>
    <t>愛媛大学</t>
  </si>
  <si>
    <t>F139110110504</t>
  </si>
  <si>
    <t>高知大学</t>
  </si>
  <si>
    <t>F140110110574</t>
  </si>
  <si>
    <t>九州工業大学</t>
  </si>
  <si>
    <t>F140110110583</t>
  </si>
  <si>
    <t>福岡教育大学</t>
  </si>
  <si>
    <t>F140110110592</t>
  </si>
  <si>
    <t>九州大学</t>
  </si>
  <si>
    <t>F141110111135</t>
  </si>
  <si>
    <t>佐賀大学</t>
  </si>
  <si>
    <t>F142110111189</t>
  </si>
  <si>
    <t>長崎大学</t>
  </si>
  <si>
    <t>F143110111295</t>
  </si>
  <si>
    <t>熊本大学</t>
  </si>
  <si>
    <t>F144110111418</t>
  </si>
  <si>
    <t>大分大学</t>
  </si>
  <si>
    <t>F145110111523</t>
  </si>
  <si>
    <t>宮崎大学</t>
  </si>
  <si>
    <t>F146110111620</t>
  </si>
  <si>
    <t>鹿児島大学</t>
  </si>
  <si>
    <t>F146110111639</t>
  </si>
  <si>
    <t>鹿屋体育大学</t>
  </si>
  <si>
    <t>F147110111736</t>
  </si>
  <si>
    <t>琉球大学</t>
  </si>
  <si>
    <t>目次に戻る</t>
    <rPh sb="0" eb="2">
      <t>モクジ</t>
    </rPh>
    <rPh sb="3" eb="4">
      <t>モド</t>
    </rPh>
    <phoneticPr fontId="1"/>
  </si>
  <si>
    <t>■目次</t>
    <phoneticPr fontId="1"/>
  </si>
  <si>
    <t>A</t>
  </si>
  <si>
    <t>E</t>
  </si>
  <si>
    <t>B</t>
  </si>
  <si>
    <t>C</t>
  </si>
  <si>
    <t>D</t>
  </si>
  <si>
    <t>G</t>
  </si>
  <si>
    <t>H</t>
  </si>
  <si>
    <t>F</t>
  </si>
  <si>
    <t>男性(A)</t>
    <rPh sb="0" eb="2">
      <t>ダンセイ</t>
    </rPh>
    <phoneticPr fontId="1"/>
  </si>
  <si>
    <t>女性(B)</t>
    <rPh sb="0" eb="2">
      <t>ジョセイ</t>
    </rPh>
    <phoneticPr fontId="1"/>
  </si>
  <si>
    <t>ベンチマーク大学平均</t>
    <rPh sb="6" eb="10">
      <t>ダイガクヘイキン</t>
    </rPh>
    <phoneticPr fontId="1"/>
  </si>
  <si>
    <t>国立大学平均</t>
    <rPh sb="0" eb="4">
      <t>コクリツダイガク</t>
    </rPh>
    <rPh sb="4" eb="6">
      <t>ヘイキン</t>
    </rPh>
    <phoneticPr fontId="1"/>
  </si>
  <si>
    <t>５年平均に対するコメントリスト</t>
    <rPh sb="1" eb="4">
      <t>ネンヘイキン</t>
    </rPh>
    <rPh sb="5" eb="6">
      <t>タイ</t>
    </rPh>
    <phoneticPr fontId="1"/>
  </si>
  <si>
    <t>増加傾向⤴</t>
    <rPh sb="0" eb="2">
      <t>ゾウカ</t>
    </rPh>
    <rPh sb="2" eb="4">
      <t>ケイコウ</t>
    </rPh>
    <phoneticPr fontId="1"/>
  </si>
  <si>
    <t>減少傾向⤵</t>
    <rPh sb="0" eb="4">
      <t>ゲンショウケイコウ</t>
    </rPh>
    <phoneticPr fontId="1"/>
  </si>
  <si>
    <t>隔年で増減</t>
    <rPh sb="0" eb="2">
      <t>カクネン</t>
    </rPh>
    <rPh sb="3" eb="5">
      <t>ゾウゲン</t>
    </rPh>
    <phoneticPr fontId="1"/>
  </si>
  <si>
    <t>―</t>
    <phoneticPr fontId="1"/>
  </si>
  <si>
    <t>①．総計</t>
    <rPh sb="2" eb="4">
      <t>ソウケイ</t>
    </rPh>
    <phoneticPr fontId="1"/>
  </si>
  <si>
    <t>②．国立大学・ベンチマーク大学平均</t>
    <rPh sb="2" eb="4">
      <t>コクリツ</t>
    </rPh>
    <rPh sb="4" eb="6">
      <t>ダイガク</t>
    </rPh>
    <rPh sb="13" eb="15">
      <t>ダイガク</t>
    </rPh>
    <rPh sb="15" eb="17">
      <t>ヘイキン</t>
    </rPh>
    <phoneticPr fontId="1"/>
  </si>
  <si>
    <t>５年間平均</t>
    <rPh sb="1" eb="3">
      <t>ネンカン</t>
    </rPh>
    <rPh sb="3" eb="5">
      <t>ヘイキン</t>
    </rPh>
    <phoneticPr fontId="1"/>
  </si>
  <si>
    <t>増減</t>
    <rPh sb="0" eb="2">
      <t>ゾウゲン</t>
    </rPh>
    <phoneticPr fontId="1"/>
  </si>
  <si>
    <t>（１）．事務系</t>
    <rPh sb="4" eb="7">
      <t>ジムケイ</t>
    </rPh>
    <phoneticPr fontId="1"/>
  </si>
  <si>
    <t>合計(C=A+B)</t>
  </si>
  <si>
    <t>女性の割合(D=B/C)</t>
    <rPh sb="0" eb="2">
      <t>ジョセイ</t>
    </rPh>
    <rPh sb="3" eb="5">
      <t>ワリアイ</t>
    </rPh>
    <phoneticPr fontId="1"/>
  </si>
  <si>
    <t>（３）．医療系</t>
    <rPh sb="4" eb="7">
      <t>イリョウケイ</t>
    </rPh>
    <phoneticPr fontId="1"/>
  </si>
  <si>
    <t>（４）．教務系</t>
    <rPh sb="4" eb="6">
      <t>キョウム</t>
    </rPh>
    <rPh sb="6" eb="7">
      <t>ケイ</t>
    </rPh>
    <phoneticPr fontId="1"/>
  </si>
  <si>
    <t>（５）．その他</t>
    <rPh sb="6" eb="7">
      <t>タ</t>
    </rPh>
    <phoneticPr fontId="1"/>
  </si>
  <si>
    <t>データ個数</t>
    <rPh sb="3" eb="5">
      <t>コスウ</t>
    </rPh>
    <phoneticPr fontId="1"/>
  </si>
  <si>
    <t>■国立大学（合計）</t>
    <rPh sb="1" eb="5">
      <t>コクリツダイガク</t>
    </rPh>
    <rPh sb="6" eb="8">
      <t>ゴウケイ</t>
    </rPh>
    <phoneticPr fontId="1"/>
  </si>
  <si>
    <t>■国立大学平均</t>
    <rPh sb="1" eb="5">
      <t>コクリツダイガク</t>
    </rPh>
    <rPh sb="5" eb="7">
      <t>ヘイキン</t>
    </rPh>
    <phoneticPr fontId="1"/>
  </si>
  <si>
    <t>■ベンチマーク大学平均</t>
    <rPh sb="7" eb="9">
      <t>ダイガク</t>
    </rPh>
    <rPh sb="9" eb="11">
      <t>ヘイキン</t>
    </rPh>
    <phoneticPr fontId="1"/>
  </si>
  <si>
    <t>―</t>
  </si>
  <si>
    <t>14-3-1.医療系</t>
    <rPh sb="7" eb="10">
      <t>イリョウケイ</t>
    </rPh>
    <phoneticPr fontId="1"/>
  </si>
  <si>
    <t>14-4-1.教務系</t>
    <rPh sb="7" eb="10">
      <t>キョウムケイ</t>
    </rPh>
    <phoneticPr fontId="1"/>
  </si>
  <si>
    <t>14-5-1.その他</t>
    <rPh sb="9" eb="10">
      <t>タ</t>
    </rPh>
    <phoneticPr fontId="1"/>
  </si>
  <si>
    <t>14．職員数</t>
    <rPh sb="3" eb="6">
      <t>ショクインスウ</t>
    </rPh>
    <phoneticPr fontId="1"/>
  </si>
  <si>
    <t>（２）．技術技能系</t>
    <rPh sb="4" eb="6">
      <t>ギジュツ</t>
    </rPh>
    <rPh sb="6" eb="8">
      <t>ギノウ</t>
    </rPh>
    <rPh sb="8" eb="9">
      <t>ケイ</t>
    </rPh>
    <phoneticPr fontId="1"/>
  </si>
  <si>
    <t>【全国立大学一覧】</t>
    <rPh sb="1" eb="2">
      <t>ゼン</t>
    </rPh>
    <rPh sb="2" eb="6">
      <t>コクリツダイガク</t>
    </rPh>
    <rPh sb="6" eb="8">
      <t>イチラン</t>
    </rPh>
    <phoneticPr fontId="1"/>
  </si>
  <si>
    <t>【グラフ作成用基礎データ】</t>
    <rPh sb="4" eb="6">
      <t>サクセイ</t>
    </rPh>
    <rPh sb="6" eb="7">
      <t>ヨウ</t>
    </rPh>
    <rPh sb="7" eb="9">
      <t>キソ</t>
    </rPh>
    <phoneticPr fontId="1"/>
  </si>
  <si>
    <t>【グラフシート】</t>
    <phoneticPr fontId="1"/>
  </si>
  <si>
    <t>14．職員数</t>
    <phoneticPr fontId="1"/>
  </si>
  <si>
    <t>（１）事務系</t>
    <rPh sb="3" eb="6">
      <t>ジムケイ</t>
    </rPh>
    <phoneticPr fontId="1"/>
  </si>
  <si>
    <t>（２）技術技能系</t>
    <rPh sb="3" eb="5">
      <t>ギジュツ</t>
    </rPh>
    <rPh sb="5" eb="8">
      <t>ギノウケイ</t>
    </rPh>
    <phoneticPr fontId="1"/>
  </si>
  <si>
    <t>（３）医療系</t>
    <rPh sb="3" eb="6">
      <t>イリョウケイ</t>
    </rPh>
    <phoneticPr fontId="1"/>
  </si>
  <si>
    <t>（４）教務系</t>
    <rPh sb="3" eb="6">
      <t>キョウムケイ</t>
    </rPh>
    <phoneticPr fontId="1"/>
  </si>
  <si>
    <t>（５）その他</t>
    <rPh sb="5" eb="6">
      <t>タ</t>
    </rPh>
    <phoneticPr fontId="1"/>
  </si>
  <si>
    <t>14-1-1.事務系</t>
    <rPh sb="7" eb="10">
      <t>ジムケイ</t>
    </rPh>
    <phoneticPr fontId="1"/>
  </si>
  <si>
    <t>14-2-1.技術技能系</t>
    <rPh sb="7" eb="11">
      <t>ギジュツギノウ</t>
    </rPh>
    <rPh sb="11" eb="12">
      <t>ケイ</t>
    </rPh>
    <phoneticPr fontId="1"/>
  </si>
  <si>
    <t>14-1-2.事務系（平均）</t>
    <rPh sb="7" eb="10">
      <t>ジムケイ</t>
    </rPh>
    <rPh sb="11" eb="13">
      <t>ヘイキン</t>
    </rPh>
    <phoneticPr fontId="1"/>
  </si>
  <si>
    <t>14-2-2.技術技能系（平均）</t>
    <rPh sb="7" eb="11">
      <t>ギジュツギノウ</t>
    </rPh>
    <rPh sb="11" eb="12">
      <t>ケイ</t>
    </rPh>
    <rPh sb="13" eb="16">
      <t>ヘイキン｣</t>
    </rPh>
    <phoneticPr fontId="1"/>
  </si>
  <si>
    <t>14-3-2.医療系（平均）</t>
    <rPh sb="7" eb="10">
      <t>イリョウケイ</t>
    </rPh>
    <rPh sb="10" eb="14">
      <t>｢ヘイキン｣</t>
    </rPh>
    <phoneticPr fontId="1"/>
  </si>
  <si>
    <t>14-4-2.教務系（平均）</t>
    <rPh sb="7" eb="10">
      <t>キョウムケイ</t>
    </rPh>
    <rPh sb="10" eb="14">
      <t>｢ヘイキン｣</t>
    </rPh>
    <phoneticPr fontId="1"/>
  </si>
  <si>
    <t>14-5-2.その他（平均）</t>
    <rPh sb="9" eb="10">
      <t>タ</t>
    </rPh>
    <rPh sb="10" eb="14">
      <t>｢ヘイキン｣</t>
    </rPh>
    <phoneticPr fontId="1"/>
  </si>
  <si>
    <t>14.グラフデータ</t>
    <phoneticPr fontId="1"/>
  </si>
  <si>
    <t>14-1.2020</t>
  </si>
  <si>
    <t>14-2.2020</t>
  </si>
  <si>
    <t>14-3.2020</t>
  </si>
  <si>
    <t>14-4.2020</t>
  </si>
  <si>
    <t>14-5.2020</t>
  </si>
  <si>
    <t>14-1.2021</t>
  </si>
  <si>
    <t>14-2.2021</t>
  </si>
  <si>
    <t>14-3.2021</t>
  </si>
  <si>
    <t>14-4.2021</t>
  </si>
  <si>
    <t>14-5.2021</t>
  </si>
  <si>
    <t>14-1.2022</t>
  </si>
  <si>
    <t>14-2.2022</t>
  </si>
  <si>
    <t>14-3.2022</t>
  </si>
  <si>
    <t>14-4.2022</t>
  </si>
  <si>
    <t>14-5.2022</t>
  </si>
  <si>
    <t>③．全国立大学一覧</t>
    <rPh sb="2" eb="9">
      <t>ゼンコクリツダイガクイチラン</t>
    </rPh>
    <phoneticPr fontId="1"/>
  </si>
  <si>
    <t>（２）．技術技能系</t>
    <rPh sb="4" eb="6">
      <t>ギジュツ</t>
    </rPh>
    <rPh sb="6" eb="9">
      <t>ギノウケイ</t>
    </rPh>
    <phoneticPr fontId="1"/>
  </si>
  <si>
    <t>（３）．医療系</t>
    <rPh sb="4" eb="6">
      <t>イリョウ</t>
    </rPh>
    <rPh sb="6" eb="7">
      <t>ケイ</t>
    </rPh>
    <phoneticPr fontId="1"/>
  </si>
  <si>
    <t>14-1.事務系</t>
    <phoneticPr fontId="1"/>
  </si>
  <si>
    <t>14-2.技術技能系</t>
    <rPh sb="5" eb="7">
      <t>ギジュツ</t>
    </rPh>
    <rPh sb="7" eb="9">
      <t>ギノウ</t>
    </rPh>
    <rPh sb="9" eb="10">
      <t>ケイ</t>
    </rPh>
    <phoneticPr fontId="1"/>
  </si>
  <si>
    <t>14-3.医療系</t>
    <rPh sb="5" eb="8">
      <t>イリョウケイ</t>
    </rPh>
    <phoneticPr fontId="1"/>
  </si>
  <si>
    <t>14-4.教務系</t>
    <rPh sb="5" eb="8">
      <t>キョウムケイ</t>
    </rPh>
    <phoneticPr fontId="1"/>
  </si>
  <si>
    <t>判定③-1により判定</t>
    <rPh sb="0" eb="2">
      <t>ハンテイ</t>
    </rPh>
    <rPh sb="8" eb="10">
      <t>ハンテイ</t>
    </rPh>
    <phoneticPr fontId="1"/>
  </si>
  <si>
    <t>年度毎増減</t>
    <rPh sb="0" eb="3">
      <t>ネンドマイ</t>
    </rPh>
    <rPh sb="3" eb="5">
      <t>ゾウゲン</t>
    </rPh>
    <phoneticPr fontId="1"/>
  </si>
  <si>
    <t>評定</t>
    <rPh sb="0" eb="2">
      <t>ヒョウテイ</t>
    </rPh>
    <phoneticPr fontId="1"/>
  </si>
  <si>
    <t>判定③-2により判定</t>
    <rPh sb="0" eb="2">
      <t>ハンテイ</t>
    </rPh>
    <rPh sb="8" eb="10">
      <t>ハンテイ</t>
    </rPh>
    <phoneticPr fontId="1"/>
  </si>
  <si>
    <t>同程度で推移</t>
    <rPh sb="0" eb="3">
      <t>ドウテイド</t>
    </rPh>
    <rPh sb="4" eb="6">
      <t>スイイ</t>
    </rPh>
    <phoneticPr fontId="1"/>
  </si>
  <si>
    <t>↑↑↑↑</t>
  </si>
  <si>
    <t>増加傾向⤴</t>
  </si>
  <si>
    <t>判定不能</t>
    <rPh sb="0" eb="4">
      <t>ハンテイフノウ</t>
    </rPh>
    <phoneticPr fontId="1"/>
  </si>
  <si>
    <t>同値「―」の状態により判定</t>
    <rPh sb="0" eb="2">
      <t>ドウチ</t>
    </rPh>
    <rPh sb="6" eb="8">
      <t>ジョウタイ</t>
    </rPh>
    <rPh sb="11" eb="13">
      <t>ハンテイ</t>
    </rPh>
    <phoneticPr fontId="1"/>
  </si>
  <si>
    <t>↑↑↑↓</t>
  </si>
  <si>
    <t>最新年度のみ減少</t>
    <rPh sb="0" eb="2">
      <t>サイシン</t>
    </rPh>
    <rPh sb="2" eb="4">
      <t>ネンド</t>
    </rPh>
    <rPh sb="6" eb="8">
      <t>ゲンショウ</t>
    </rPh>
    <phoneticPr fontId="1"/>
  </si>
  <si>
    <t>最新年度のみ増加</t>
    <phoneticPr fontId="1"/>
  </si>
  <si>
    <t>↑↑↑－</t>
  </si>
  <si>
    <t>５年平均±３％判定</t>
    <rPh sb="1" eb="4">
      <t>ネンヘイキン</t>
    </rPh>
    <rPh sb="7" eb="9">
      <t>ハンテイ</t>
    </rPh>
    <phoneticPr fontId="1"/>
  </si>
  <si>
    <t>判定➀</t>
    <rPh sb="0" eb="2">
      <t>ハンテイ</t>
    </rPh>
    <phoneticPr fontId="1"/>
  </si>
  <si>
    <t>年度間増減</t>
    <rPh sb="0" eb="3">
      <t>ネンドカン</t>
    </rPh>
    <rPh sb="3" eb="5">
      <t>ゾウゲン</t>
    </rPh>
    <phoneticPr fontId="1"/>
  </si>
  <si>
    <t>判定②</t>
    <rPh sb="0" eb="2">
      <t>ハンテイ</t>
    </rPh>
    <phoneticPr fontId="1"/>
  </si>
  <si>
    <t>4→2</t>
    <phoneticPr fontId="1"/>
  </si>
  <si>
    <t>判定③-1</t>
    <rPh sb="0" eb="2">
      <t>ハンテイ</t>
    </rPh>
    <phoneticPr fontId="1"/>
  </si>
  <si>
    <t>3→1</t>
    <phoneticPr fontId="1"/>
  </si>
  <si>
    <t>判定③-2</t>
    <rPh sb="0" eb="2">
      <t>ハンテイ</t>
    </rPh>
    <phoneticPr fontId="1"/>
  </si>
  <si>
    <t>判定結果</t>
    <rPh sb="0" eb="4">
      <t>ハンテイケッカ</t>
    </rPh>
    <phoneticPr fontId="1"/>
  </si>
  <si>
    <t>↑↑↓↑</t>
  </si>
  <si>
    <t>年度により増減</t>
    <rPh sb="0" eb="2">
      <t>ネンド</t>
    </rPh>
    <rPh sb="5" eb="7">
      <t>ゾウゲン</t>
    </rPh>
    <phoneticPr fontId="1"/>
  </si>
  <si>
    <t>５年平均</t>
    <phoneticPr fontId="1"/>
  </si>
  <si>
    <t>4→3</t>
    <phoneticPr fontId="1"/>
  </si>
  <si>
    <t>3→2</t>
    <phoneticPr fontId="1"/>
  </si>
  <si>
    <t>2→1</t>
    <phoneticPr fontId="1"/>
  </si>
  <si>
    <t>1→当</t>
    <rPh sb="2" eb="3">
      <t>トウ</t>
    </rPh>
    <phoneticPr fontId="1"/>
  </si>
  <si>
    <t>↓↑↓↓</t>
    <phoneticPr fontId="1"/>
  </si>
  <si>
    <t>↑↓↑↑</t>
    <phoneticPr fontId="1"/>
  </si>
  <si>
    <t>↓↓↑↓</t>
    <phoneticPr fontId="1"/>
  </si>
  <si>
    <t>↑↑↓↑</t>
    <phoneticPr fontId="1"/>
  </si>
  <si>
    <t>最新年度のみ減少</t>
    <phoneticPr fontId="1"/>
  </si>
  <si>
    <t>↑↑↓↓</t>
  </si>
  <si>
    <t>↑↑↓－</t>
  </si>
  <si>
    <t>↑↑－↑</t>
  </si>
  <si>
    <t>↑↑－↓</t>
  </si>
  <si>
    <t>↑↑－－</t>
  </si>
  <si>
    <t>↑↓↑↑</t>
  </si>
  <si>
    <t>↑↓↑↓</t>
  </si>
  <si>
    <t>↑↓↑－</t>
  </si>
  <si>
    <t>↑↓↓↑</t>
  </si>
  <si>
    <t>↑↓↓↓</t>
  </si>
  <si>
    <t>減少傾向⤵</t>
  </si>
  <si>
    <t>↑↓↓－</t>
  </si>
  <si>
    <t>↑↓－↑</t>
  </si>
  <si>
    <t>↑↓－↓</t>
  </si>
  <si>
    <t>↑↓－－</t>
  </si>
  <si>
    <t>↑－↑↑</t>
  </si>
  <si>
    <t>↑－↑↓</t>
  </si>
  <si>
    <t>↑－↑－</t>
  </si>
  <si>
    <t>↑－↓↑</t>
  </si>
  <si>
    <t>↑－↓↓</t>
  </si>
  <si>
    <t>減少傾向⤵</t>
    <rPh sb="0" eb="2">
      <t>ゲンショウ</t>
    </rPh>
    <rPh sb="2" eb="4">
      <t>ケイコウ</t>
    </rPh>
    <phoneticPr fontId="1"/>
  </si>
  <si>
    <t>↑－↓－</t>
  </si>
  <si>
    <t>↑－－↑</t>
  </si>
  <si>
    <t>↑－－↓</t>
  </si>
  <si>
    <t>↑－－－</t>
  </si>
  <si>
    <t>↓↑↑↑</t>
  </si>
  <si>
    <t>↓↑↑↓</t>
  </si>
  <si>
    <t>↓↑↑－</t>
  </si>
  <si>
    <t>↓↑↓↑</t>
  </si>
  <si>
    <t>↓↑↓↓</t>
  </si>
  <si>
    <t>↓↑↓－</t>
  </si>
  <si>
    <t>↓↑－↑</t>
  </si>
  <si>
    <t>↓↑－↓</t>
  </si>
  <si>
    <t>↓↑－－</t>
  </si>
  <si>
    <t>↓↓↑↑</t>
  </si>
  <si>
    <t>↓↓↑↓</t>
  </si>
  <si>
    <t>↓↓↑－</t>
  </si>
  <si>
    <t>↓↓↓↑</t>
  </si>
  <si>
    <t>最新年度のみ増加</t>
    <rPh sb="0" eb="2">
      <t>サイシン</t>
    </rPh>
    <rPh sb="2" eb="4">
      <t>ネンド</t>
    </rPh>
    <rPh sb="6" eb="8">
      <t>ゾウカ</t>
    </rPh>
    <phoneticPr fontId="1"/>
  </si>
  <si>
    <t>↓↓↓↓</t>
  </si>
  <si>
    <t>↓↓↓－</t>
  </si>
  <si>
    <t>↓↓－↑</t>
  </si>
  <si>
    <t>↓↓－↓</t>
  </si>
  <si>
    <t>↓↓－－</t>
  </si>
  <si>
    <t>↓－↑↑</t>
  </si>
  <si>
    <t>↓－↑↓</t>
  </si>
  <si>
    <t>↓－↑－</t>
  </si>
  <si>
    <t>↓－↓↑</t>
  </si>
  <si>
    <t>↓－↓↓</t>
  </si>
  <si>
    <t>↓－↓－</t>
  </si>
  <si>
    <t>↓－－↑</t>
  </si>
  <si>
    <t>↓－－↓</t>
  </si>
  <si>
    <t>↓－－－</t>
  </si>
  <si>
    <t>－↑↑↑</t>
  </si>
  <si>
    <t>－↑↑↓</t>
  </si>
  <si>
    <t>－↑↑－</t>
  </si>
  <si>
    <t>－↑↓↑</t>
  </si>
  <si>
    <t>－↑↓↓</t>
  </si>
  <si>
    <t>－↑↓－</t>
  </si>
  <si>
    <t>－↑－↑</t>
  </si>
  <si>
    <t>－↑－↓</t>
  </si>
  <si>
    <t>－↑－－</t>
  </si>
  <si>
    <t>－↓↑↑</t>
  </si>
  <si>
    <t>－↓↑↓</t>
  </si>
  <si>
    <t>－↓↑－</t>
  </si>
  <si>
    <t>－↓↓↑</t>
  </si>
  <si>
    <t>－↓↓↓</t>
  </si>
  <si>
    <t>－↓↓－</t>
  </si>
  <si>
    <t>－↓－↑</t>
  </si>
  <si>
    <t>－↓－↓</t>
  </si>
  <si>
    <t>－↓－－</t>
  </si>
  <si>
    <t>－－↑↑</t>
  </si>
  <si>
    <t>－－↑↓</t>
  </si>
  <si>
    <t>－－↑－</t>
  </si>
  <si>
    <t>－－↓↑</t>
  </si>
  <si>
    <t>－－↓↓</t>
  </si>
  <si>
    <t>－－↓－</t>
  </si>
  <si>
    <t>－－－↑</t>
  </si>
  <si>
    <t>－－－↓</t>
  </si>
  <si>
    <t>－－－－</t>
  </si>
  <si>
    <t>事務系職員数の推移</t>
    <rPh sb="0" eb="3">
      <t>ジムケイ</t>
    </rPh>
    <rPh sb="3" eb="5">
      <t>ショクイン</t>
    </rPh>
    <rPh sb="7" eb="9">
      <t>スイイ</t>
    </rPh>
    <phoneticPr fontId="1"/>
  </si>
  <si>
    <t>事務系職員に占める女性割合の推移</t>
    <rPh sb="0" eb="3">
      <t>ジムケイ</t>
    </rPh>
    <rPh sb="3" eb="5">
      <t>ショクイン</t>
    </rPh>
    <rPh sb="6" eb="7">
      <t>シ</t>
    </rPh>
    <rPh sb="9" eb="11">
      <t>ジョセイ</t>
    </rPh>
    <rPh sb="11" eb="13">
      <t>ワリアイ</t>
    </rPh>
    <rPh sb="14" eb="16">
      <t>スイイ</t>
    </rPh>
    <phoneticPr fontId="1"/>
  </si>
  <si>
    <t>技能技術系職員数の推移</t>
    <rPh sb="0" eb="2">
      <t>ギノウ</t>
    </rPh>
    <rPh sb="2" eb="5">
      <t>ギジュツケイ</t>
    </rPh>
    <rPh sb="5" eb="7">
      <t>ショクイン</t>
    </rPh>
    <rPh sb="9" eb="11">
      <t>スイイ</t>
    </rPh>
    <phoneticPr fontId="1"/>
  </si>
  <si>
    <t>技能技術系職員に占める女性割合の推移</t>
    <rPh sb="0" eb="2">
      <t>ギノウ</t>
    </rPh>
    <rPh sb="2" eb="5">
      <t>ギジュツケイ</t>
    </rPh>
    <rPh sb="5" eb="7">
      <t>ショクイン</t>
    </rPh>
    <rPh sb="8" eb="9">
      <t>シ</t>
    </rPh>
    <rPh sb="11" eb="13">
      <t>ジョセイ</t>
    </rPh>
    <rPh sb="13" eb="15">
      <t>ワリアイ</t>
    </rPh>
    <rPh sb="16" eb="18">
      <t>スイイ</t>
    </rPh>
    <phoneticPr fontId="1"/>
  </si>
  <si>
    <t>医療系職員数の推移</t>
    <rPh sb="0" eb="2">
      <t>イリョウ</t>
    </rPh>
    <rPh sb="2" eb="3">
      <t>ケイ</t>
    </rPh>
    <rPh sb="3" eb="5">
      <t>ショクイン</t>
    </rPh>
    <rPh sb="7" eb="9">
      <t>スイイ</t>
    </rPh>
    <phoneticPr fontId="1"/>
  </si>
  <si>
    <t>医療系職員に占める女性割合の推移</t>
    <rPh sb="0" eb="3">
      <t>イリョウケイ</t>
    </rPh>
    <rPh sb="3" eb="5">
      <t>ショクイン</t>
    </rPh>
    <rPh sb="6" eb="7">
      <t>シ</t>
    </rPh>
    <rPh sb="9" eb="11">
      <t>ジョセイ</t>
    </rPh>
    <rPh sb="11" eb="13">
      <t>ワリアイ</t>
    </rPh>
    <rPh sb="14" eb="16">
      <t>スイイ</t>
    </rPh>
    <phoneticPr fontId="1"/>
  </si>
  <si>
    <t>教務系職員数の推移</t>
    <rPh sb="0" eb="2">
      <t>キョウム</t>
    </rPh>
    <rPh sb="2" eb="3">
      <t>ケイ</t>
    </rPh>
    <rPh sb="3" eb="5">
      <t>ショクイン</t>
    </rPh>
    <rPh sb="7" eb="9">
      <t>スイイ</t>
    </rPh>
    <phoneticPr fontId="1"/>
  </si>
  <si>
    <t>教務系職員に占める女性割合の推移</t>
    <rPh sb="0" eb="3">
      <t>キョウムケイ</t>
    </rPh>
    <rPh sb="3" eb="5">
      <t>ショクイン</t>
    </rPh>
    <rPh sb="6" eb="7">
      <t>シ</t>
    </rPh>
    <rPh sb="9" eb="11">
      <t>ジョセイ</t>
    </rPh>
    <rPh sb="11" eb="13">
      <t>ワリアイ</t>
    </rPh>
    <rPh sb="14" eb="16">
      <t>スイイ</t>
    </rPh>
    <phoneticPr fontId="1"/>
  </si>
  <si>
    <t>その他職員数の推移</t>
    <rPh sb="2" eb="3">
      <t>タ</t>
    </rPh>
    <rPh sb="3" eb="5">
      <t>ショクイン</t>
    </rPh>
    <rPh sb="7" eb="9">
      <t>スイイ</t>
    </rPh>
    <phoneticPr fontId="1"/>
  </si>
  <si>
    <t>その他職員に占める女性割合の推移</t>
    <rPh sb="2" eb="3">
      <t>タ</t>
    </rPh>
    <rPh sb="3" eb="5">
      <t>ショクイン</t>
    </rPh>
    <rPh sb="6" eb="7">
      <t>シ</t>
    </rPh>
    <rPh sb="9" eb="11">
      <t>ジョセイ</t>
    </rPh>
    <rPh sb="11" eb="13">
      <t>ワリアイ</t>
    </rPh>
    <rPh sb="14" eb="16">
      <t>スイイ</t>
    </rPh>
    <phoneticPr fontId="1"/>
  </si>
  <si>
    <t>14-5.その他</t>
    <rPh sb="7" eb="8">
      <t>タ</t>
    </rPh>
    <phoneticPr fontId="1"/>
  </si>
  <si>
    <t>対象年度の略記➡</t>
    <rPh sb="0" eb="4">
      <t>タイショウネンド</t>
    </rPh>
    <rPh sb="5" eb="7">
      <t>リャッキ</t>
    </rPh>
    <phoneticPr fontId="1"/>
  </si>
  <si>
    <t>➡</t>
  </si>
  <si>
    <t>当</t>
    <rPh sb="0" eb="1">
      <t>トウ</t>
    </rPh>
    <phoneticPr fontId="1"/>
  </si>
  <si>
    <t>【出典】</t>
    <rPh sb="1" eb="3">
      <t>シュッテン</t>
    </rPh>
    <phoneticPr fontId="1"/>
  </si>
  <si>
    <t>大学改革支援・学位授与機構「大学基本情報」（https://portal.niad.ac.jp/ptrt/table.html）を加工して作成</t>
    <phoneticPr fontId="1"/>
  </si>
  <si>
    <t>14-1.2023</t>
  </si>
  <si>
    <t>14-2.2023</t>
  </si>
  <si>
    <t>14-3.2023</t>
  </si>
  <si>
    <t>14-4.2023</t>
  </si>
  <si>
    <t>14-5.2023</t>
  </si>
  <si>
    <t>合計</t>
    <phoneticPr fontId="1"/>
  </si>
  <si>
    <t>総合計</t>
    <rPh sb="0" eb="3">
      <t>ソウゴウケイ</t>
    </rPh>
    <phoneticPr fontId="1"/>
  </si>
  <si>
    <t>14-1.2024</t>
  </si>
  <si>
    <t>14-2.2024</t>
  </si>
  <si>
    <t>14-3.2024</t>
  </si>
  <si>
    <t>14-4.2024</t>
  </si>
  <si>
    <t>14-5.2024</t>
  </si>
  <si>
    <t>最新年度のみ減少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</si>
</sst>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_ "/>
    <numFmt numFmtId="177" formatCode="#,##0_);[Red]\(#,##0\)"/>
    <numFmt numFmtId="178" formatCode="0.0%"/>
    <numFmt numFmtId="179" formatCode="General&quot;人&quot;"/>
    <numFmt numFmtId="180" formatCode="\+0.0%;\-0.0%;&quot;±0%&quot;"/>
    <numFmt numFmtId="181" formatCode="#,##0.0_);[Red]\(#,##0.0\)"/>
    <numFmt numFmtId="182" formatCode="#,##0.0_ "/>
    <numFmt numFmtId="183" formatCode="0.0"/>
    <numFmt numFmtId="184" formatCode="#,##0.0&quot;人&quot;"/>
    <numFmt numFmtId="185" formatCode="\+#,##0.0&quot;人&quot;;\-#,##0.0&quot;人&quot;;&quot;±0人&quot;"/>
    <numFmt numFmtId="186" formatCode="&quot;R&quot;General"/>
  </numFmts>
  <fonts count="16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11"/>
      <color rgb="FFFF0000"/>
      <name val="ＭＳ 明朝"/>
      <family val="2"/>
      <charset val="128"/>
    </font>
    <font>
      <sz val="11"/>
      <color theme="1"/>
      <name val="ＭＳ 明朝"/>
      <family val="1"/>
      <charset val="128"/>
    </font>
    <font>
      <sz val="11"/>
      <color rgb="FF9C0006"/>
      <name val="ＭＳ 明朝"/>
      <family val="2"/>
      <charset val="128"/>
    </font>
    <font>
      <u/>
      <sz val="11"/>
      <color theme="10"/>
      <name val="ＭＳ 明朝"/>
      <family val="2"/>
      <charset val="128"/>
    </font>
    <font>
      <sz val="11"/>
      <name val="ＭＳ 明朝"/>
      <family val="2"/>
      <charset val="128"/>
    </font>
    <font>
      <sz val="9"/>
      <color theme="0"/>
      <name val="ＭＳ ゴシック"/>
      <family val="3"/>
      <charset val="128"/>
    </font>
    <font>
      <b/>
      <sz val="9"/>
      <color theme="1"/>
      <name val="ＭＳ 明朝"/>
      <family val="1"/>
      <charset val="128"/>
    </font>
    <font>
      <b/>
      <sz val="11"/>
      <color theme="0"/>
      <name val="ＭＳ 明朝"/>
      <family val="2"/>
      <charset val="128"/>
    </font>
    <font>
      <b/>
      <sz val="11"/>
      <color theme="0"/>
      <name val="ＭＳ 明朝"/>
      <family val="1"/>
      <charset val="128"/>
    </font>
  </fonts>
  <fills count="1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290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0" fillId="3" borderId="0" xfId="0" applyFill="1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Border="1">
      <alignment vertical="center"/>
    </xf>
    <xf numFmtId="0" fontId="0" fillId="4" borderId="1" xfId="0" applyFill="1" applyBorder="1">
      <alignment vertical="center"/>
    </xf>
    <xf numFmtId="0" fontId="0" fillId="0" borderId="12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4" xfId="0" applyNumberFormat="1" applyBorder="1" applyAlignment="1">
      <alignment horizontal="center" vertical="center"/>
    </xf>
    <xf numFmtId="176" fontId="0" fillId="0" borderId="15" xfId="0" applyNumberFormat="1" applyBorder="1" applyAlignment="1">
      <alignment horizontal="center" vertical="center"/>
    </xf>
    <xf numFmtId="176" fontId="0" fillId="0" borderId="16" xfId="0" applyNumberFormat="1" applyBorder="1" applyAlignment="1">
      <alignment horizontal="center" vertical="center" wrapText="1"/>
    </xf>
    <xf numFmtId="176" fontId="0" fillId="0" borderId="17" xfId="0" applyNumberFormat="1" applyBorder="1" applyAlignment="1">
      <alignment horizontal="center" vertical="center"/>
    </xf>
    <xf numFmtId="176" fontId="0" fillId="0" borderId="18" xfId="0" applyNumberFormat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0" fillId="4" borderId="19" xfId="0" applyFill="1" applyBorder="1">
      <alignment vertical="center"/>
    </xf>
    <xf numFmtId="176" fontId="0" fillId="4" borderId="13" xfId="0" applyNumberFormat="1" applyFill="1" applyBorder="1">
      <alignment vertical="center"/>
    </xf>
    <xf numFmtId="176" fontId="0" fillId="4" borderId="14" xfId="0" applyNumberFormat="1" applyFill="1" applyBorder="1">
      <alignment vertical="center"/>
    </xf>
    <xf numFmtId="176" fontId="0" fillId="4" borderId="16" xfId="0" applyNumberFormat="1" applyFont="1" applyFill="1" applyBorder="1">
      <alignment vertical="center"/>
    </xf>
    <xf numFmtId="178" fontId="0" fillId="4" borderId="20" xfId="1" applyNumberFormat="1" applyFont="1" applyFill="1" applyBorder="1">
      <alignment vertical="center"/>
    </xf>
    <xf numFmtId="176" fontId="0" fillId="4" borderId="18" xfId="0" applyNumberFormat="1" applyFill="1" applyBorder="1">
      <alignment vertical="center"/>
    </xf>
    <xf numFmtId="0" fontId="0" fillId="0" borderId="21" xfId="0" applyBorder="1">
      <alignment vertical="center"/>
    </xf>
    <xf numFmtId="176" fontId="0" fillId="0" borderId="22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23" xfId="0" applyNumberFormat="1" applyBorder="1">
      <alignment vertical="center"/>
    </xf>
    <xf numFmtId="178" fontId="0" fillId="0" borderId="24" xfId="1" applyNumberFormat="1" applyFont="1" applyBorder="1">
      <alignment vertical="center"/>
    </xf>
    <xf numFmtId="176" fontId="0" fillId="0" borderId="25" xfId="0" applyNumberFormat="1" applyBorder="1">
      <alignment vertical="center"/>
    </xf>
    <xf numFmtId="0" fontId="0" fillId="0" borderId="26" xfId="0" applyBorder="1">
      <alignment vertical="center"/>
    </xf>
    <xf numFmtId="176" fontId="0" fillId="0" borderId="27" xfId="0" applyNumberFormat="1" applyBorder="1">
      <alignment vertical="center"/>
    </xf>
    <xf numFmtId="176" fontId="0" fillId="0" borderId="28" xfId="0" applyNumberFormat="1" applyBorder="1">
      <alignment vertical="center"/>
    </xf>
    <xf numFmtId="176" fontId="0" fillId="0" borderId="29" xfId="0" applyNumberFormat="1" applyBorder="1">
      <alignment vertical="center"/>
    </xf>
    <xf numFmtId="178" fontId="0" fillId="0" borderId="30" xfId="1" applyNumberFormat="1" applyFont="1" applyBorder="1">
      <alignment vertical="center"/>
    </xf>
    <xf numFmtId="176" fontId="0" fillId="0" borderId="31" xfId="0" applyNumberFormat="1" applyBorder="1">
      <alignment vertical="center"/>
    </xf>
    <xf numFmtId="176" fontId="7" fillId="0" borderId="0" xfId="0" applyNumberFormat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6" fontId="0" fillId="0" borderId="22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2" xfId="0" applyNumberFormat="1" applyBorder="1" applyAlignment="1">
      <alignment horizontal="center" vertical="center"/>
    </xf>
    <xf numFmtId="176" fontId="0" fillId="0" borderId="32" xfId="0" applyNumberFormat="1" applyBorder="1" applyAlignment="1">
      <alignment horizontal="center" vertical="center" wrapText="1"/>
    </xf>
    <xf numFmtId="176" fontId="0" fillId="0" borderId="33" xfId="0" applyNumberFormat="1" applyBorder="1" applyAlignment="1">
      <alignment horizontal="center" vertical="center"/>
    </xf>
    <xf numFmtId="176" fontId="0" fillId="0" borderId="34" xfId="0" applyNumberFormat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0" fillId="0" borderId="12" xfId="0" applyNumberFormat="1" applyBorder="1">
      <alignment vertical="center"/>
    </xf>
    <xf numFmtId="176" fontId="0" fillId="0" borderId="32" xfId="0" applyNumberFormat="1" applyBorder="1">
      <alignment vertical="center"/>
    </xf>
    <xf numFmtId="178" fontId="0" fillId="0" borderId="33" xfId="1" applyNumberFormat="1" applyFont="1" applyBorder="1">
      <alignment vertical="center"/>
    </xf>
    <xf numFmtId="176" fontId="0" fillId="0" borderId="34" xfId="0" applyNumberFormat="1" applyBorder="1">
      <alignment vertical="center"/>
    </xf>
    <xf numFmtId="176" fontId="0" fillId="4" borderId="22" xfId="0" applyNumberFormat="1" applyFill="1" applyBorder="1">
      <alignment vertical="center"/>
    </xf>
    <xf numFmtId="176" fontId="0" fillId="4" borderId="1" xfId="0" applyNumberFormat="1" applyFill="1" applyBorder="1">
      <alignment vertical="center"/>
    </xf>
    <xf numFmtId="176" fontId="0" fillId="4" borderId="12" xfId="0" applyNumberFormat="1" applyFill="1" applyBorder="1">
      <alignment vertical="center"/>
    </xf>
    <xf numFmtId="176" fontId="0" fillId="4" borderId="32" xfId="0" applyNumberFormat="1" applyFill="1" applyBorder="1">
      <alignment vertical="center"/>
    </xf>
    <xf numFmtId="178" fontId="0" fillId="4" borderId="33" xfId="1" applyNumberFormat="1" applyFont="1" applyFill="1" applyBorder="1">
      <alignment vertical="center"/>
    </xf>
    <xf numFmtId="176" fontId="0" fillId="4" borderId="34" xfId="0" applyNumberFormat="1" applyFill="1" applyBorder="1">
      <alignment vertical="center"/>
    </xf>
    <xf numFmtId="176" fontId="0" fillId="0" borderId="35" xfId="0" applyNumberFormat="1" applyBorder="1">
      <alignment vertical="center"/>
    </xf>
    <xf numFmtId="176" fontId="0" fillId="0" borderId="36" xfId="0" applyNumberFormat="1" applyBorder="1">
      <alignment vertical="center"/>
    </xf>
    <xf numFmtId="178" fontId="0" fillId="0" borderId="37" xfId="1" applyNumberFormat="1" applyFont="1" applyBorder="1">
      <alignment vertical="center"/>
    </xf>
    <xf numFmtId="176" fontId="0" fillId="0" borderId="38" xfId="0" applyNumberFormat="1" applyBorder="1">
      <alignment vertical="center"/>
    </xf>
    <xf numFmtId="0" fontId="0" fillId="0" borderId="11" xfId="0" applyBorder="1" applyAlignment="1">
      <alignment horizontal="center" vertical="center"/>
    </xf>
    <xf numFmtId="176" fontId="0" fillId="0" borderId="39" xfId="0" applyNumberFormat="1" applyBorder="1" applyAlignment="1">
      <alignment horizontal="center" vertical="center"/>
    </xf>
    <xf numFmtId="176" fontId="0" fillId="0" borderId="40" xfId="0" applyNumberFormat="1" applyBorder="1" applyAlignment="1">
      <alignment horizontal="center" vertical="center"/>
    </xf>
    <xf numFmtId="176" fontId="0" fillId="0" borderId="41" xfId="0" applyNumberFormat="1" applyBorder="1" applyAlignment="1">
      <alignment horizontal="center" vertical="center"/>
    </xf>
    <xf numFmtId="176" fontId="0" fillId="0" borderId="42" xfId="0" applyNumberFormat="1" applyBorder="1" applyAlignment="1">
      <alignment horizontal="center" vertical="center" wrapText="1"/>
    </xf>
    <xf numFmtId="176" fontId="0" fillId="0" borderId="43" xfId="0" applyNumberFormat="1" applyBorder="1" applyAlignment="1">
      <alignment horizontal="center" vertical="center"/>
    </xf>
    <xf numFmtId="176" fontId="0" fillId="0" borderId="44" xfId="0" applyNumberFormat="1" applyBorder="1" applyAlignment="1">
      <alignment horizontal="center" vertical="center" wrapText="1"/>
    </xf>
    <xf numFmtId="0" fontId="10" fillId="0" borderId="45" xfId="3" applyBorder="1" applyAlignment="1">
      <alignment horizontal="center" vertical="center"/>
    </xf>
    <xf numFmtId="0" fontId="0" fillId="0" borderId="0" xfId="0" applyBorder="1">
      <alignment vertical="center"/>
    </xf>
    <xf numFmtId="0" fontId="8" fillId="0" borderId="0" xfId="0" applyFont="1" applyFill="1" applyBorder="1">
      <alignment vertical="center"/>
    </xf>
    <xf numFmtId="0" fontId="12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>
      <alignment vertical="center"/>
    </xf>
    <xf numFmtId="0" fontId="13" fillId="0" borderId="0" xfId="0" applyFont="1" applyFill="1" applyBorder="1">
      <alignment vertical="center"/>
    </xf>
    <xf numFmtId="180" fontId="5" fillId="0" borderId="1" xfId="1" applyNumberFormat="1" applyFont="1" applyBorder="1" applyAlignment="1">
      <alignment horizontal="center" vertical="center"/>
    </xf>
    <xf numFmtId="0" fontId="10" fillId="0" borderId="1" xfId="3" applyBorder="1" applyAlignment="1">
      <alignment horizontal="center" vertical="center"/>
    </xf>
    <xf numFmtId="0" fontId="0" fillId="8" borderId="0" xfId="0" applyFill="1">
      <alignment vertical="center"/>
    </xf>
    <xf numFmtId="0" fontId="0" fillId="5" borderId="0" xfId="0" applyFill="1">
      <alignment vertical="center"/>
    </xf>
    <xf numFmtId="0" fontId="0" fillId="0" borderId="1" xfId="0" applyFill="1" applyBorder="1" applyAlignment="1">
      <alignment horizontal="center" vertical="center"/>
    </xf>
    <xf numFmtId="182" fontId="0" fillId="0" borderId="22" xfId="0" applyNumberFormat="1" applyBorder="1">
      <alignment vertical="center"/>
    </xf>
    <xf numFmtId="182" fontId="0" fillId="0" borderId="1" xfId="0" applyNumberFormat="1" applyBorder="1">
      <alignment vertical="center"/>
    </xf>
    <xf numFmtId="182" fontId="0" fillId="0" borderId="27" xfId="0" applyNumberFormat="1" applyBorder="1">
      <alignment vertical="center"/>
    </xf>
    <xf numFmtId="182" fontId="0" fillId="0" borderId="28" xfId="0" applyNumberFormat="1" applyBorder="1">
      <alignment vertical="center"/>
    </xf>
    <xf numFmtId="0" fontId="6" fillId="0" borderId="1" xfId="0" applyFont="1" applyBorder="1" applyAlignment="1">
      <alignment horizontal="center" vertical="center"/>
    </xf>
    <xf numFmtId="184" fontId="6" fillId="0" borderId="1" xfId="0" applyNumberFormat="1" applyFont="1" applyBorder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178" fontId="5" fillId="0" borderId="1" xfId="1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185" fontId="6" fillId="0" borderId="1" xfId="0" applyNumberFormat="1" applyFont="1" applyBorder="1" applyAlignment="1">
      <alignment horizontal="center" vertical="center"/>
    </xf>
    <xf numFmtId="0" fontId="0" fillId="0" borderId="0" xfId="0" applyProtection="1">
      <alignment vertical="center"/>
    </xf>
    <xf numFmtId="0" fontId="10" fillId="0" borderId="45" xfId="3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5" fillId="0" borderId="0" xfId="0" applyFont="1" applyAlignment="1" applyProtection="1">
      <alignment vertical="center" shrinkToFit="1"/>
    </xf>
    <xf numFmtId="0" fontId="5" fillId="0" borderId="0" xfId="0" applyFo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5" fillId="7" borderId="0" xfId="0" applyFont="1" applyFill="1" applyProtection="1">
      <alignment vertical="center"/>
    </xf>
    <xf numFmtId="0" fontId="6" fillId="0" borderId="0" xfId="0" applyFont="1" applyAlignment="1" applyProtection="1">
      <alignment vertical="center" shrinkToFit="1"/>
    </xf>
    <xf numFmtId="0" fontId="0" fillId="0" borderId="1" xfId="0" applyBorder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textRotation="180"/>
    </xf>
    <xf numFmtId="0" fontId="6" fillId="6" borderId="0" xfId="0" applyFont="1" applyFill="1" applyAlignment="1" applyProtection="1">
      <alignment horizontal="center" vertical="center"/>
    </xf>
    <xf numFmtId="0" fontId="6" fillId="13" borderId="0" xfId="0" applyFont="1" applyFill="1" applyAlignment="1" applyProtection="1">
      <alignment horizontal="center" vertical="center" shrinkToFit="1"/>
    </xf>
    <xf numFmtId="0" fontId="6" fillId="0" borderId="28" xfId="0" applyFont="1" applyBorder="1" applyAlignment="1" applyProtection="1">
      <alignment horizontal="center" vertical="center"/>
    </xf>
    <xf numFmtId="0" fontId="6" fillId="14" borderId="0" xfId="0" applyFont="1" applyFill="1" applyAlignment="1" applyProtection="1">
      <alignment horizontal="center" vertical="center"/>
    </xf>
    <xf numFmtId="0" fontId="0" fillId="5" borderId="2" xfId="0" applyFill="1" applyBorder="1" applyProtection="1">
      <alignment vertical="center"/>
    </xf>
    <xf numFmtId="0" fontId="0" fillId="5" borderId="3" xfId="0" applyFill="1" applyBorder="1" applyProtection="1">
      <alignment vertical="center"/>
    </xf>
    <xf numFmtId="0" fontId="0" fillId="5" borderId="3" xfId="0" applyFill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vertical="center" shrinkToFit="1"/>
    </xf>
    <xf numFmtId="0" fontId="6" fillId="5" borderId="3" xfId="0" applyFont="1" applyFill="1" applyBorder="1" applyProtection="1">
      <alignment vertical="center"/>
    </xf>
    <xf numFmtId="0" fontId="0" fillId="5" borderId="4" xfId="0" applyFill="1" applyBorder="1" applyProtection="1">
      <alignment vertical="center"/>
    </xf>
    <xf numFmtId="0" fontId="0" fillId="5" borderId="5" xfId="0" applyFill="1" applyBorder="1" applyProtection="1">
      <alignment vertical="center"/>
    </xf>
    <xf numFmtId="0" fontId="0" fillId="5" borderId="0" xfId="0" applyFill="1" applyBorder="1" applyProtection="1">
      <alignment vertical="center"/>
    </xf>
    <xf numFmtId="0" fontId="0" fillId="5" borderId="0" xfId="0" applyFill="1" applyBorder="1" applyAlignment="1" applyProtection="1">
      <alignment horizontal="center" vertical="center"/>
    </xf>
    <xf numFmtId="0" fontId="0" fillId="5" borderId="6" xfId="0" applyFill="1" applyBorder="1" applyProtection="1">
      <alignment vertical="center"/>
    </xf>
    <xf numFmtId="0" fontId="0" fillId="5" borderId="5" xfId="0" applyFill="1" applyBorder="1" applyAlignment="1" applyProtection="1">
      <alignment vertical="center" wrapText="1"/>
    </xf>
    <xf numFmtId="0" fontId="0" fillId="4" borderId="1" xfId="0" applyFill="1" applyBorder="1" applyProtection="1">
      <alignment vertical="center"/>
    </xf>
    <xf numFmtId="0" fontId="6" fillId="0" borderId="22" xfId="0" applyFont="1" applyBorder="1" applyAlignment="1" applyProtection="1">
      <alignment horizontal="center" vertical="center" shrinkToFit="1"/>
    </xf>
    <xf numFmtId="9" fontId="6" fillId="0" borderId="24" xfId="0" applyNumberFormat="1" applyFont="1" applyBorder="1" applyAlignment="1" applyProtection="1">
      <alignment horizontal="center" vertical="center" shrinkToFit="1"/>
    </xf>
    <xf numFmtId="0" fontId="6" fillId="0" borderId="1" xfId="0" applyFont="1" applyBorder="1" applyAlignment="1" applyProtection="1">
      <alignment horizontal="center" vertical="center"/>
    </xf>
    <xf numFmtId="0" fontId="6" fillId="0" borderId="22" xfId="0" applyFont="1" applyBorder="1" applyAlignment="1" applyProtection="1">
      <alignment horizontal="center" vertical="center"/>
    </xf>
    <xf numFmtId="0" fontId="6" fillId="7" borderId="10" xfId="0" applyFont="1" applyFill="1" applyBorder="1" applyAlignment="1" applyProtection="1">
      <alignment horizontal="center" vertical="center" shrinkToFit="1"/>
    </xf>
    <xf numFmtId="0" fontId="6" fillId="7" borderId="50" xfId="0" applyFont="1" applyFill="1" applyBorder="1" applyAlignment="1" applyProtection="1">
      <alignment horizontal="center" vertical="center" shrinkToFit="1"/>
    </xf>
    <xf numFmtId="0" fontId="6" fillId="6" borderId="10" xfId="0" applyFont="1" applyFill="1" applyBorder="1" applyAlignment="1" applyProtection="1">
      <alignment horizontal="center" vertical="center" shrinkToFit="1"/>
    </xf>
    <xf numFmtId="0" fontId="6" fillId="6" borderId="50" xfId="0" applyFont="1" applyFill="1" applyBorder="1" applyAlignment="1" applyProtection="1">
      <alignment horizontal="center" vertical="center" shrinkToFit="1"/>
    </xf>
    <xf numFmtId="0" fontId="0" fillId="5" borderId="6" xfId="0" applyFill="1" applyBorder="1" applyAlignment="1" applyProtection="1">
      <alignment vertical="center" wrapText="1"/>
    </xf>
    <xf numFmtId="0" fontId="0" fillId="0" borderId="1" xfId="0" applyFill="1" applyBorder="1" applyProtection="1">
      <alignment vertical="center"/>
    </xf>
    <xf numFmtId="177" fontId="0" fillId="0" borderId="1" xfId="0" applyNumberFormat="1" applyFill="1" applyBorder="1" applyAlignment="1" applyProtection="1">
      <alignment horizontal="center" vertical="center"/>
    </xf>
    <xf numFmtId="181" fontId="6" fillId="0" borderId="22" xfId="0" applyNumberFormat="1" applyFont="1" applyBorder="1" applyAlignment="1" applyProtection="1">
      <alignment horizontal="center" vertical="center" shrinkToFit="1"/>
    </xf>
    <xf numFmtId="181" fontId="6" fillId="0" borderId="24" xfId="0" applyNumberFormat="1" applyFont="1" applyBorder="1" applyAlignment="1" applyProtection="1">
      <alignment horizontal="center" vertical="center" shrinkToFit="1"/>
    </xf>
    <xf numFmtId="0" fontId="6" fillId="0" borderId="34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 shrinkToFit="1"/>
    </xf>
    <xf numFmtId="177" fontId="6" fillId="0" borderId="22" xfId="0" applyNumberFormat="1" applyFont="1" applyBorder="1" applyAlignment="1" applyProtection="1">
      <alignment horizontal="center" vertical="center"/>
    </xf>
    <xf numFmtId="183" fontId="6" fillId="0" borderId="1" xfId="0" applyNumberFormat="1" applyFont="1" applyBorder="1" applyAlignment="1" applyProtection="1">
      <alignment horizontal="center" vertical="center" shrinkToFit="1"/>
    </xf>
    <xf numFmtId="0" fontId="6" fillId="0" borderId="34" xfId="0" applyFont="1" applyBorder="1" applyAlignment="1" applyProtection="1">
      <alignment horizontal="center" vertical="center" shrinkToFit="1"/>
    </xf>
    <xf numFmtId="177" fontId="6" fillId="0" borderId="1" xfId="0" applyNumberFormat="1" applyFont="1" applyBorder="1" applyAlignment="1" applyProtection="1">
      <alignment horizontal="center" vertical="center"/>
    </xf>
    <xf numFmtId="0" fontId="8" fillId="16" borderId="51" xfId="0" applyFont="1" applyFill="1" applyBorder="1" applyAlignment="1" applyProtection="1">
      <alignment horizontal="center" vertical="center"/>
    </xf>
    <xf numFmtId="176" fontId="0" fillId="0" borderId="1" xfId="0" applyNumberFormat="1" applyFill="1" applyBorder="1" applyAlignment="1" applyProtection="1">
      <alignment horizontal="center" vertical="center"/>
    </xf>
    <xf numFmtId="0" fontId="8" fillId="0" borderId="51" xfId="0" applyFont="1" applyBorder="1" applyAlignment="1" applyProtection="1">
      <alignment horizontal="center" vertical="center"/>
    </xf>
    <xf numFmtId="178" fontId="0" fillId="0" borderId="1" xfId="1" applyNumberFormat="1" applyFont="1" applyFill="1" applyBorder="1" applyAlignment="1" applyProtection="1">
      <alignment horizontal="center" vertical="center"/>
    </xf>
    <xf numFmtId="178" fontId="6" fillId="0" borderId="27" xfId="1" applyNumberFormat="1" applyFont="1" applyBorder="1" applyAlignment="1" applyProtection="1">
      <alignment horizontal="center" vertical="center" shrinkToFit="1"/>
    </xf>
    <xf numFmtId="178" fontId="6" fillId="0" borderId="30" xfId="1" applyNumberFormat="1" applyFont="1" applyBorder="1" applyAlignment="1" applyProtection="1">
      <alignment horizontal="center" vertical="center" shrinkToFit="1"/>
    </xf>
    <xf numFmtId="0" fontId="6" fillId="0" borderId="38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  <xf numFmtId="0" fontId="6" fillId="0" borderId="35" xfId="0" applyFont="1" applyBorder="1" applyAlignment="1" applyProtection="1">
      <alignment horizontal="center" vertical="center" shrinkToFit="1"/>
    </xf>
    <xf numFmtId="177" fontId="6" fillId="0" borderId="27" xfId="0" applyNumberFormat="1" applyFont="1" applyBorder="1" applyAlignment="1" applyProtection="1">
      <alignment horizontal="center" vertical="center"/>
    </xf>
    <xf numFmtId="183" fontId="6" fillId="0" borderId="28" xfId="0" applyNumberFormat="1" applyFont="1" applyBorder="1" applyAlignment="1" applyProtection="1">
      <alignment horizontal="center" vertical="center" shrinkToFit="1"/>
    </xf>
    <xf numFmtId="0" fontId="6" fillId="0" borderId="38" xfId="0" applyFont="1" applyBorder="1" applyAlignment="1" applyProtection="1">
      <alignment horizontal="center" vertical="center" shrinkToFit="1"/>
    </xf>
    <xf numFmtId="177" fontId="6" fillId="0" borderId="28" xfId="0" applyNumberFormat="1" applyFont="1" applyBorder="1" applyAlignment="1" applyProtection="1">
      <alignment horizontal="center" vertical="center"/>
    </xf>
    <xf numFmtId="0" fontId="8" fillId="0" borderId="52" xfId="0" applyFont="1" applyBorder="1" applyAlignment="1" applyProtection="1">
      <alignment horizontal="center" vertical="center"/>
    </xf>
    <xf numFmtId="0" fontId="6" fillId="5" borderId="0" xfId="0" applyFont="1" applyFill="1" applyAlignment="1" applyProtection="1">
      <alignment horizontal="center" vertical="center" shrinkToFit="1"/>
    </xf>
    <xf numFmtId="0" fontId="6" fillId="5" borderId="0" xfId="0" applyFont="1" applyFill="1" applyAlignment="1" applyProtection="1">
      <alignment horizontal="center" vertical="center"/>
    </xf>
    <xf numFmtId="0" fontId="8" fillId="5" borderId="0" xfId="0" applyFont="1" applyFill="1" applyAlignment="1" applyProtection="1">
      <alignment horizontal="center" vertical="center"/>
    </xf>
    <xf numFmtId="0" fontId="0" fillId="3" borderId="1" xfId="0" applyFill="1" applyBorder="1" applyProtection="1">
      <alignment vertical="center"/>
    </xf>
    <xf numFmtId="0" fontId="11" fillId="7" borderId="1" xfId="0" applyFont="1" applyFill="1" applyBorder="1" applyProtection="1">
      <alignment vertical="center"/>
    </xf>
    <xf numFmtId="181" fontId="0" fillId="0" borderId="1" xfId="0" applyNumberFormat="1" applyFill="1" applyBorder="1" applyAlignment="1" applyProtection="1">
      <alignment horizontal="center" vertical="center"/>
    </xf>
    <xf numFmtId="176" fontId="0" fillId="0" borderId="1" xfId="0" applyNumberFormat="1" applyBorder="1" applyAlignment="1" applyProtection="1">
      <alignment horizontal="center" vertical="center"/>
    </xf>
    <xf numFmtId="0" fontId="0" fillId="6" borderId="1" xfId="0" applyFill="1" applyBorder="1" applyProtection="1">
      <alignment vertical="center"/>
    </xf>
    <xf numFmtId="0" fontId="0" fillId="5" borderId="7" xfId="0" applyFill="1" applyBorder="1" applyProtection="1">
      <alignment vertical="center"/>
    </xf>
    <xf numFmtId="0" fontId="0" fillId="5" borderId="8" xfId="0" applyFill="1" applyBorder="1" applyProtection="1">
      <alignment vertical="center"/>
    </xf>
    <xf numFmtId="178" fontId="0" fillId="5" borderId="8" xfId="1" applyNumberFormat="1" applyFont="1" applyFill="1" applyBorder="1" applyAlignment="1" applyProtection="1">
      <alignment horizontal="center" vertical="center"/>
    </xf>
    <xf numFmtId="0" fontId="6" fillId="5" borderId="8" xfId="0" applyFont="1" applyFill="1" applyBorder="1" applyAlignment="1" applyProtection="1">
      <alignment horizontal="center" vertical="center" shrinkToFit="1"/>
    </xf>
    <xf numFmtId="0" fontId="6" fillId="5" borderId="8" xfId="0" applyFont="1" applyFill="1" applyBorder="1" applyAlignment="1" applyProtection="1">
      <alignment horizontal="center" vertical="center"/>
    </xf>
    <xf numFmtId="0" fontId="8" fillId="5" borderId="8" xfId="0" applyFont="1" applyFill="1" applyBorder="1" applyAlignment="1" applyProtection="1">
      <alignment horizontal="center" vertical="center"/>
    </xf>
    <xf numFmtId="0" fontId="0" fillId="5" borderId="9" xfId="0" applyFill="1" applyBorder="1" applyProtection="1">
      <alignment vertical="center"/>
    </xf>
    <xf numFmtId="0" fontId="0" fillId="8" borderId="2" xfId="0" applyFill="1" applyBorder="1" applyProtection="1">
      <alignment vertical="center"/>
    </xf>
    <xf numFmtId="0" fontId="0" fillId="8" borderId="3" xfId="0" applyFill="1" applyBorder="1" applyProtection="1">
      <alignment vertical="center"/>
    </xf>
    <xf numFmtId="0" fontId="0" fillId="8" borderId="3" xfId="0" applyFill="1" applyBorder="1" applyAlignment="1" applyProtection="1">
      <alignment horizontal="center" vertical="center"/>
    </xf>
    <xf numFmtId="0" fontId="6" fillId="8" borderId="3" xfId="0" applyFont="1" applyFill="1" applyBorder="1" applyAlignment="1" applyProtection="1">
      <alignment horizontal="center" vertical="center" shrinkToFit="1"/>
    </xf>
    <xf numFmtId="0" fontId="6" fillId="8" borderId="3" xfId="0" applyFont="1" applyFill="1" applyBorder="1" applyAlignment="1" applyProtection="1">
      <alignment horizontal="center" vertical="center"/>
    </xf>
    <xf numFmtId="0" fontId="8" fillId="8" borderId="3" xfId="0" applyFont="1" applyFill="1" applyBorder="1" applyAlignment="1" applyProtection="1">
      <alignment horizontal="center" vertical="center"/>
    </xf>
    <xf numFmtId="0" fontId="0" fillId="8" borderId="4" xfId="0" applyFill="1" applyBorder="1" applyProtection="1">
      <alignment vertical="center"/>
    </xf>
    <xf numFmtId="0" fontId="0" fillId="8" borderId="5" xfId="0" applyFill="1" applyBorder="1" applyProtection="1">
      <alignment vertical="center"/>
    </xf>
    <xf numFmtId="0" fontId="0" fillId="8" borderId="0" xfId="0" applyFill="1" applyBorder="1" applyProtection="1">
      <alignment vertical="center"/>
    </xf>
    <xf numFmtId="0" fontId="0" fillId="8" borderId="0" xfId="0" applyFill="1" applyBorder="1" applyAlignment="1" applyProtection="1">
      <alignment horizontal="center" vertical="center"/>
    </xf>
    <xf numFmtId="0" fontId="0" fillId="8" borderId="6" xfId="0" applyFill="1" applyBorder="1" applyProtection="1">
      <alignment vertical="center"/>
    </xf>
    <xf numFmtId="0" fontId="0" fillId="0" borderId="0" xfId="0" applyAlignment="1" applyProtection="1">
      <alignment vertical="center" wrapText="1"/>
    </xf>
    <xf numFmtId="0" fontId="6" fillId="8" borderId="0" xfId="0" applyFont="1" applyFill="1" applyAlignment="1" applyProtection="1">
      <alignment horizontal="center" vertical="center" shrinkToFit="1"/>
    </xf>
    <xf numFmtId="0" fontId="6" fillId="8" borderId="0" xfId="0" applyFont="1" applyFill="1" applyAlignment="1" applyProtection="1">
      <alignment horizontal="center" vertical="center"/>
    </xf>
    <xf numFmtId="0" fontId="8" fillId="0" borderId="0" xfId="0" applyFont="1" applyProtection="1">
      <alignment vertical="center"/>
    </xf>
    <xf numFmtId="0" fontId="8" fillId="8" borderId="0" xfId="0" applyFont="1" applyFill="1" applyAlignment="1" applyProtection="1">
      <alignment horizontal="center" vertical="center"/>
    </xf>
    <xf numFmtId="0" fontId="0" fillId="8" borderId="7" xfId="0" applyFill="1" applyBorder="1" applyProtection="1">
      <alignment vertical="center"/>
    </xf>
    <xf numFmtId="0" fontId="0" fillId="8" borderId="8" xfId="0" applyFill="1" applyBorder="1" applyProtection="1">
      <alignment vertical="center"/>
    </xf>
    <xf numFmtId="0" fontId="0" fillId="8" borderId="8" xfId="0" applyFill="1" applyBorder="1" applyAlignment="1" applyProtection="1">
      <alignment horizontal="center" vertical="center"/>
    </xf>
    <xf numFmtId="0" fontId="6" fillId="8" borderId="8" xfId="0" applyFont="1" applyFill="1" applyBorder="1" applyAlignment="1" applyProtection="1">
      <alignment horizontal="center" vertical="center" shrinkToFit="1"/>
    </xf>
    <xf numFmtId="0" fontId="6" fillId="8" borderId="8" xfId="0" applyFont="1" applyFill="1" applyBorder="1" applyAlignment="1" applyProtection="1">
      <alignment horizontal="center" vertical="center"/>
    </xf>
    <xf numFmtId="0" fontId="8" fillId="8" borderId="8" xfId="0" applyFont="1" applyFill="1" applyBorder="1" applyAlignment="1" applyProtection="1">
      <alignment horizontal="center" vertical="center"/>
    </xf>
    <xf numFmtId="0" fontId="0" fillId="8" borderId="9" xfId="0" applyFill="1" applyBorder="1" applyProtection="1">
      <alignment vertical="center"/>
    </xf>
    <xf numFmtId="0" fontId="0" fillId="9" borderId="2" xfId="0" applyFill="1" applyBorder="1" applyProtection="1">
      <alignment vertical="center"/>
    </xf>
    <xf numFmtId="0" fontId="0" fillId="9" borderId="3" xfId="0" applyFill="1" applyBorder="1" applyProtection="1">
      <alignment vertical="center"/>
    </xf>
    <xf numFmtId="0" fontId="0" fillId="9" borderId="3" xfId="0" applyFill="1" applyBorder="1" applyAlignment="1" applyProtection="1">
      <alignment horizontal="center" vertical="center"/>
    </xf>
    <xf numFmtId="0" fontId="6" fillId="9" borderId="3" xfId="0" applyFont="1" applyFill="1" applyBorder="1" applyAlignment="1" applyProtection="1">
      <alignment horizontal="center" vertical="center" shrinkToFit="1"/>
    </xf>
    <xf numFmtId="0" fontId="6" fillId="9" borderId="3" xfId="0" applyFont="1" applyFill="1" applyBorder="1" applyAlignment="1" applyProtection="1">
      <alignment horizontal="center" vertical="center"/>
    </xf>
    <xf numFmtId="0" fontId="8" fillId="9" borderId="3" xfId="0" applyFont="1" applyFill="1" applyBorder="1" applyAlignment="1" applyProtection="1">
      <alignment horizontal="center" vertical="center"/>
    </xf>
    <xf numFmtId="0" fontId="0" fillId="9" borderId="4" xfId="0" applyFill="1" applyBorder="1" applyProtection="1">
      <alignment vertical="center"/>
    </xf>
    <xf numFmtId="0" fontId="0" fillId="9" borderId="5" xfId="0" applyFill="1" applyBorder="1" applyProtection="1">
      <alignment vertical="center"/>
    </xf>
    <xf numFmtId="0" fontId="0" fillId="9" borderId="0" xfId="0" applyFill="1" applyBorder="1" applyProtection="1">
      <alignment vertical="center"/>
    </xf>
    <xf numFmtId="0" fontId="0" fillId="9" borderId="0" xfId="0" applyFill="1" applyBorder="1" applyAlignment="1" applyProtection="1">
      <alignment horizontal="center" vertical="center"/>
    </xf>
    <xf numFmtId="0" fontId="0" fillId="9" borderId="6" xfId="0" applyFill="1" applyBorder="1" applyProtection="1">
      <alignment vertical="center"/>
    </xf>
    <xf numFmtId="0" fontId="6" fillId="9" borderId="0" xfId="0" applyFont="1" applyFill="1" applyAlignment="1" applyProtection="1">
      <alignment horizontal="center" vertical="center" shrinkToFit="1"/>
    </xf>
    <xf numFmtId="0" fontId="6" fillId="9" borderId="0" xfId="0" applyFont="1" applyFill="1" applyAlignment="1" applyProtection="1">
      <alignment horizontal="center" vertical="center"/>
    </xf>
    <xf numFmtId="0" fontId="8" fillId="9" borderId="0" xfId="0" applyFont="1" applyFill="1" applyAlignment="1" applyProtection="1">
      <alignment horizontal="center" vertical="center"/>
    </xf>
    <xf numFmtId="0" fontId="0" fillId="9" borderId="7" xfId="0" applyFill="1" applyBorder="1" applyProtection="1">
      <alignment vertical="center"/>
    </xf>
    <xf numFmtId="0" fontId="0" fillId="9" borderId="8" xfId="0" applyFill="1" applyBorder="1" applyProtection="1">
      <alignment vertical="center"/>
    </xf>
    <xf numFmtId="0" fontId="0" fillId="9" borderId="8" xfId="0" applyFill="1" applyBorder="1" applyAlignment="1" applyProtection="1">
      <alignment horizontal="center" vertical="center"/>
    </xf>
    <xf numFmtId="0" fontId="6" fillId="9" borderId="8" xfId="0" applyFont="1" applyFill="1" applyBorder="1" applyAlignment="1" applyProtection="1">
      <alignment horizontal="center" vertical="center" shrinkToFit="1"/>
    </xf>
    <xf numFmtId="0" fontId="6" fillId="9" borderId="8" xfId="0" applyFont="1" applyFill="1" applyBorder="1" applyAlignment="1" applyProtection="1">
      <alignment horizontal="center" vertical="center"/>
    </xf>
    <xf numFmtId="0" fontId="8" fillId="9" borderId="8" xfId="0" applyFont="1" applyFill="1" applyBorder="1" applyAlignment="1" applyProtection="1">
      <alignment horizontal="center" vertical="center"/>
    </xf>
    <xf numFmtId="0" fontId="0" fillId="9" borderId="9" xfId="0" applyFill="1" applyBorder="1" applyProtection="1">
      <alignment vertical="center"/>
    </xf>
    <xf numFmtId="0" fontId="0" fillId="10" borderId="2" xfId="0" applyFill="1" applyBorder="1" applyProtection="1">
      <alignment vertical="center"/>
    </xf>
    <xf numFmtId="0" fontId="0" fillId="10" borderId="3" xfId="0" applyFill="1" applyBorder="1" applyProtection="1">
      <alignment vertical="center"/>
    </xf>
    <xf numFmtId="0" fontId="0" fillId="10" borderId="3" xfId="0" applyFill="1" applyBorder="1" applyAlignment="1" applyProtection="1">
      <alignment horizontal="center" vertical="center"/>
    </xf>
    <xf numFmtId="0" fontId="6" fillId="10" borderId="3" xfId="0" applyFont="1" applyFill="1" applyBorder="1" applyAlignment="1" applyProtection="1">
      <alignment horizontal="center" vertical="center" shrinkToFit="1"/>
    </xf>
    <xf numFmtId="0" fontId="6" fillId="10" borderId="3" xfId="0" applyFont="1" applyFill="1" applyBorder="1" applyAlignment="1" applyProtection="1">
      <alignment horizontal="center" vertical="center"/>
    </xf>
    <xf numFmtId="0" fontId="8" fillId="10" borderId="3" xfId="0" applyFont="1" applyFill="1" applyBorder="1" applyAlignment="1" applyProtection="1">
      <alignment horizontal="center" vertical="center"/>
    </xf>
    <xf numFmtId="0" fontId="0" fillId="10" borderId="4" xfId="0" applyFill="1" applyBorder="1" applyProtection="1">
      <alignment vertical="center"/>
    </xf>
    <xf numFmtId="0" fontId="0" fillId="10" borderId="5" xfId="0" applyFill="1" applyBorder="1" applyProtection="1">
      <alignment vertical="center"/>
    </xf>
    <xf numFmtId="0" fontId="0" fillId="10" borderId="0" xfId="0" applyFill="1" applyBorder="1" applyProtection="1">
      <alignment vertical="center"/>
    </xf>
    <xf numFmtId="0" fontId="0" fillId="10" borderId="0" xfId="0" applyFill="1" applyBorder="1" applyAlignment="1" applyProtection="1">
      <alignment horizontal="center" vertical="center"/>
    </xf>
    <xf numFmtId="0" fontId="0" fillId="10" borderId="6" xfId="0" applyFill="1" applyBorder="1" applyProtection="1">
      <alignment vertical="center"/>
    </xf>
    <xf numFmtId="178" fontId="6" fillId="13" borderId="27" xfId="1" applyNumberFormat="1" applyFont="1" applyFill="1" applyBorder="1" applyAlignment="1" applyProtection="1">
      <alignment horizontal="center" vertical="center" shrinkToFit="1"/>
    </xf>
    <xf numFmtId="0" fontId="6" fillId="10" borderId="0" xfId="0" applyFont="1" applyFill="1" applyAlignment="1" applyProtection="1">
      <alignment horizontal="center" vertical="center" shrinkToFit="1"/>
    </xf>
    <xf numFmtId="0" fontId="6" fillId="10" borderId="0" xfId="0" applyFont="1" applyFill="1" applyAlignment="1" applyProtection="1">
      <alignment horizontal="center" vertical="center"/>
    </xf>
    <xf numFmtId="0" fontId="8" fillId="10" borderId="0" xfId="0" applyFont="1" applyFill="1" applyAlignment="1" applyProtection="1">
      <alignment horizontal="center" vertical="center"/>
    </xf>
    <xf numFmtId="0" fontId="0" fillId="10" borderId="7" xfId="0" applyFill="1" applyBorder="1" applyProtection="1">
      <alignment vertical="center"/>
    </xf>
    <xf numFmtId="0" fontId="0" fillId="10" borderId="8" xfId="0" applyFill="1" applyBorder="1" applyProtection="1">
      <alignment vertical="center"/>
    </xf>
    <xf numFmtId="0" fontId="0" fillId="10" borderId="8" xfId="0" applyFill="1" applyBorder="1" applyAlignment="1" applyProtection="1">
      <alignment horizontal="center" vertical="center"/>
    </xf>
    <xf numFmtId="0" fontId="6" fillId="10" borderId="8" xfId="0" applyFont="1" applyFill="1" applyBorder="1" applyAlignment="1" applyProtection="1">
      <alignment horizontal="center" vertical="center" shrinkToFit="1"/>
    </xf>
    <xf numFmtId="0" fontId="6" fillId="10" borderId="8" xfId="0" applyFont="1" applyFill="1" applyBorder="1" applyAlignment="1" applyProtection="1">
      <alignment horizontal="center" vertical="center"/>
    </xf>
    <xf numFmtId="0" fontId="8" fillId="10" borderId="8" xfId="0" applyFont="1" applyFill="1" applyBorder="1" applyAlignment="1" applyProtection="1">
      <alignment horizontal="center" vertical="center"/>
    </xf>
    <xf numFmtId="0" fontId="0" fillId="10" borderId="9" xfId="0" applyFill="1" applyBorder="1" applyProtection="1">
      <alignment vertical="center"/>
    </xf>
    <xf numFmtId="0" fontId="0" fillId="11" borderId="2" xfId="0" applyFill="1" applyBorder="1" applyProtection="1">
      <alignment vertical="center"/>
    </xf>
    <xf numFmtId="0" fontId="0" fillId="11" borderId="3" xfId="0" applyFill="1" applyBorder="1" applyProtection="1">
      <alignment vertical="center"/>
    </xf>
    <xf numFmtId="0" fontId="0" fillId="11" borderId="3" xfId="0" applyFill="1" applyBorder="1" applyAlignment="1" applyProtection="1">
      <alignment horizontal="center" vertical="center"/>
    </xf>
    <xf numFmtId="0" fontId="0" fillId="11" borderId="4" xfId="0" applyFill="1" applyBorder="1" applyProtection="1">
      <alignment vertical="center"/>
    </xf>
    <xf numFmtId="0" fontId="0" fillId="11" borderId="5" xfId="0" applyFill="1" applyBorder="1" applyProtection="1">
      <alignment vertical="center"/>
    </xf>
    <xf numFmtId="0" fontId="0" fillId="11" borderId="0" xfId="0" applyFill="1" applyBorder="1" applyProtection="1">
      <alignment vertical="center"/>
    </xf>
    <xf numFmtId="0" fontId="0" fillId="11" borderId="0" xfId="0" applyFill="1" applyBorder="1" applyAlignment="1" applyProtection="1">
      <alignment horizontal="center" vertical="center"/>
    </xf>
    <xf numFmtId="0" fontId="0" fillId="11" borderId="6" xfId="0" applyFill="1" applyBorder="1" applyProtection="1">
      <alignment vertical="center"/>
    </xf>
    <xf numFmtId="0" fontId="0" fillId="11" borderId="7" xfId="0" applyFill="1" applyBorder="1" applyProtection="1">
      <alignment vertical="center"/>
    </xf>
    <xf numFmtId="0" fontId="0" fillId="11" borderId="8" xfId="0" applyFill="1" applyBorder="1" applyProtection="1">
      <alignment vertical="center"/>
    </xf>
    <xf numFmtId="0" fontId="0" fillId="11" borderId="8" xfId="0" applyFill="1" applyBorder="1" applyAlignment="1" applyProtection="1">
      <alignment horizontal="center" vertical="center"/>
    </xf>
    <xf numFmtId="0" fontId="0" fillId="11" borderId="9" xfId="0" applyFill="1" applyBorder="1" applyProtection="1">
      <alignment vertical="center"/>
    </xf>
    <xf numFmtId="0" fontId="0" fillId="0" borderId="0" xfId="0" applyAlignment="1" applyProtection="1">
      <alignment horizontal="center" vertical="center" wrapText="1"/>
    </xf>
    <xf numFmtId="0" fontId="6" fillId="0" borderId="0" xfId="0" applyFont="1" applyProtection="1">
      <alignment vertical="center"/>
    </xf>
    <xf numFmtId="0" fontId="6" fillId="0" borderId="0" xfId="0" applyFont="1" applyAlignment="1" applyProtection="1">
      <alignment vertical="center" wrapText="1"/>
    </xf>
    <xf numFmtId="0" fontId="0" fillId="0" borderId="59" xfId="0" applyBorder="1">
      <alignment vertical="center"/>
    </xf>
    <xf numFmtId="176" fontId="0" fillId="0" borderId="60" xfId="0" applyNumberFormat="1" applyBorder="1">
      <alignment vertical="center"/>
    </xf>
    <xf numFmtId="176" fontId="0" fillId="0" borderId="61" xfId="0" applyNumberFormat="1" applyBorder="1">
      <alignment vertical="center"/>
    </xf>
    <xf numFmtId="186" fontId="8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186" fontId="6" fillId="0" borderId="1" xfId="0" applyNumberFormat="1" applyFont="1" applyBorder="1" applyAlignment="1">
      <alignment horizontal="center" vertical="center"/>
    </xf>
    <xf numFmtId="178" fontId="7" fillId="0" borderId="33" xfId="1" applyNumberFormat="1" applyFont="1" applyBorder="1">
      <alignment vertical="center"/>
    </xf>
    <xf numFmtId="0" fontId="0" fillId="0" borderId="11" xfId="0" applyBorder="1" applyAlignment="1">
      <alignment horizontal="left" vertical="center" wrapText="1"/>
    </xf>
    <xf numFmtId="0" fontId="0" fillId="0" borderId="54" xfId="0" applyBorder="1" applyAlignment="1">
      <alignment horizontal="left" vertical="center" wrapText="1"/>
    </xf>
    <xf numFmtId="0" fontId="0" fillId="0" borderId="55" xfId="0" applyBorder="1" applyAlignment="1">
      <alignment horizontal="left" vertical="center" wrapText="1"/>
    </xf>
    <xf numFmtId="0" fontId="0" fillId="0" borderId="56" xfId="0" applyBorder="1" applyAlignment="1">
      <alignment horizontal="left" vertical="center" wrapText="1"/>
    </xf>
    <xf numFmtId="0" fontId="0" fillId="0" borderId="57" xfId="0" applyBorder="1" applyAlignment="1">
      <alignment horizontal="left" vertical="center" wrapText="1"/>
    </xf>
    <xf numFmtId="0" fontId="0" fillId="0" borderId="58" xfId="0" applyBorder="1" applyAlignment="1">
      <alignment horizontal="left" vertical="center" wrapText="1"/>
    </xf>
    <xf numFmtId="0" fontId="10" fillId="0" borderId="1" xfId="3" applyBorder="1" applyAlignment="1">
      <alignment horizontal="left" vertical="center" wrapText="1"/>
    </xf>
    <xf numFmtId="0" fontId="0" fillId="5" borderId="1" xfId="0" applyFill="1" applyBorder="1" applyAlignment="1">
      <alignment horizontal="center" vertical="center"/>
    </xf>
    <xf numFmtId="0" fontId="6" fillId="0" borderId="46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79" fontId="6" fillId="0" borderId="46" xfId="0" applyNumberFormat="1" applyFont="1" applyBorder="1" applyAlignment="1">
      <alignment horizontal="center" vertical="center" wrapText="1"/>
    </xf>
    <xf numFmtId="179" fontId="6" fillId="0" borderId="10" xfId="0" applyNumberFormat="1" applyFont="1" applyBorder="1" applyAlignment="1">
      <alignment horizontal="center" vertical="center" wrapText="1"/>
    </xf>
    <xf numFmtId="0" fontId="6" fillId="0" borderId="13" xfId="0" applyFont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center" vertical="center"/>
    </xf>
    <xf numFmtId="0" fontId="6" fillId="12" borderId="18" xfId="0" applyFont="1" applyFill="1" applyBorder="1" applyAlignment="1" applyProtection="1">
      <alignment horizontal="center" vertical="center"/>
    </xf>
    <xf numFmtId="0" fontId="6" fillId="12" borderId="34" xfId="0" applyFont="1" applyFill="1" applyBorder="1" applyAlignment="1" applyProtection="1">
      <alignment horizontal="center" vertical="center"/>
    </xf>
    <xf numFmtId="0" fontId="6" fillId="12" borderId="41" xfId="0" applyFont="1" applyFill="1" applyBorder="1" applyAlignment="1" applyProtection="1">
      <alignment horizontal="center" vertical="center"/>
    </xf>
    <xf numFmtId="0" fontId="6" fillId="12" borderId="4" xfId="0" applyFont="1" applyFill="1" applyBorder="1" applyAlignment="1" applyProtection="1">
      <alignment horizontal="center" vertical="center"/>
    </xf>
    <xf numFmtId="0" fontId="6" fillId="12" borderId="48" xfId="0" applyFont="1" applyFill="1" applyBorder="1" applyAlignment="1" applyProtection="1">
      <alignment horizontal="center" vertical="center"/>
    </xf>
    <xf numFmtId="0" fontId="6" fillId="12" borderId="6" xfId="0" applyFont="1" applyFill="1" applyBorder="1" applyAlignment="1" applyProtection="1">
      <alignment horizontal="center" vertical="center"/>
    </xf>
    <xf numFmtId="0" fontId="6" fillId="7" borderId="39" xfId="0" applyFont="1" applyFill="1" applyBorder="1" applyAlignment="1" applyProtection="1">
      <alignment horizontal="center" vertical="center" wrapText="1"/>
    </xf>
    <xf numFmtId="0" fontId="6" fillId="7" borderId="49" xfId="0" applyFont="1" applyFill="1" applyBorder="1" applyAlignment="1" applyProtection="1">
      <alignment horizontal="center" vertical="center" wrapText="1"/>
    </xf>
    <xf numFmtId="0" fontId="6" fillId="12" borderId="15" xfId="0" applyFont="1" applyFill="1" applyBorder="1" applyAlignment="1" applyProtection="1">
      <alignment horizontal="center" vertical="center" shrinkToFit="1"/>
    </xf>
    <xf numFmtId="0" fontId="6" fillId="12" borderId="47" xfId="0" applyFont="1" applyFill="1" applyBorder="1" applyAlignment="1" applyProtection="1">
      <alignment horizontal="center" vertical="center" shrinkToFit="1"/>
    </xf>
    <xf numFmtId="0" fontId="6" fillId="6" borderId="40" xfId="0" applyFont="1" applyFill="1" applyBorder="1" applyAlignment="1" applyProtection="1">
      <alignment horizontal="center" vertical="center" wrapText="1"/>
    </xf>
    <xf numFmtId="0" fontId="6" fillId="6" borderId="10" xfId="0" applyFont="1" applyFill="1" applyBorder="1" applyAlignment="1" applyProtection="1">
      <alignment horizontal="center" vertical="center" wrapText="1"/>
    </xf>
    <xf numFmtId="0" fontId="14" fillId="15" borderId="47" xfId="0" applyFont="1" applyFill="1" applyBorder="1" applyAlignment="1" applyProtection="1">
      <alignment horizontal="center" vertical="center"/>
    </xf>
    <xf numFmtId="0" fontId="15" fillId="15" borderId="51" xfId="0" applyFont="1" applyFill="1" applyBorder="1" applyAlignment="1" applyProtection="1">
      <alignment horizontal="center" vertical="center"/>
    </xf>
    <xf numFmtId="0" fontId="6" fillId="0" borderId="19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12" borderId="44" xfId="0" applyFont="1" applyFill="1" applyBorder="1" applyAlignment="1" applyProtection="1">
      <alignment horizontal="center" vertical="center"/>
    </xf>
    <xf numFmtId="0" fontId="6" fillId="12" borderId="50" xfId="0" applyFont="1" applyFill="1" applyBorder="1" applyAlignment="1" applyProtection="1">
      <alignment horizontal="center" vertical="center"/>
    </xf>
    <xf numFmtId="0" fontId="6" fillId="12" borderId="3" xfId="0" applyFont="1" applyFill="1" applyBorder="1" applyAlignment="1" applyProtection="1">
      <alignment horizontal="center" vertical="center"/>
    </xf>
    <xf numFmtId="0" fontId="6" fillId="12" borderId="0" xfId="0" applyFont="1" applyFill="1" applyAlignment="1" applyProtection="1">
      <alignment horizontal="center" vertical="center"/>
    </xf>
    <xf numFmtId="176" fontId="0" fillId="0" borderId="19" xfId="0" applyNumberFormat="1" applyBorder="1" applyAlignment="1">
      <alignment horizontal="center" vertical="center"/>
    </xf>
    <xf numFmtId="176" fontId="0" fillId="0" borderId="53" xfId="0" applyNumberFormat="1" applyBorder="1" applyAlignment="1">
      <alignment horizontal="center" vertical="center"/>
    </xf>
    <xf numFmtId="176" fontId="0" fillId="0" borderId="47" xfId="0" applyNumberFormat="1" applyBorder="1" applyAlignment="1">
      <alignment horizontal="center" vertical="center"/>
    </xf>
  </cellXfs>
  <cellStyles count="4">
    <cellStyle name="パーセント" xfId="1" builtinId="5"/>
    <cellStyle name="ハイパーリンク" xfId="3" builtinId="8"/>
    <cellStyle name="標準" xfId="0" builtinId="0"/>
    <cellStyle name="標準 2" xfId="2" xr:uid="{00000000-0005-0000-0000-000003000000}"/>
  </cellStyles>
  <dxfs count="407"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</dxfs>
  <tableStyles count="0" defaultTableStyle="TableStyleMedium2" defaultPivotStyle="PivotStyleLight16"/>
  <colors>
    <mruColors>
      <color rgb="FFCC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'14.グラフデータ'!$C$8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'14.グラフデータ'!$D$8:$H$8</c:f>
              <c:numCache>
                <c:formatCode>#,##0_ </c:formatCode>
                <c:ptCount val="5"/>
                <c:pt idx="0">
                  <c:v>122</c:v>
                </c:pt>
                <c:pt idx="1">
                  <c:v>129</c:v>
                </c:pt>
                <c:pt idx="2">
                  <c:v>141</c:v>
                </c:pt>
                <c:pt idx="3">
                  <c:v>149</c:v>
                </c:pt>
                <c:pt idx="4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17-418F-AA86-B6A1DA35299C}"/>
            </c:ext>
          </c:extLst>
        </c:ser>
        <c:ser>
          <c:idx val="0"/>
          <c:order val="1"/>
          <c:tx>
            <c:strRef>
              <c:f>'14.グラフデータ'!$C$7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'14.グラフデータ'!$D$7:$H$7</c:f>
              <c:numCache>
                <c:formatCode>#,##0_);[Red]\(#,##0\)</c:formatCode>
                <c:ptCount val="5"/>
                <c:pt idx="0">
                  <c:v>154</c:v>
                </c:pt>
                <c:pt idx="1">
                  <c:v>154</c:v>
                </c:pt>
                <c:pt idx="2">
                  <c:v>152</c:v>
                </c:pt>
                <c:pt idx="3">
                  <c:v>142</c:v>
                </c:pt>
                <c:pt idx="4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17-418F-AA86-B6A1DA3529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'14.グラフデータ'!$D$9:$H$9</c:f>
              <c:numCache>
                <c:formatCode>#,##0_);[Red]\(#,##0\)</c:formatCode>
                <c:ptCount val="5"/>
                <c:pt idx="0">
                  <c:v>276</c:v>
                </c:pt>
                <c:pt idx="1">
                  <c:v>283</c:v>
                </c:pt>
                <c:pt idx="2">
                  <c:v>293</c:v>
                </c:pt>
                <c:pt idx="3">
                  <c:v>291</c:v>
                </c:pt>
                <c:pt idx="4">
                  <c:v>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17-418F-AA86-B6A1DA3529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'14.グラフデータ'!$C$10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'14.グラフデータ'!$D$10:$H$10</c:f>
              <c:numCache>
                <c:formatCode>0.0%</c:formatCode>
                <c:ptCount val="5"/>
                <c:pt idx="0">
                  <c:v>0.442</c:v>
                </c:pt>
                <c:pt idx="1">
                  <c:v>0.45600000000000002</c:v>
                </c:pt>
                <c:pt idx="2">
                  <c:v>0.48099999999999998</c:v>
                </c:pt>
                <c:pt idx="3">
                  <c:v>0.51200000000000001</c:v>
                </c:pt>
                <c:pt idx="4">
                  <c:v>0.52300000000000002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17-418F-AA86-B6A1DA3529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3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6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9721652390590034"/>
              <c:y val="3.353786630625747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'14.グラフデータ'!$C$79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'14.グラフデータ'!$D$77:$H$77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'14.グラフデータ'!$D$79:$H$79</c:f>
              <c:numCache>
                <c:formatCode>#,##0_ </c:formatCode>
                <c:ptCount val="5"/>
                <c:pt idx="0">
                  <c:v>39112</c:v>
                </c:pt>
                <c:pt idx="1">
                  <c:v>39895</c:v>
                </c:pt>
                <c:pt idx="2">
                  <c:v>40160</c:v>
                </c:pt>
                <c:pt idx="3">
                  <c:v>40477</c:v>
                </c:pt>
                <c:pt idx="4">
                  <c:v>40964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3-4893-AA00-6E9762D5368A}"/>
            </c:ext>
          </c:extLst>
        </c:ser>
        <c:ser>
          <c:idx val="0"/>
          <c:order val="1"/>
          <c:tx>
            <c:strRef>
              <c:f>'14.グラフデータ'!$C$78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'14.グラフデータ'!$D$77:$H$77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'14.グラフデータ'!$D$78:$H$78</c:f>
              <c:numCache>
                <c:formatCode>#,##0_);[Red]\(#,##0\)</c:formatCode>
                <c:ptCount val="5"/>
                <c:pt idx="0">
                  <c:v>8893</c:v>
                </c:pt>
                <c:pt idx="1">
                  <c:v>9120</c:v>
                </c:pt>
                <c:pt idx="2">
                  <c:v>9405</c:v>
                </c:pt>
                <c:pt idx="3">
                  <c:v>9524</c:v>
                </c:pt>
                <c:pt idx="4">
                  <c:v>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3-4893-AA00-6E9762D536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'14.グラフデータ'!$C$80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'14.グラフデータ'!$D$77:$H$77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'14.グラフデータ'!$D$80:$H$80</c:f>
              <c:numCache>
                <c:formatCode>#,##0_);[Red]\(#,##0\)</c:formatCode>
                <c:ptCount val="5"/>
                <c:pt idx="0">
                  <c:v>48005</c:v>
                </c:pt>
                <c:pt idx="1">
                  <c:v>49015</c:v>
                </c:pt>
                <c:pt idx="2">
                  <c:v>49565</c:v>
                </c:pt>
                <c:pt idx="3">
                  <c:v>50001</c:v>
                </c:pt>
                <c:pt idx="4">
                  <c:v>50681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33-4893-AA00-6E9762D536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'14.グラフデータ'!$C$81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'14.グラフデータ'!$D$77:$H$77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'14.グラフデータ'!$D$81:$H$81</c:f>
              <c:numCache>
                <c:formatCode>0.0%</c:formatCode>
                <c:ptCount val="5"/>
                <c:pt idx="0">
                  <c:v>0.81499999999999995</c:v>
                </c:pt>
                <c:pt idx="1">
                  <c:v>0.81399999999999995</c:v>
                </c:pt>
                <c:pt idx="2">
                  <c:v>0.81</c:v>
                </c:pt>
                <c:pt idx="3">
                  <c:v>0.81</c:v>
                </c:pt>
                <c:pt idx="4">
                  <c:v>0.80800000000000005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33-4893-AA00-6E9762D536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6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20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'14.グラフデータ'!$C$86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'14.グラフデータ'!$D$84:$H$84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'14.グラフデータ'!$D$86:$H$86</c:f>
              <c:numCache>
                <c:formatCode>#,##0.0_);[Red]\(#,##0.0\)</c:formatCode>
                <c:ptCount val="5"/>
                <c:pt idx="0">
                  <c:v>454.8</c:v>
                </c:pt>
                <c:pt idx="1">
                  <c:v>463.9</c:v>
                </c:pt>
                <c:pt idx="2">
                  <c:v>467</c:v>
                </c:pt>
                <c:pt idx="3">
                  <c:v>470.7</c:v>
                </c:pt>
                <c:pt idx="4">
                  <c:v>476.3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2B-4923-B3FA-1FF9C2D27CA9}"/>
            </c:ext>
          </c:extLst>
        </c:ser>
        <c:ser>
          <c:idx val="1"/>
          <c:order val="1"/>
          <c:tx>
            <c:strRef>
              <c:f>'14.グラフデータ'!$C$85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'14.グラフデータ'!$D$84:$H$84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'14.グラフデータ'!$D$85:$H$85</c:f>
              <c:numCache>
                <c:formatCode>#,##0.0_);[Red]\(#,##0.0\)</c:formatCode>
                <c:ptCount val="5"/>
                <c:pt idx="0">
                  <c:v>103.4</c:v>
                </c:pt>
                <c:pt idx="1">
                  <c:v>106</c:v>
                </c:pt>
                <c:pt idx="2">
                  <c:v>109.4</c:v>
                </c:pt>
                <c:pt idx="3">
                  <c:v>110.7</c:v>
                </c:pt>
                <c:pt idx="4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2B-4923-B3FA-1FF9C2D27C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'14.グラフデータ'!$C$87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'14.グラフデータ'!$D$84:$H$84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'14.グラフデータ'!$D$87:$H$87</c:f>
              <c:numCache>
                <c:formatCode>#,##0.0_);[Red]\(#,##0.0\)</c:formatCode>
                <c:ptCount val="5"/>
                <c:pt idx="0">
                  <c:v>558.20000000000005</c:v>
                </c:pt>
                <c:pt idx="1">
                  <c:v>569.9</c:v>
                </c:pt>
                <c:pt idx="2">
                  <c:v>576.4</c:v>
                </c:pt>
                <c:pt idx="3">
                  <c:v>581.4</c:v>
                </c:pt>
                <c:pt idx="4">
                  <c:v>589.29999999999995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62B-4923-B3FA-1FF9C2D27C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'14.グラフデータ'!$C$88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'14.グラフデータ'!$D$84:$H$84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'14.グラフデータ'!$D$88:$H$88</c:f>
              <c:numCache>
                <c:formatCode>0.0%</c:formatCode>
                <c:ptCount val="5"/>
                <c:pt idx="0">
                  <c:v>0.81499999999999995</c:v>
                </c:pt>
                <c:pt idx="1">
                  <c:v>0.81399999999999995</c:v>
                </c:pt>
                <c:pt idx="2">
                  <c:v>0.81</c:v>
                </c:pt>
                <c:pt idx="3">
                  <c:v>0.81</c:v>
                </c:pt>
                <c:pt idx="4">
                  <c:v>0.80800000000000005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62B-4923-B3FA-1FF9C2D27C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7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5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'14.グラフデータ'!$C$94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'14.グラフデータ'!$D$92:$H$92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'14.グラフデータ'!$D$94:$H$94</c:f>
              <c:numCache>
                <c:formatCode>#,##0.0_);[Red]\(#,##0.0\)</c:formatCode>
                <c:ptCount val="5"/>
                <c:pt idx="0">
                  <c:v>789.2</c:v>
                </c:pt>
                <c:pt idx="1">
                  <c:v>802.1</c:v>
                </c:pt>
                <c:pt idx="2">
                  <c:v>804.4</c:v>
                </c:pt>
                <c:pt idx="3">
                  <c:v>808.6</c:v>
                </c:pt>
                <c:pt idx="4">
                  <c:v>812.8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0A-497D-869B-F818D533DEBB}"/>
            </c:ext>
          </c:extLst>
        </c:ser>
        <c:ser>
          <c:idx val="0"/>
          <c:order val="1"/>
          <c:tx>
            <c:strRef>
              <c:f>'14.グラフデータ'!$C$93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'14.グラフデータ'!$D$92:$H$92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'14.グラフデータ'!$D$93:$H$93</c:f>
              <c:numCache>
                <c:formatCode>#,##0.0_);[Red]\(#,##0.0\)</c:formatCode>
                <c:ptCount val="5"/>
                <c:pt idx="0">
                  <c:v>190.2</c:v>
                </c:pt>
                <c:pt idx="1">
                  <c:v>195.5</c:v>
                </c:pt>
                <c:pt idx="2">
                  <c:v>197.7</c:v>
                </c:pt>
                <c:pt idx="3">
                  <c:v>200.6</c:v>
                </c:pt>
                <c:pt idx="4">
                  <c:v>206.9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0A-497D-869B-F818D533DE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'14.グラフデータ'!$C$95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'14.グラフデータ'!$D$92:$H$92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'14.グラフデータ'!$D$95:$H$95</c:f>
              <c:numCache>
                <c:formatCode>#,##0.0_);[Red]\(#,##0.0\)</c:formatCode>
                <c:ptCount val="5"/>
                <c:pt idx="0">
                  <c:v>979.4</c:v>
                </c:pt>
                <c:pt idx="1">
                  <c:v>997.6</c:v>
                </c:pt>
                <c:pt idx="2">
                  <c:v>1002.1</c:v>
                </c:pt>
                <c:pt idx="3">
                  <c:v>1009.2</c:v>
                </c:pt>
                <c:pt idx="4">
                  <c:v>1019.7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0A-497D-869B-F818D533DE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'14.グラフデータ'!$C$96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'14.グラフデータ'!$D$92:$H$92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'14.グラフデータ'!$D$96:$H$96</c:f>
              <c:numCache>
                <c:formatCode>0.0%</c:formatCode>
                <c:ptCount val="5"/>
                <c:pt idx="0">
                  <c:v>0.80600000000000005</c:v>
                </c:pt>
                <c:pt idx="1">
                  <c:v>0.80400000000000005</c:v>
                </c:pt>
                <c:pt idx="2">
                  <c:v>0.80300000000000005</c:v>
                </c:pt>
                <c:pt idx="3">
                  <c:v>0.80100000000000005</c:v>
                </c:pt>
                <c:pt idx="4">
                  <c:v>0.79700000000000004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70A-497D-869B-F818D533DE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5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'14.グラフデータ'!$C$104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'14.グラフデータ'!$D$102:$H$102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'14.グラフデータ'!$D$104:$H$104</c:f>
              <c:numCache>
                <c:formatCode>#,##0_ 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25-4404-9DB9-FF460CBD6CDD}"/>
            </c:ext>
          </c:extLst>
        </c:ser>
        <c:ser>
          <c:idx val="0"/>
          <c:order val="1"/>
          <c:tx>
            <c:strRef>
              <c:f>'14.グラフデータ'!$C$103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'14.グラフデータ'!$D$102:$H$102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'14.グラフデータ'!$D$103:$H$103</c:f>
              <c:numCache>
                <c:formatCode>#,##0_);[Red]\(#,##0\)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25-4404-9DB9-FF460CBD6C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'14.グラフデータ'!$C$105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'14.グラフデータ'!$D$102:$H$102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'14.グラフデータ'!$D$105:$H$105</c:f>
              <c:numCache>
                <c:formatCode>#,##0_);[Red]\(#,##0\)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A25-4404-9DB9-FF460CBD6C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'14.グラフデータ'!$C$106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'14.グラフデータ'!$D$102:$H$102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'14.グラフデータ'!$D$106:$H$106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A25-4404-9DB9-FF460CBD6C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9721652390590034"/>
              <c:y val="3.353786630625747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'14.グラフデータ'!$C$111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'14.グラフデータ'!$D$109:$H$109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'14.グラフデータ'!$D$111:$H$111</c:f>
              <c:numCache>
                <c:formatCode>#,##0_ </c:formatCode>
                <c:ptCount val="5"/>
                <c:pt idx="0">
                  <c:v>183</c:v>
                </c:pt>
                <c:pt idx="1">
                  <c:v>186</c:v>
                </c:pt>
                <c:pt idx="2">
                  <c:v>194</c:v>
                </c:pt>
                <c:pt idx="3">
                  <c:v>224</c:v>
                </c:pt>
                <c:pt idx="4">
                  <c:v>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3E-459B-BA87-5CA08E4140EA}"/>
            </c:ext>
          </c:extLst>
        </c:ser>
        <c:ser>
          <c:idx val="1"/>
          <c:order val="1"/>
          <c:tx>
            <c:strRef>
              <c:f>'14.グラフデータ'!$C$110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'14.グラフデータ'!$D$109:$H$109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'14.グラフデータ'!$D$110:$H$110</c:f>
              <c:numCache>
                <c:formatCode>#,##0_);[Red]\(#,##0\)</c:formatCode>
                <c:ptCount val="5"/>
                <c:pt idx="0">
                  <c:v>260</c:v>
                </c:pt>
                <c:pt idx="1">
                  <c:v>258</c:v>
                </c:pt>
                <c:pt idx="2">
                  <c:v>230</c:v>
                </c:pt>
                <c:pt idx="3">
                  <c:v>252</c:v>
                </c:pt>
                <c:pt idx="4">
                  <c:v>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3E-459B-BA87-5CA08E414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'14.グラフデータ'!$C$112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'14.グラフデータ'!$D$109:$H$109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'14.グラフデータ'!$D$112:$H$112</c:f>
              <c:numCache>
                <c:formatCode>#,##0_);[Red]\(#,##0\)</c:formatCode>
                <c:ptCount val="5"/>
                <c:pt idx="0">
                  <c:v>443</c:v>
                </c:pt>
                <c:pt idx="1">
                  <c:v>444</c:v>
                </c:pt>
                <c:pt idx="2">
                  <c:v>424</c:v>
                </c:pt>
                <c:pt idx="3">
                  <c:v>476</c:v>
                </c:pt>
                <c:pt idx="4">
                  <c:v>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3E-459B-BA87-5CA08E414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'14.グラフデータ'!$C$113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'14.グラフデータ'!$D$109:$H$109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'14.グラフデータ'!$D$113:$H$113</c:f>
              <c:numCache>
                <c:formatCode>0.0%</c:formatCode>
                <c:ptCount val="5"/>
                <c:pt idx="0">
                  <c:v>0.41299999999999998</c:v>
                </c:pt>
                <c:pt idx="1">
                  <c:v>0.41899999999999998</c:v>
                </c:pt>
                <c:pt idx="2">
                  <c:v>0.45800000000000002</c:v>
                </c:pt>
                <c:pt idx="3">
                  <c:v>0.47099999999999997</c:v>
                </c:pt>
                <c:pt idx="4">
                  <c:v>0.47099999999999997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93E-459B-BA87-5CA08E414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'14.グラフデータ'!$C$118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'14.グラフデータ'!$D$116:$H$116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'14.グラフデータ'!$D$118:$H$118</c:f>
              <c:numCache>
                <c:formatCode>#,##0.0_);[Red]\(#,##0.0\)</c:formatCode>
                <c:ptCount val="5"/>
                <c:pt idx="0">
                  <c:v>2.1</c:v>
                </c:pt>
                <c:pt idx="1">
                  <c:v>2.2000000000000002</c:v>
                </c:pt>
                <c:pt idx="2">
                  <c:v>2.2999999999999998</c:v>
                </c:pt>
                <c:pt idx="3">
                  <c:v>2.6</c:v>
                </c:pt>
                <c:pt idx="4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48-4628-AE78-C4112EA7D28F}"/>
            </c:ext>
          </c:extLst>
        </c:ser>
        <c:ser>
          <c:idx val="0"/>
          <c:order val="1"/>
          <c:tx>
            <c:strRef>
              <c:f>'14.グラフデータ'!$C$117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'14.グラフデータ'!$D$116:$H$116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'14.グラフデータ'!$D$117:$H$117</c:f>
              <c:numCache>
                <c:formatCode>#,##0.0_);[Red]\(#,##0.0\)</c:formatCode>
                <c:ptCount val="5"/>
                <c:pt idx="0">
                  <c:v>3</c:v>
                </c:pt>
                <c:pt idx="1">
                  <c:v>3</c:v>
                </c:pt>
                <c:pt idx="2">
                  <c:v>2.7</c:v>
                </c:pt>
                <c:pt idx="3">
                  <c:v>2.9</c:v>
                </c:pt>
                <c:pt idx="4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48-4628-AE78-C4112EA7D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'14.グラフデータ'!$C$119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'14.グラフデータ'!$D$116:$H$116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'14.グラフデータ'!$D$119:$H$119</c:f>
              <c:numCache>
                <c:formatCode>#,##0.0_);[Red]\(#,##0.0\)</c:formatCode>
                <c:ptCount val="5"/>
                <c:pt idx="0">
                  <c:v>5.0999999999999996</c:v>
                </c:pt>
                <c:pt idx="1">
                  <c:v>5.2</c:v>
                </c:pt>
                <c:pt idx="2">
                  <c:v>5</c:v>
                </c:pt>
                <c:pt idx="3">
                  <c:v>5.5</c:v>
                </c:pt>
                <c:pt idx="4">
                  <c:v>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48-4628-AE78-C4112EA7D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'14.グラフデータ'!$C$120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'14.グラフデータ'!$D$116:$H$116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'14.グラフデータ'!$D$120:$H$120</c:f>
              <c:numCache>
                <c:formatCode>0.0%</c:formatCode>
                <c:ptCount val="5"/>
                <c:pt idx="0">
                  <c:v>0.41199999999999998</c:v>
                </c:pt>
                <c:pt idx="1">
                  <c:v>0.42299999999999999</c:v>
                </c:pt>
                <c:pt idx="2">
                  <c:v>0.46</c:v>
                </c:pt>
                <c:pt idx="3">
                  <c:v>0.47299999999999998</c:v>
                </c:pt>
                <c:pt idx="4">
                  <c:v>0.46600000000000003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48-4628-AE78-C4112EA7D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'14.グラフデータ'!$C$126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'14.グラフデータ'!$D$124:$H$124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'14.グラフデータ'!$D$126:$H$126</c:f>
              <c:numCache>
                <c:formatCode>#,##0.0_);[Red]\(#,##0.0\)</c:formatCode>
                <c:ptCount val="5"/>
                <c:pt idx="0">
                  <c:v>2.8</c:v>
                </c:pt>
                <c:pt idx="1">
                  <c:v>2.7</c:v>
                </c:pt>
                <c:pt idx="2">
                  <c:v>2.8</c:v>
                </c:pt>
                <c:pt idx="3">
                  <c:v>3.5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F7-4CC2-B4FF-2AD1DAC4A031}"/>
            </c:ext>
          </c:extLst>
        </c:ser>
        <c:ser>
          <c:idx val="1"/>
          <c:order val="1"/>
          <c:tx>
            <c:strRef>
              <c:f>'14.グラフデータ'!$C$125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'14.グラフデータ'!$D$124:$H$124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'14.グラフデータ'!$D$125:$H$125</c:f>
              <c:numCache>
                <c:formatCode>#,##0.0_);[Red]\(#,##0.0\)</c:formatCode>
                <c:ptCount val="5"/>
                <c:pt idx="0">
                  <c:v>4.7</c:v>
                </c:pt>
                <c:pt idx="1">
                  <c:v>4.5999999999999996</c:v>
                </c:pt>
                <c:pt idx="2">
                  <c:v>4.4000000000000004</c:v>
                </c:pt>
                <c:pt idx="3">
                  <c:v>5.0999999999999996</c:v>
                </c:pt>
                <c:pt idx="4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F7-4CC2-B4FF-2AD1DAC4A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'14.グラフデータ'!$C$127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'14.グラフデータ'!$D$124:$H$124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'14.グラフデータ'!$D$127:$H$127</c:f>
              <c:numCache>
                <c:formatCode>#,##0.0_);[Red]\(#,##0.0\)</c:formatCode>
                <c:ptCount val="5"/>
                <c:pt idx="0">
                  <c:v>7.5</c:v>
                </c:pt>
                <c:pt idx="1">
                  <c:v>7.3</c:v>
                </c:pt>
                <c:pt idx="2">
                  <c:v>7.2</c:v>
                </c:pt>
                <c:pt idx="3">
                  <c:v>8.6</c:v>
                </c:pt>
                <c:pt idx="4">
                  <c:v>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3F7-4CC2-B4FF-2AD1DAC4A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'14.グラフデータ'!$C$128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'14.グラフデータ'!$D$124:$H$124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'14.グラフデータ'!$D$128:$H$128</c:f>
              <c:numCache>
                <c:formatCode>0.0%</c:formatCode>
                <c:ptCount val="5"/>
                <c:pt idx="0">
                  <c:v>0.373</c:v>
                </c:pt>
                <c:pt idx="1">
                  <c:v>0.37</c:v>
                </c:pt>
                <c:pt idx="2">
                  <c:v>0.38900000000000001</c:v>
                </c:pt>
                <c:pt idx="3">
                  <c:v>0.40699999999999997</c:v>
                </c:pt>
                <c:pt idx="4">
                  <c:v>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3F7-4CC2-B4FF-2AD1DAC4A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'14.グラフデータ'!$C$136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'14.グラフデータ'!$D$134:$H$134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'14.グラフデータ'!$D$136:$H$136</c:f>
              <c:numCache>
                <c:formatCode>#,##0_ 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E9-42E0-87F3-A6748F7A04CB}"/>
            </c:ext>
          </c:extLst>
        </c:ser>
        <c:ser>
          <c:idx val="1"/>
          <c:order val="1"/>
          <c:tx>
            <c:strRef>
              <c:f>'14.グラフデータ'!$C$135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'14.グラフデータ'!$D$134:$H$134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'14.グラフデータ'!$D$135:$H$135</c:f>
              <c:numCache>
                <c:formatCode>#,##0_);[Red]\(#,##0\)</c:formatCode>
                <c:ptCount val="5"/>
                <c:pt idx="0">
                  <c:v>16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E9-42E0-87F3-A6748F7A04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'14.グラフデータ'!$C$137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'14.グラフデータ'!$D$134:$H$134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'14.グラフデータ'!$D$137:$H$137</c:f>
              <c:numCache>
                <c:formatCode>#,##0_);[Red]\(#,##0\)</c:formatCode>
                <c:ptCount val="5"/>
                <c:pt idx="0">
                  <c:v>16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E9-42E0-87F3-A6748F7A04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'14.グラフデータ'!$C$138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'14.グラフデータ'!$D$134:$H$134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'14.グラフデータ'!$D$138:$H$138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E9-42E0-87F3-A6748F7A04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4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9721652390590034"/>
              <c:y val="3.353786630625747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'14.グラフデータ'!$C$143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'14.グラフデータ'!$D$141:$H$141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'14.グラフデータ'!$D$143:$H$143</c:f>
              <c:numCache>
                <c:formatCode>#,##0_ </c:formatCode>
                <c:ptCount val="5"/>
                <c:pt idx="0">
                  <c:v>315</c:v>
                </c:pt>
                <c:pt idx="1">
                  <c:v>339</c:v>
                </c:pt>
                <c:pt idx="2">
                  <c:v>356</c:v>
                </c:pt>
                <c:pt idx="3">
                  <c:v>437</c:v>
                </c:pt>
                <c:pt idx="4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52-4835-A6F6-A0B810B525A0}"/>
            </c:ext>
          </c:extLst>
        </c:ser>
        <c:ser>
          <c:idx val="0"/>
          <c:order val="1"/>
          <c:tx>
            <c:strRef>
              <c:f>'14.グラフデータ'!$C$142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'14.グラフデータ'!$D$141:$H$141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'14.グラフデータ'!$D$142:$H$142</c:f>
              <c:numCache>
                <c:formatCode>#,##0_);[Red]\(#,##0\)</c:formatCode>
                <c:ptCount val="5"/>
                <c:pt idx="0">
                  <c:v>390</c:v>
                </c:pt>
                <c:pt idx="1">
                  <c:v>415</c:v>
                </c:pt>
                <c:pt idx="2">
                  <c:v>496</c:v>
                </c:pt>
                <c:pt idx="3">
                  <c:v>497</c:v>
                </c:pt>
                <c:pt idx="4">
                  <c:v>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52-4835-A6F6-A0B810B52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'14.グラフデータ'!$C$144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'14.グラフデータ'!$D$141:$H$141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'14.グラフデータ'!$D$144:$H$144</c:f>
              <c:numCache>
                <c:formatCode>#,##0_);[Red]\(#,##0\)</c:formatCode>
                <c:ptCount val="5"/>
                <c:pt idx="0">
                  <c:v>705</c:v>
                </c:pt>
                <c:pt idx="1">
                  <c:v>754</c:v>
                </c:pt>
                <c:pt idx="2">
                  <c:v>852</c:v>
                </c:pt>
                <c:pt idx="3">
                  <c:v>934</c:v>
                </c:pt>
                <c:pt idx="4">
                  <c:v>1064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52-4835-A6F6-A0B810B52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'14.グラフデータ'!$C$145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'14.グラフデータ'!$D$141:$H$141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'14.グラフデータ'!$D$145:$H$145</c:f>
              <c:numCache>
                <c:formatCode>0.0%</c:formatCode>
                <c:ptCount val="5"/>
                <c:pt idx="0">
                  <c:v>0.44700000000000001</c:v>
                </c:pt>
                <c:pt idx="1">
                  <c:v>0.45</c:v>
                </c:pt>
                <c:pt idx="2">
                  <c:v>0.41799999999999998</c:v>
                </c:pt>
                <c:pt idx="3">
                  <c:v>0.46800000000000003</c:v>
                </c:pt>
                <c:pt idx="4">
                  <c:v>0.49399999999999999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952-4835-A6F6-A0B810B52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'14.グラフデータ'!$C$150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'14.グラフデータ'!$D$148:$H$148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'14.グラフデータ'!$D$150:$H$150</c:f>
              <c:numCache>
                <c:formatCode>#,##0.0_);[Red]\(#,##0.0\)</c:formatCode>
                <c:ptCount val="5"/>
                <c:pt idx="0">
                  <c:v>3.7</c:v>
                </c:pt>
                <c:pt idx="1">
                  <c:v>3.9</c:v>
                </c:pt>
                <c:pt idx="2">
                  <c:v>4.0999999999999996</c:v>
                </c:pt>
                <c:pt idx="3">
                  <c:v>5.0999999999999996</c:v>
                </c:pt>
                <c:pt idx="4">
                  <c:v>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39-4F45-966A-C051809587D0}"/>
            </c:ext>
          </c:extLst>
        </c:ser>
        <c:ser>
          <c:idx val="1"/>
          <c:order val="1"/>
          <c:tx>
            <c:strRef>
              <c:f>'14.グラフデータ'!$C$149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'14.グラフデータ'!$D$148:$H$148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'14.グラフデータ'!$D$149:$H$149</c:f>
              <c:numCache>
                <c:formatCode>#,##0.0_);[Red]\(#,##0.0\)</c:formatCode>
                <c:ptCount val="5"/>
                <c:pt idx="0">
                  <c:v>4.5</c:v>
                </c:pt>
                <c:pt idx="1">
                  <c:v>4.8</c:v>
                </c:pt>
                <c:pt idx="2">
                  <c:v>5.8</c:v>
                </c:pt>
                <c:pt idx="3">
                  <c:v>5.8</c:v>
                </c:pt>
                <c:pt idx="4">
                  <c:v>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39-4F45-966A-C05180958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'14.グラフデータ'!$C$151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'14.グラフデータ'!$D$148:$H$148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'14.グラフデータ'!$D$151:$H$151</c:f>
              <c:numCache>
                <c:formatCode>#,##0.0_);[Red]\(#,##0.0\)</c:formatCode>
                <c:ptCount val="5"/>
                <c:pt idx="0">
                  <c:v>8.1999999999999993</c:v>
                </c:pt>
                <c:pt idx="1">
                  <c:v>8.6999999999999993</c:v>
                </c:pt>
                <c:pt idx="2">
                  <c:v>9.9</c:v>
                </c:pt>
                <c:pt idx="3">
                  <c:v>10.9</c:v>
                </c:pt>
                <c:pt idx="4">
                  <c:v>12.4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39-4F45-966A-C05180958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'14.グラフデータ'!$C$152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'14.グラフデータ'!$D$148:$H$148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'14.グラフデータ'!$D$152:$H$152</c:f>
              <c:numCache>
                <c:formatCode>0.0%</c:formatCode>
                <c:ptCount val="5"/>
                <c:pt idx="0">
                  <c:v>0.45100000000000001</c:v>
                </c:pt>
                <c:pt idx="1">
                  <c:v>0.44800000000000001</c:v>
                </c:pt>
                <c:pt idx="2">
                  <c:v>0.41399999999999998</c:v>
                </c:pt>
                <c:pt idx="3">
                  <c:v>0.46800000000000003</c:v>
                </c:pt>
                <c:pt idx="4">
                  <c:v>0.49199999999999999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39-4F45-966A-C05180958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'14.グラフデータ'!$C$15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'14.グラフデータ'!$D$13:$H$13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'14.グラフデータ'!$D$15:$H$15</c:f>
              <c:numCache>
                <c:formatCode>#,##0_ </c:formatCode>
                <c:ptCount val="5"/>
                <c:pt idx="0">
                  <c:v>14378</c:v>
                </c:pt>
                <c:pt idx="1">
                  <c:v>15324</c:v>
                </c:pt>
                <c:pt idx="2">
                  <c:v>15748</c:v>
                </c:pt>
                <c:pt idx="3">
                  <c:v>16888</c:v>
                </c:pt>
                <c:pt idx="4">
                  <c:v>17931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B4-481B-B748-1560A9A80CA1}"/>
            </c:ext>
          </c:extLst>
        </c:ser>
        <c:ser>
          <c:idx val="0"/>
          <c:order val="1"/>
          <c:tx>
            <c:strRef>
              <c:f>'14.グラフデータ'!$C$14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'14.グラフデータ'!$D$13:$H$13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'14.グラフデータ'!$D$14:$H$14</c:f>
              <c:numCache>
                <c:formatCode>#,##0_);[Red]\(#,##0\)</c:formatCode>
                <c:ptCount val="5"/>
                <c:pt idx="0">
                  <c:v>15043</c:v>
                </c:pt>
                <c:pt idx="1">
                  <c:v>14893</c:v>
                </c:pt>
                <c:pt idx="2">
                  <c:v>14517</c:v>
                </c:pt>
                <c:pt idx="3">
                  <c:v>14439</c:v>
                </c:pt>
                <c:pt idx="4">
                  <c:v>14449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B4-481B-B748-1560A9A80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'14.グラフデータ'!$C$16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'14.グラフデータ'!$D$13:$H$13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'14.グラフデータ'!$D$16:$H$16</c:f>
              <c:numCache>
                <c:formatCode>#,##0_);[Red]\(#,##0\)</c:formatCode>
                <c:ptCount val="5"/>
                <c:pt idx="0">
                  <c:v>29421</c:v>
                </c:pt>
                <c:pt idx="1">
                  <c:v>30217</c:v>
                </c:pt>
                <c:pt idx="2">
                  <c:v>30265</c:v>
                </c:pt>
                <c:pt idx="3">
                  <c:v>31327</c:v>
                </c:pt>
                <c:pt idx="4">
                  <c:v>32380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B4-481B-B748-1560A9A80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'14.グラフデータ'!$C$17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'14.グラフデータ'!$D$13:$H$13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'14.グラフデータ'!$D$17:$H$17</c:f>
              <c:numCache>
                <c:formatCode>0.0%</c:formatCode>
                <c:ptCount val="5"/>
                <c:pt idx="0">
                  <c:v>0.48899999999999999</c:v>
                </c:pt>
                <c:pt idx="1">
                  <c:v>0.50700000000000001</c:v>
                </c:pt>
                <c:pt idx="2">
                  <c:v>0.52</c:v>
                </c:pt>
                <c:pt idx="3">
                  <c:v>0.53900000000000003</c:v>
                </c:pt>
                <c:pt idx="4">
                  <c:v>0.55400000000000005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B4-481B-B748-1560A9A80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80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'14.グラフデータ'!$C$158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'14.グラフデータ'!$D$156:$H$156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'14.グラフデータ'!$D$158:$H$158</c:f>
              <c:numCache>
                <c:formatCode>#,##0.0_);[Red]\(#,##0.0\)</c:formatCode>
                <c:ptCount val="5"/>
                <c:pt idx="0">
                  <c:v>3.9</c:v>
                </c:pt>
                <c:pt idx="1">
                  <c:v>4.4000000000000004</c:v>
                </c:pt>
                <c:pt idx="2">
                  <c:v>4.7</c:v>
                </c:pt>
                <c:pt idx="3">
                  <c:v>7.5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7B-4D35-995A-10779F25D48B}"/>
            </c:ext>
          </c:extLst>
        </c:ser>
        <c:ser>
          <c:idx val="0"/>
          <c:order val="1"/>
          <c:tx>
            <c:strRef>
              <c:f>'14.グラフデータ'!$C$157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'14.グラフデータ'!$D$156:$H$156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'14.グラフデータ'!$D$157:$H$157</c:f>
              <c:numCache>
                <c:formatCode>#,##0.0_);[Red]\(#,##0.0\)</c:formatCode>
                <c:ptCount val="5"/>
                <c:pt idx="0">
                  <c:v>9</c:v>
                </c:pt>
                <c:pt idx="1">
                  <c:v>9.6</c:v>
                </c:pt>
                <c:pt idx="2">
                  <c:v>10.8</c:v>
                </c:pt>
                <c:pt idx="3">
                  <c:v>11.3</c:v>
                </c:pt>
                <c:pt idx="4">
                  <c:v>11.8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7B-4D35-995A-10779F25D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'14.グラフデータ'!$C$159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'14.グラフデータ'!$D$156:$H$156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'14.グラフデータ'!$D$159:$H$159</c:f>
              <c:numCache>
                <c:formatCode>#,##0.0_);[Red]\(#,##0.0\)</c:formatCode>
                <c:ptCount val="5"/>
                <c:pt idx="0">
                  <c:v>12.9</c:v>
                </c:pt>
                <c:pt idx="1">
                  <c:v>14</c:v>
                </c:pt>
                <c:pt idx="2">
                  <c:v>15.5</c:v>
                </c:pt>
                <c:pt idx="3">
                  <c:v>18.8</c:v>
                </c:pt>
                <c:pt idx="4">
                  <c:v>21.3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7B-4D35-995A-10779F25D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'14.グラフデータ'!$C$160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'14.グラフデータ'!$D$156:$H$156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'14.グラフデータ'!$D$160:$H$160</c:f>
              <c:numCache>
                <c:formatCode>0.0%</c:formatCode>
                <c:ptCount val="5"/>
                <c:pt idx="0">
                  <c:v>0.30199999999999999</c:v>
                </c:pt>
                <c:pt idx="1">
                  <c:v>0.314</c:v>
                </c:pt>
                <c:pt idx="2">
                  <c:v>0.30299999999999999</c:v>
                </c:pt>
                <c:pt idx="3">
                  <c:v>0.39900000000000002</c:v>
                </c:pt>
                <c:pt idx="4">
                  <c:v>0.44600000000000001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7B-4D35-995A-10779F25D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5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'14.グラフデータ'!$C$22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'14.グラフデータ'!$D$20:$H$20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'14.グラフデータ'!$D$22:$H$22</c:f>
              <c:numCache>
                <c:formatCode>#,##0.0_);[Red]\(#,##0.0\)</c:formatCode>
                <c:ptCount val="5"/>
                <c:pt idx="0">
                  <c:v>167.2</c:v>
                </c:pt>
                <c:pt idx="1">
                  <c:v>178.2</c:v>
                </c:pt>
                <c:pt idx="2">
                  <c:v>183.1</c:v>
                </c:pt>
                <c:pt idx="3">
                  <c:v>196.4</c:v>
                </c:pt>
                <c:pt idx="4">
                  <c:v>208.5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15-417C-B97D-825FF5FB3D39}"/>
            </c:ext>
          </c:extLst>
        </c:ser>
        <c:ser>
          <c:idx val="1"/>
          <c:order val="1"/>
          <c:tx>
            <c:strRef>
              <c:f>'14.グラフデータ'!$C$21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'14.グラフデータ'!$D$20:$H$20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'14.グラフデータ'!$D$21:$H$21</c:f>
              <c:numCache>
                <c:formatCode>#,##0.0_);[Red]\(#,##0.0\)</c:formatCode>
                <c:ptCount val="5"/>
                <c:pt idx="0">
                  <c:v>174.9</c:v>
                </c:pt>
                <c:pt idx="1">
                  <c:v>173.2</c:v>
                </c:pt>
                <c:pt idx="2">
                  <c:v>168.8</c:v>
                </c:pt>
                <c:pt idx="3">
                  <c:v>167.9</c:v>
                </c:pt>
                <c:pt idx="4">
                  <c:v>168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15-417C-B97D-825FF5FB3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'14.グラフデータ'!$C$23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'14.グラフデータ'!$D$20:$H$20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'14.グラフデータ'!$D$23:$H$23</c:f>
              <c:numCache>
                <c:formatCode>#,##0.0_);[Red]\(#,##0.0\)</c:formatCode>
                <c:ptCount val="5"/>
                <c:pt idx="0">
                  <c:v>342.1</c:v>
                </c:pt>
                <c:pt idx="1">
                  <c:v>351.4</c:v>
                </c:pt>
                <c:pt idx="2">
                  <c:v>351.9</c:v>
                </c:pt>
                <c:pt idx="3">
                  <c:v>364.3</c:v>
                </c:pt>
                <c:pt idx="4">
                  <c:v>376.5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15-417C-B97D-825FF5FB3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'14.グラフデータ'!$C$24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'14.グラフデータ'!$D$20:$H$20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'14.グラフデータ'!$D$24:$H$24</c:f>
              <c:numCache>
                <c:formatCode>0.0%</c:formatCode>
                <c:ptCount val="5"/>
                <c:pt idx="0">
                  <c:v>0.48899999999999999</c:v>
                </c:pt>
                <c:pt idx="1">
                  <c:v>0.50700000000000001</c:v>
                </c:pt>
                <c:pt idx="2">
                  <c:v>0.52</c:v>
                </c:pt>
                <c:pt idx="3">
                  <c:v>0.53900000000000003</c:v>
                </c:pt>
                <c:pt idx="4">
                  <c:v>0.55400000000000005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F15-417C-B97D-825FF5FB3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'14.グラフデータ'!$C$30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'14.グラフデータ'!$D$30:$H$30</c:f>
              <c:numCache>
                <c:formatCode>#,##0.0_);[Red]\(#,##0.0\)</c:formatCode>
                <c:ptCount val="5"/>
                <c:pt idx="0">
                  <c:v>165</c:v>
                </c:pt>
                <c:pt idx="1">
                  <c:v>170.9</c:v>
                </c:pt>
                <c:pt idx="2">
                  <c:v>176.1</c:v>
                </c:pt>
                <c:pt idx="3">
                  <c:v>189.5</c:v>
                </c:pt>
                <c:pt idx="4">
                  <c:v>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DB-4652-982B-DB3BA7BA7C96}"/>
            </c:ext>
          </c:extLst>
        </c:ser>
        <c:ser>
          <c:idx val="0"/>
          <c:order val="1"/>
          <c:tx>
            <c:strRef>
              <c:f>'14.グラフデータ'!$C$29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'14.グラフデータ'!$D$29:$H$29</c:f>
              <c:numCache>
                <c:formatCode>#,##0.0_);[Red]\(#,##0.0\)</c:formatCode>
                <c:ptCount val="5"/>
                <c:pt idx="0">
                  <c:v>191.4</c:v>
                </c:pt>
                <c:pt idx="1">
                  <c:v>188.7</c:v>
                </c:pt>
                <c:pt idx="2">
                  <c:v>183.6</c:v>
                </c:pt>
                <c:pt idx="3">
                  <c:v>179.4</c:v>
                </c:pt>
                <c:pt idx="4">
                  <c:v>179.3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DB-4652-982B-DB3BA7BA7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'14.グラフデータ'!$C$31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'14.グラフデータ'!$D$31:$H$31</c:f>
              <c:numCache>
                <c:formatCode>#,##0.0_);[Red]\(#,##0.0\)</c:formatCode>
                <c:ptCount val="5"/>
                <c:pt idx="0">
                  <c:v>356.4</c:v>
                </c:pt>
                <c:pt idx="1">
                  <c:v>359.6</c:v>
                </c:pt>
                <c:pt idx="2">
                  <c:v>359.7</c:v>
                </c:pt>
                <c:pt idx="3">
                  <c:v>368.9</c:v>
                </c:pt>
                <c:pt idx="4">
                  <c:v>382.3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0DB-4652-982B-DB3BA7BA7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'14.グラフデータ'!$C$32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'14.グラフデータ'!$D$32:$H$32</c:f>
              <c:numCache>
                <c:formatCode>0.0%</c:formatCode>
                <c:ptCount val="5"/>
                <c:pt idx="0">
                  <c:v>0.46300000000000002</c:v>
                </c:pt>
                <c:pt idx="1">
                  <c:v>0.47499999999999998</c:v>
                </c:pt>
                <c:pt idx="2">
                  <c:v>0.49</c:v>
                </c:pt>
                <c:pt idx="3">
                  <c:v>0.51400000000000001</c:v>
                </c:pt>
                <c:pt idx="4">
                  <c:v>0.53100000000000003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0DB-4652-982B-DB3BA7BA7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'14.グラフデータ'!$C$40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'14.グラフデータ'!$D$40:$H$40</c:f>
              <c:numCache>
                <c:formatCode>#,##0_ </c:formatCode>
                <c:ptCount val="5"/>
                <c:pt idx="0">
                  <c:v>8</c:v>
                </c:pt>
                <c:pt idx="1">
                  <c:v>9</c:v>
                </c:pt>
                <c:pt idx="2">
                  <c:v>11</c:v>
                </c:pt>
                <c:pt idx="3">
                  <c:v>12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03-4DFE-988D-3BA94CCED870}"/>
            </c:ext>
          </c:extLst>
        </c:ser>
        <c:ser>
          <c:idx val="0"/>
          <c:order val="1"/>
          <c:tx>
            <c:strRef>
              <c:f>'14.グラフデータ'!$C$39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'14.グラフデータ'!$D$39:$H$39</c:f>
              <c:numCache>
                <c:formatCode>#,##0_);[Red]\(#,##0\)</c:formatCode>
                <c:ptCount val="5"/>
                <c:pt idx="0">
                  <c:v>52</c:v>
                </c:pt>
                <c:pt idx="1">
                  <c:v>53</c:v>
                </c:pt>
                <c:pt idx="2">
                  <c:v>50</c:v>
                </c:pt>
                <c:pt idx="3">
                  <c:v>52</c:v>
                </c:pt>
                <c:pt idx="4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03-4DFE-988D-3BA94CCED8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'14.グラフデータ'!$C$41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'14.グラフデータ'!$D$41:$H$41</c:f>
              <c:numCache>
                <c:formatCode>#,##0_);[Red]\(#,##0\)</c:formatCode>
                <c:ptCount val="5"/>
                <c:pt idx="0">
                  <c:v>60</c:v>
                </c:pt>
                <c:pt idx="1">
                  <c:v>62</c:v>
                </c:pt>
                <c:pt idx="2">
                  <c:v>61</c:v>
                </c:pt>
                <c:pt idx="3">
                  <c:v>64</c:v>
                </c:pt>
                <c:pt idx="4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F03-4DFE-988D-3BA94CCED8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'14.グラフデータ'!$C$42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'14.グラフデータ'!$D$42:$H$42</c:f>
              <c:numCache>
                <c:formatCode>0.0%</c:formatCode>
                <c:ptCount val="5"/>
                <c:pt idx="0">
                  <c:v>0.13300000000000001</c:v>
                </c:pt>
                <c:pt idx="1">
                  <c:v>0.14499999999999999</c:v>
                </c:pt>
                <c:pt idx="2">
                  <c:v>0.18</c:v>
                </c:pt>
                <c:pt idx="3">
                  <c:v>0.188</c:v>
                </c:pt>
                <c:pt idx="4">
                  <c:v>0.182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F03-4DFE-988D-3BA94CCED8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5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9721652390590034"/>
              <c:y val="3.353786630625747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'14.グラフデータ'!$C$47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'14.グラフデータ'!$D$45:$H$45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'14.グラフデータ'!$D$47:$H$47</c:f>
              <c:numCache>
                <c:formatCode>#,##0_ </c:formatCode>
                <c:ptCount val="5"/>
                <c:pt idx="0">
                  <c:v>1850</c:v>
                </c:pt>
                <c:pt idx="1">
                  <c:v>2046</c:v>
                </c:pt>
                <c:pt idx="2">
                  <c:v>2125</c:v>
                </c:pt>
                <c:pt idx="3">
                  <c:v>2227</c:v>
                </c:pt>
                <c:pt idx="4">
                  <c:v>2309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AE-4543-9E96-0EA35CF3F150}"/>
            </c:ext>
          </c:extLst>
        </c:ser>
        <c:ser>
          <c:idx val="1"/>
          <c:order val="1"/>
          <c:tx>
            <c:strRef>
              <c:f>'14.グラフデータ'!$C$46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'14.グラフデータ'!$D$45:$H$45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'14.グラフデータ'!$D$46:$H$46</c:f>
              <c:numCache>
                <c:formatCode>#,##0_);[Red]\(#,##0\)</c:formatCode>
                <c:ptCount val="5"/>
                <c:pt idx="0">
                  <c:v>5226</c:v>
                </c:pt>
                <c:pt idx="1">
                  <c:v>5221</c:v>
                </c:pt>
                <c:pt idx="2">
                  <c:v>5140</c:v>
                </c:pt>
                <c:pt idx="3">
                  <c:v>5119</c:v>
                </c:pt>
                <c:pt idx="4">
                  <c:v>5055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AE-4543-9E96-0EA35CF3F1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'14.グラフデータ'!$C$48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'14.グラフデータ'!$D$45:$H$45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'14.グラフデータ'!$D$48:$H$48</c:f>
              <c:numCache>
                <c:formatCode>#,##0_);[Red]\(#,##0\)</c:formatCode>
                <c:ptCount val="5"/>
                <c:pt idx="0">
                  <c:v>7076</c:v>
                </c:pt>
                <c:pt idx="1">
                  <c:v>7267</c:v>
                </c:pt>
                <c:pt idx="2">
                  <c:v>7265</c:v>
                </c:pt>
                <c:pt idx="3">
                  <c:v>7346</c:v>
                </c:pt>
                <c:pt idx="4">
                  <c:v>7364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AE-4543-9E96-0EA35CF3F1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'14.グラフデータ'!$C$49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'14.グラフデータ'!$D$45:$H$45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'14.グラフデータ'!$D$49:$H$49</c:f>
              <c:numCache>
                <c:formatCode>0.0%</c:formatCode>
                <c:ptCount val="5"/>
                <c:pt idx="0">
                  <c:v>0.26100000000000001</c:v>
                </c:pt>
                <c:pt idx="1">
                  <c:v>0.28199999999999997</c:v>
                </c:pt>
                <c:pt idx="2">
                  <c:v>0.29199999999999998</c:v>
                </c:pt>
                <c:pt idx="3">
                  <c:v>0.30299999999999999</c:v>
                </c:pt>
                <c:pt idx="4">
                  <c:v>0.314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AE-4543-9E96-0EA35CF3F1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'14.グラフデータ'!$C$54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'14.グラフデータ'!$D$52:$H$52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'14.グラフデータ'!$D$54:$H$54</c:f>
              <c:numCache>
                <c:formatCode>#,##0.0_);[Red]\(#,##0.0\)</c:formatCode>
                <c:ptCount val="5"/>
                <c:pt idx="0">
                  <c:v>21.5</c:v>
                </c:pt>
                <c:pt idx="1">
                  <c:v>23.8</c:v>
                </c:pt>
                <c:pt idx="2">
                  <c:v>24.7</c:v>
                </c:pt>
                <c:pt idx="3">
                  <c:v>25.9</c:v>
                </c:pt>
                <c:pt idx="4">
                  <c:v>26.8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D-424B-B9AC-91C6916709C9}"/>
            </c:ext>
          </c:extLst>
        </c:ser>
        <c:ser>
          <c:idx val="0"/>
          <c:order val="1"/>
          <c:tx>
            <c:strRef>
              <c:f>'14.グラフデータ'!$C$53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'14.グラフデータ'!$D$52:$H$52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'14.グラフデータ'!$D$53:$H$53</c:f>
              <c:numCache>
                <c:formatCode>#,##0.0_);[Red]\(#,##0.0\)</c:formatCode>
                <c:ptCount val="5"/>
                <c:pt idx="0">
                  <c:v>60.8</c:v>
                </c:pt>
                <c:pt idx="1">
                  <c:v>60.7</c:v>
                </c:pt>
                <c:pt idx="2">
                  <c:v>59.8</c:v>
                </c:pt>
                <c:pt idx="3">
                  <c:v>59.5</c:v>
                </c:pt>
                <c:pt idx="4">
                  <c:v>58.8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D-424B-B9AC-91C6916709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'14.グラフデータ'!$C$55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'14.グラフデータ'!$D$52:$H$52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'14.グラフデータ'!$D$55:$H$55</c:f>
              <c:numCache>
                <c:formatCode>#,##0.0_);[Red]\(#,##0.0\)</c:formatCode>
                <c:ptCount val="5"/>
                <c:pt idx="0">
                  <c:v>82.3</c:v>
                </c:pt>
                <c:pt idx="1">
                  <c:v>84.5</c:v>
                </c:pt>
                <c:pt idx="2">
                  <c:v>84.5</c:v>
                </c:pt>
                <c:pt idx="3">
                  <c:v>85.4</c:v>
                </c:pt>
                <c:pt idx="4">
                  <c:v>85.6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2D-424B-B9AC-91C6916709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'14.グラフデータ'!$C$56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'14.グラフデータ'!$D$52:$H$52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'14.グラフデータ'!$D$56:$H$56</c:f>
              <c:numCache>
                <c:formatCode>0.0%</c:formatCode>
                <c:ptCount val="5"/>
                <c:pt idx="0">
                  <c:v>0.26100000000000001</c:v>
                </c:pt>
                <c:pt idx="1">
                  <c:v>0.28199999999999997</c:v>
                </c:pt>
                <c:pt idx="2">
                  <c:v>0.29199999999999998</c:v>
                </c:pt>
                <c:pt idx="3">
                  <c:v>0.30299999999999999</c:v>
                </c:pt>
                <c:pt idx="4">
                  <c:v>0.313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2D-424B-B9AC-91C6916709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'14.グラフデータ'!$C$62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'14.グラフデータ'!$D$60:$H$60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'14.グラフデータ'!$D$62:$H$62</c:f>
              <c:numCache>
                <c:formatCode>#,##0.0_);[Red]\(#,##0.0\)</c:formatCode>
                <c:ptCount val="5"/>
                <c:pt idx="0">
                  <c:v>21.2</c:v>
                </c:pt>
                <c:pt idx="1">
                  <c:v>21.6</c:v>
                </c:pt>
                <c:pt idx="2">
                  <c:v>22.1</c:v>
                </c:pt>
                <c:pt idx="3">
                  <c:v>24.2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C9-4B2F-8FE0-0A6C3E010996}"/>
            </c:ext>
          </c:extLst>
        </c:ser>
        <c:ser>
          <c:idx val="1"/>
          <c:order val="1"/>
          <c:tx>
            <c:strRef>
              <c:f>'14.グラフデータ'!$C$61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'14.グラフデータ'!$D$60:$H$60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'14.グラフデータ'!$D$61:$H$61</c:f>
              <c:numCache>
                <c:formatCode>#,##0.0_);[Red]\(#,##0.0\)</c:formatCode>
                <c:ptCount val="5"/>
                <c:pt idx="0">
                  <c:v>63.3</c:v>
                </c:pt>
                <c:pt idx="1">
                  <c:v>62.4</c:v>
                </c:pt>
                <c:pt idx="2">
                  <c:v>59.8</c:v>
                </c:pt>
                <c:pt idx="3">
                  <c:v>60.5</c:v>
                </c:pt>
                <c:pt idx="4">
                  <c:v>59.3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C9-4B2F-8FE0-0A6C3E0109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'14.グラフデータ'!$C$63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'14.グラフデータ'!$D$60:$H$60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'14.グラフデータ'!$D$63:$H$63</c:f>
              <c:numCache>
                <c:formatCode>#,##0.0_);[Red]\(#,##0.0\)</c:formatCode>
                <c:ptCount val="5"/>
                <c:pt idx="0">
                  <c:v>84.5</c:v>
                </c:pt>
                <c:pt idx="1">
                  <c:v>84</c:v>
                </c:pt>
                <c:pt idx="2">
                  <c:v>81.900000000000006</c:v>
                </c:pt>
                <c:pt idx="3">
                  <c:v>84.7</c:v>
                </c:pt>
                <c:pt idx="4">
                  <c:v>84.3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C9-4B2F-8FE0-0A6C3E0109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'14.グラフデータ'!$C$64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'14.グラフデータ'!$D$60:$H$60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'14.グラフデータ'!$D$64:$H$64</c:f>
              <c:numCache>
                <c:formatCode>0.0%</c:formatCode>
                <c:ptCount val="5"/>
                <c:pt idx="0">
                  <c:v>0.251</c:v>
                </c:pt>
                <c:pt idx="1">
                  <c:v>0.25700000000000001</c:v>
                </c:pt>
                <c:pt idx="2">
                  <c:v>0.27</c:v>
                </c:pt>
                <c:pt idx="3">
                  <c:v>0.28599999999999998</c:v>
                </c:pt>
                <c:pt idx="4">
                  <c:v>0.29699999999999999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C9-4B2F-8FE0-0A6C3E0109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'14.グラフデータ'!$C$72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'14.グラフデータ'!$D$70:$H$70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'14.グラフデータ'!$D$72:$H$72</c:f>
              <c:numCache>
                <c:formatCode>#,##0_ </c:formatCode>
                <c:ptCount val="5"/>
                <c:pt idx="0">
                  <c:v>635</c:v>
                </c:pt>
                <c:pt idx="1">
                  <c:v>626</c:v>
                </c:pt>
                <c:pt idx="2">
                  <c:v>617</c:v>
                </c:pt>
                <c:pt idx="3">
                  <c:v>598</c:v>
                </c:pt>
                <c:pt idx="4">
                  <c:v>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A2-48DB-AF43-740908B7ECAD}"/>
            </c:ext>
          </c:extLst>
        </c:ser>
        <c:ser>
          <c:idx val="1"/>
          <c:order val="1"/>
          <c:tx>
            <c:strRef>
              <c:f>'14.グラフデータ'!$C$71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'14.グラフデータ'!$D$70:$H$70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'14.グラフデータ'!$D$71:$H$71</c:f>
              <c:numCache>
                <c:formatCode>#,##0_);[Red]\(#,##0\)</c:formatCode>
                <c:ptCount val="5"/>
                <c:pt idx="0">
                  <c:v>128</c:v>
                </c:pt>
                <c:pt idx="1">
                  <c:v>125</c:v>
                </c:pt>
                <c:pt idx="2">
                  <c:v>134</c:v>
                </c:pt>
                <c:pt idx="3">
                  <c:v>135</c:v>
                </c:pt>
                <c:pt idx="4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A2-48DB-AF43-740908B7E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'14.グラフデータ'!$C$73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'14.グラフデータ'!$D$70:$H$70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'14.グラフデータ'!$D$73:$H$73</c:f>
              <c:numCache>
                <c:formatCode>#,##0_);[Red]\(#,##0\)</c:formatCode>
                <c:ptCount val="5"/>
                <c:pt idx="0">
                  <c:v>763</c:v>
                </c:pt>
                <c:pt idx="1">
                  <c:v>751</c:v>
                </c:pt>
                <c:pt idx="2">
                  <c:v>751</c:v>
                </c:pt>
                <c:pt idx="3">
                  <c:v>733</c:v>
                </c:pt>
                <c:pt idx="4">
                  <c:v>738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A2-48DB-AF43-740908B7E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'14.グラフデータ'!$C$74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'14.グラフデータ'!$D$70:$H$70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'14.グラフデータ'!$D$74:$H$74</c:f>
              <c:numCache>
                <c:formatCode>0.0%</c:formatCode>
                <c:ptCount val="5"/>
                <c:pt idx="0">
                  <c:v>0.83199999999999996</c:v>
                </c:pt>
                <c:pt idx="1">
                  <c:v>0.83399999999999996</c:v>
                </c:pt>
                <c:pt idx="2">
                  <c:v>0.82199999999999995</c:v>
                </c:pt>
                <c:pt idx="3">
                  <c:v>0.81599999999999995</c:v>
                </c:pt>
                <c:pt idx="4">
                  <c:v>0.81200000000000006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9A2-48DB-AF43-740908B7E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9721652390590034"/>
              <c:y val="3.353786630625747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9</xdr:col>
      <xdr:colOff>910737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9</xdr:col>
      <xdr:colOff>910737</xdr:colOff>
      <xdr:row>42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1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1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1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1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9</xdr:col>
      <xdr:colOff>910737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9</xdr:col>
      <xdr:colOff>910737</xdr:colOff>
      <xdr:row>42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1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1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9</xdr:col>
      <xdr:colOff>910737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9</xdr:col>
      <xdr:colOff>910737</xdr:colOff>
      <xdr:row>42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1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1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9</xdr:col>
      <xdr:colOff>910737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9</xdr:col>
      <xdr:colOff>910737</xdr:colOff>
      <xdr:row>42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1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1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9</xdr:col>
      <xdr:colOff>910737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9</xdr:col>
      <xdr:colOff>912808</xdr:colOff>
      <xdr:row>42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3"/>
  <sheetViews>
    <sheetView tabSelected="1" view="pageBreakPreview" zoomScaleNormal="100" zoomScaleSheetLayoutView="100" workbookViewId="0"/>
  </sheetViews>
  <sheetFormatPr defaultRowHeight="22.5" customHeight="1"/>
  <cols>
    <col min="1" max="5" width="17.25" customWidth="1"/>
  </cols>
  <sheetData>
    <row r="1" spans="1:5" ht="22.5" customHeight="1">
      <c r="A1" t="s">
        <v>187</v>
      </c>
    </row>
    <row r="2" spans="1:5" ht="22.5" customHeight="1">
      <c r="A2" t="s">
        <v>228</v>
      </c>
    </row>
    <row r="3" spans="1:5" ht="22.5" customHeight="1">
      <c r="A3" s="3" t="s">
        <v>227</v>
      </c>
      <c r="B3" s="3"/>
      <c r="C3" s="3"/>
      <c r="D3" s="3"/>
      <c r="E3" s="3"/>
    </row>
    <row r="4" spans="1:5" ht="22.5" customHeight="1">
      <c r="A4" s="34" t="s">
        <v>229</v>
      </c>
      <c r="B4" s="34" t="s">
        <v>230</v>
      </c>
      <c r="C4" s="34" t="s">
        <v>231</v>
      </c>
      <c r="D4" s="34" t="s">
        <v>232</v>
      </c>
      <c r="E4" s="74" t="s">
        <v>233</v>
      </c>
    </row>
    <row r="5" spans="1:5" ht="22.5" customHeight="1">
      <c r="A5" s="256" t="s">
        <v>234</v>
      </c>
      <c r="B5" s="256" t="s">
        <v>235</v>
      </c>
      <c r="C5" s="256" t="s">
        <v>220</v>
      </c>
      <c r="D5" s="256" t="s">
        <v>221</v>
      </c>
      <c r="E5" s="256" t="s">
        <v>222</v>
      </c>
    </row>
    <row r="6" spans="1:5" ht="22.5" customHeight="1">
      <c r="A6" s="256"/>
      <c r="B6" s="256"/>
      <c r="C6" s="256"/>
      <c r="D6" s="256"/>
      <c r="E6" s="256"/>
    </row>
    <row r="7" spans="1:5" ht="22.5" customHeight="1">
      <c r="A7" s="256" t="s">
        <v>236</v>
      </c>
      <c r="B7" s="256" t="s">
        <v>237</v>
      </c>
      <c r="C7" s="256" t="s">
        <v>238</v>
      </c>
      <c r="D7" s="256" t="s">
        <v>239</v>
      </c>
      <c r="E7" s="256" t="s">
        <v>240</v>
      </c>
    </row>
    <row r="8" spans="1:5" ht="22.5" customHeight="1">
      <c r="A8" s="256"/>
      <c r="B8" s="256"/>
      <c r="C8" s="256"/>
      <c r="D8" s="256"/>
      <c r="E8" s="256"/>
    </row>
    <row r="10" spans="1:5" s="73" customFormat="1" ht="22.5" customHeight="1">
      <c r="A10" s="257" t="s">
        <v>226</v>
      </c>
      <c r="B10" s="257"/>
      <c r="C10"/>
      <c r="D10"/>
      <c r="E10"/>
    </row>
    <row r="11" spans="1:5" ht="22.5" customHeight="1">
      <c r="A11" s="256" t="s">
        <v>241</v>
      </c>
      <c r="B11" s="256"/>
    </row>
    <row r="13" spans="1:5" ht="22.5" customHeight="1">
      <c r="A13" s="72" t="s">
        <v>225</v>
      </c>
      <c r="B13" s="72"/>
      <c r="C13" s="72"/>
      <c r="D13" s="72"/>
      <c r="E13" s="72"/>
    </row>
    <row r="14" spans="1:5" ht="22.5" customHeight="1">
      <c r="A14" s="34" t="s">
        <v>229</v>
      </c>
      <c r="B14" s="34" t="s">
        <v>230</v>
      </c>
      <c r="C14" s="34" t="s">
        <v>231</v>
      </c>
      <c r="D14" s="34" t="s">
        <v>232</v>
      </c>
      <c r="E14" s="74" t="s">
        <v>233</v>
      </c>
    </row>
    <row r="15" spans="1:5" ht="22.5" customHeight="1">
      <c r="A15" s="71" t="s">
        <v>242</v>
      </c>
      <c r="B15" s="71" t="s">
        <v>243</v>
      </c>
      <c r="C15" s="71" t="s">
        <v>244</v>
      </c>
      <c r="D15" s="71" t="s">
        <v>245</v>
      </c>
      <c r="E15" s="71" t="s">
        <v>246</v>
      </c>
    </row>
    <row r="16" spans="1:5" ht="22.5" customHeight="1">
      <c r="A16" s="71" t="s">
        <v>247</v>
      </c>
      <c r="B16" s="71" t="s">
        <v>248</v>
      </c>
      <c r="C16" s="71" t="s">
        <v>249</v>
      </c>
      <c r="D16" s="71" t="s">
        <v>250</v>
      </c>
      <c r="E16" s="71" t="s">
        <v>251</v>
      </c>
    </row>
    <row r="17" spans="1:5" ht="22.5" customHeight="1">
      <c r="A17" s="71" t="s">
        <v>252</v>
      </c>
      <c r="B17" s="71" t="s">
        <v>253</v>
      </c>
      <c r="C17" s="71" t="s">
        <v>254</v>
      </c>
      <c r="D17" s="71" t="s">
        <v>255</v>
      </c>
      <c r="E17" s="71" t="s">
        <v>256</v>
      </c>
    </row>
    <row r="18" spans="1:5" ht="22.5" customHeight="1">
      <c r="A18" s="71" t="s">
        <v>394</v>
      </c>
      <c r="B18" s="71" t="s">
        <v>395</v>
      </c>
      <c r="C18" s="71" t="s">
        <v>396</v>
      </c>
      <c r="D18" s="71" t="s">
        <v>397</v>
      </c>
      <c r="E18" s="71" t="s">
        <v>398</v>
      </c>
    </row>
    <row r="19" spans="1:5" ht="22.5" customHeight="1">
      <c r="A19" s="71" t="s">
        <v>401</v>
      </c>
      <c r="B19" s="71" t="s">
        <v>402</v>
      </c>
      <c r="C19" s="71" t="s">
        <v>403</v>
      </c>
      <c r="D19" s="71" t="s">
        <v>404</v>
      </c>
      <c r="E19" s="71" t="s">
        <v>405</v>
      </c>
    </row>
    <row r="21" spans="1:5" ht="22.5" customHeight="1">
      <c r="A21" s="2" t="s">
        <v>392</v>
      </c>
      <c r="B21" s="2"/>
      <c r="C21" s="2"/>
      <c r="D21" s="2"/>
      <c r="E21" s="2"/>
    </row>
    <row r="22" spans="1:5" ht="22.5" customHeight="1">
      <c r="A22" s="250" t="s">
        <v>393</v>
      </c>
      <c r="B22" s="251"/>
      <c r="C22" s="251"/>
      <c r="D22" s="251"/>
      <c r="E22" s="252"/>
    </row>
    <row r="23" spans="1:5" ht="22.5" customHeight="1">
      <c r="A23" s="253"/>
      <c r="B23" s="254"/>
      <c r="C23" s="254"/>
      <c r="D23" s="254"/>
      <c r="E23" s="255"/>
    </row>
  </sheetData>
  <mergeCells count="13">
    <mergeCell ref="A22:E23"/>
    <mergeCell ref="C5:C6"/>
    <mergeCell ref="D5:D6"/>
    <mergeCell ref="E5:E6"/>
    <mergeCell ref="A7:A8"/>
    <mergeCell ref="B7:B8"/>
    <mergeCell ref="C7:C8"/>
    <mergeCell ref="D7:D8"/>
    <mergeCell ref="E7:E8"/>
    <mergeCell ref="A10:B10"/>
    <mergeCell ref="A11:B11"/>
    <mergeCell ref="A5:A6"/>
    <mergeCell ref="B5:B6"/>
  </mergeCells>
  <phoneticPr fontId="1"/>
  <hyperlinks>
    <hyperlink ref="A11" location="'14.グラフデータ'!A1" display="14.グラフデータ" xr:uid="{00000000-0004-0000-0000-000000000000}"/>
    <hyperlink ref="A5" location="'14-1-1.事務系'!A1" display="14-1-1.事務系" xr:uid="{00000000-0004-0000-0000-000006000000}"/>
    <hyperlink ref="B5" location="'14-2-1.技術技能系'!A1" display="14-2-1.技術技能系" xr:uid="{00000000-0004-0000-0000-000007000000}"/>
    <hyperlink ref="C5" location="'14-3-1.医療系'!A1" display="14-3-1.医療系" xr:uid="{00000000-0004-0000-0000-000008000000}"/>
    <hyperlink ref="D5" location="'14-4-1.教務系'!A1" display="14-4-1.教務系" xr:uid="{00000000-0004-0000-0000-000009000000}"/>
    <hyperlink ref="A7" location="'14-1-2.事務系(平均)'!A1" display="14-1-2.事務系（平均）" xr:uid="{00000000-0004-0000-0000-00000A000000}"/>
    <hyperlink ref="B7" location="'14-2-2.技術技能系(平均)'!A1" display="14-2-2.技術技能系（平均）" xr:uid="{00000000-0004-0000-0000-00000B000000}"/>
    <hyperlink ref="C7" location="'14-3-2.医療系(平均)'!A1" display="14-3-2.医療系（平均）" xr:uid="{00000000-0004-0000-0000-00000C000000}"/>
    <hyperlink ref="D7" location="'14-4-2.教務系(平均)'!A1" display="14-4-2.教務系（平均）" xr:uid="{00000000-0004-0000-0000-00000D000000}"/>
    <hyperlink ref="A15" location="'14-1.2020'!A1" display="14-1.2020" xr:uid="{00000000-0004-0000-0000-000010000000}"/>
    <hyperlink ref="A16" location="'14-1.2021'!A1" display="14-1.2021" xr:uid="{00000000-0004-0000-0000-000011000000}"/>
    <hyperlink ref="A17" location="'14-1.2022'!A1" display="14-1.2022" xr:uid="{00000000-0004-0000-0000-000012000000}"/>
    <hyperlink ref="B15" location="'14-2.2020'!A1" display="14-2.2020" xr:uid="{00000000-0004-0000-0000-000015000000}"/>
    <hyperlink ref="B16" location="'14-2.2021'!A1" display="14-2.2021" xr:uid="{00000000-0004-0000-0000-000016000000}"/>
    <hyperlink ref="B17" location="'14-2.2022'!A1" display="14-2.2022" xr:uid="{00000000-0004-0000-0000-000017000000}"/>
    <hyperlink ref="C15" location="'14-3.2020'!A1" display="14-3.2020" xr:uid="{00000000-0004-0000-0000-00001A000000}"/>
    <hyperlink ref="C16" location="'14-3.2021'!A1" display="14-3.2021" xr:uid="{00000000-0004-0000-0000-00001B000000}"/>
    <hyperlink ref="C17" location="'14-3.2022'!A1" display="14-3.2022" xr:uid="{00000000-0004-0000-0000-00001C000000}"/>
    <hyperlink ref="D15" location="'14-4.2020'!A1" display="14-4.2020" xr:uid="{00000000-0004-0000-0000-00001F000000}"/>
    <hyperlink ref="D16" location="'14-4.2021'!A1" display="14-4.2021" xr:uid="{00000000-0004-0000-0000-000020000000}"/>
    <hyperlink ref="E5" location="'14-5-1.その他'!A1" display="14-5-1.その他" xr:uid="{00000000-0004-0000-0000-000021000000}"/>
    <hyperlink ref="E7" location="'14-5-2.その他(平均)'!A1" display="14-5-2.その他（平均）" xr:uid="{00000000-0004-0000-0000-000022000000}"/>
    <hyperlink ref="D17" location="'14-4.2022'!A1" display="14-4.2022" xr:uid="{00000000-0004-0000-0000-000023000000}"/>
    <hyperlink ref="E15" location="'14-5.2020'!A1" display="14-5.2020" xr:uid="{00000000-0004-0000-0000-000027000000}"/>
    <hyperlink ref="E16" location="'14-5.2021'!A1" display="14-5.2021" xr:uid="{00000000-0004-0000-0000-000028000000}"/>
    <hyperlink ref="E17" location="'14-5.2022'!A1" display="14-5.2022" xr:uid="{00000000-0004-0000-0000-000029000000}"/>
    <hyperlink ref="A18" location="'14-1.2023'!A1" display="14-1.2023" xr:uid="{3EBE546A-CE34-412E-B1C2-93A06F8B4C0E}"/>
    <hyperlink ref="B18" location="'14-2.2023'!A1" display="14-2.2023" xr:uid="{A03BC492-F9D0-4CFD-8707-3C2252C3EE66}"/>
    <hyperlink ref="C18" location="'14-3.2023'!A1" display="14-3.2023" xr:uid="{45BA67D4-538A-4F90-8202-6BA1DFB2901D}"/>
    <hyperlink ref="D18" location="'14-4.2023'!A1" display="14-4.2023" xr:uid="{965ABE7E-8A5B-4E9F-8BE3-74E77566C44F}"/>
    <hyperlink ref="E18" location="'14-5.2023'!A1" display="14-5.2023" xr:uid="{8AF9B069-3BEA-4DDA-ACE0-D6B9D139C026}"/>
    <hyperlink ref="A19" location="'14-1.2024'!Print_Area" display="14-1.2024" xr:uid="{35F39846-A66B-4227-891C-80C31E5A17DB}"/>
    <hyperlink ref="B19" location="'14-2.2024'!Print_Area" display="14-2.2024" xr:uid="{69B63A0A-4F20-4D15-92FA-4C3AA3D842BB}"/>
    <hyperlink ref="C19" location="'14-3.2024'!Print_Area" display="14-3.2024" xr:uid="{E59ED93C-9E74-412D-A470-888AE9C1C712}"/>
    <hyperlink ref="D19" location="'14-4.2024'!Print_Area" display="14-4.2024" xr:uid="{4E1623F4-3300-4602-AA5E-8B40B78A84E5}"/>
    <hyperlink ref="E19" location="'14-5.2024'!Print_Area" display="14-5.2024" xr:uid="{2C9A5F42-1051-4E2E-B071-5F74B7AA004B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44"/>
  <sheetViews>
    <sheetView view="pageBreakPreview" zoomScaleNormal="100" zoomScaleSheetLayoutView="100" workbookViewId="0">
      <selection activeCell="A11" sqref="A11:B11"/>
    </sheetView>
  </sheetViews>
  <sheetFormatPr defaultRowHeight="13.5"/>
  <cols>
    <col min="1" max="1" width="0.625" style="65" customWidth="1"/>
    <col min="2" max="2" width="11.625" style="65" customWidth="1"/>
    <col min="3" max="3" width="11.25" style="65" customWidth="1"/>
    <col min="4" max="4" width="10" style="65" customWidth="1"/>
    <col min="5" max="5" width="12" style="65" customWidth="1"/>
    <col min="6" max="6" width="2.875" style="65" customWidth="1"/>
    <col min="7" max="7" width="11.625" style="65" customWidth="1"/>
    <col min="8" max="8" width="11.25" style="65" customWidth="1"/>
    <col min="9" max="9" width="10" style="65" customWidth="1"/>
    <col min="10" max="10" width="12" style="65" customWidth="1"/>
    <col min="11" max="11" width="0.625" style="65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L1" s="64" t="s">
        <v>186</v>
      </c>
    </row>
    <row r="2" spans="1:18" ht="24" customHeight="1">
      <c r="A2" s="1" t="s">
        <v>214</v>
      </c>
      <c r="B2" s="1"/>
      <c r="C2" s="1"/>
      <c r="D2"/>
      <c r="E2"/>
      <c r="F2"/>
      <c r="G2"/>
      <c r="H2"/>
      <c r="I2"/>
      <c r="J2"/>
    </row>
    <row r="3" spans="1:18" ht="24" customHeight="1">
      <c r="A3"/>
      <c r="B3" s="1" t="s">
        <v>205</v>
      </c>
      <c r="C3" s="1"/>
      <c r="D3"/>
      <c r="E3"/>
      <c r="F3"/>
      <c r="G3"/>
      <c r="H3"/>
      <c r="I3"/>
      <c r="J3"/>
    </row>
    <row r="4" spans="1:18">
      <c r="A4" s="5"/>
      <c r="B4" s="5"/>
      <c r="C4" s="5"/>
      <c r="L4" s="4"/>
      <c r="M4" s="4"/>
      <c r="N4" s="4"/>
      <c r="O4" s="4"/>
      <c r="P4" s="4"/>
      <c r="Q4" s="4"/>
      <c r="R4" s="4"/>
    </row>
    <row r="5" spans="1:18" s="4" customFormat="1" ht="18" customHeight="1">
      <c r="A5" s="66"/>
      <c r="B5" s="5" t="s">
        <v>2</v>
      </c>
      <c r="C5" s="66"/>
      <c r="D5" s="66"/>
      <c r="E5" s="66"/>
      <c r="F5" s="66"/>
      <c r="G5" s="5"/>
      <c r="H5" s="66"/>
      <c r="I5" s="66"/>
      <c r="J5" s="66"/>
      <c r="K5" s="66"/>
    </row>
    <row r="6" spans="1:18" s="4" customFormat="1" ht="17.25" customHeight="1">
      <c r="A6" s="69"/>
      <c r="B6" s="258" t="s">
        <v>386</v>
      </c>
      <c r="C6" s="79" t="s">
        <v>207</v>
      </c>
      <c r="D6" s="80">
        <f>AVERAGE('14.グラフデータ'!D137:H137)</f>
        <v>17.600000000000001</v>
      </c>
      <c r="E6" s="260" t="str">
        <f>'14.グラフデータ'!AD137</f>
        <v>同程度で推移</v>
      </c>
      <c r="F6" s="81"/>
      <c r="G6" s="262" t="s">
        <v>387</v>
      </c>
      <c r="H6" s="79" t="s">
        <v>207</v>
      </c>
      <c r="I6" s="82">
        <f>AVERAGE('14.グラフデータ'!D138:H138)</f>
        <v>0</v>
      </c>
      <c r="J6" s="260" t="str">
        <f>'14.グラフデータ'!AD138</f>
        <v>―</v>
      </c>
      <c r="K6" s="67"/>
    </row>
    <row r="7" spans="1:18" s="4" customFormat="1" ht="17.25" customHeight="1">
      <c r="A7" s="69"/>
      <c r="B7" s="259"/>
      <c r="C7" s="83" t="s">
        <v>208</v>
      </c>
      <c r="D7" s="84">
        <f>'14.グラフデータ'!H137-'14.グラフデータ'!D137</f>
        <v>2</v>
      </c>
      <c r="E7" s="261"/>
      <c r="F7" s="81"/>
      <c r="G7" s="263"/>
      <c r="H7" s="83" t="s">
        <v>208</v>
      </c>
      <c r="I7" s="70">
        <f>'14.グラフデータ'!H138-'14.グラフデータ'!D138</f>
        <v>0</v>
      </c>
      <c r="J7" s="261"/>
      <c r="K7" s="67"/>
    </row>
    <row r="8" spans="1:18" s="4" customFormat="1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</row>
    <row r="9" spans="1:18" s="4" customFormat="1" ht="18.75" customHeight="1">
      <c r="A9" s="68"/>
      <c r="B9" s="68"/>
      <c r="C9" s="68"/>
      <c r="D9" s="68"/>
      <c r="E9" s="68"/>
      <c r="F9" s="68"/>
      <c r="G9" s="68"/>
      <c r="H9" s="68"/>
      <c r="I9" s="68"/>
      <c r="J9" s="68"/>
      <c r="K9" s="68"/>
    </row>
    <row r="10" spans="1:18" s="4" customFormat="1" ht="18.75" customHeight="1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</row>
    <row r="11" spans="1:18" s="4" customFormat="1" ht="18.75" customHeight="1">
      <c r="A11" s="68"/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1:18" s="4" customFormat="1" ht="18.75" customHeight="1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</row>
    <row r="13" spans="1:18" s="4" customFormat="1" ht="18.75" customHeight="1">
      <c r="A13" s="68"/>
      <c r="B13" s="68"/>
      <c r="C13" s="68"/>
      <c r="D13" s="68"/>
      <c r="E13" s="68"/>
      <c r="F13" s="68"/>
      <c r="G13" s="68"/>
      <c r="H13" s="68"/>
      <c r="I13" s="68"/>
      <c r="J13" s="68"/>
      <c r="K13" s="68"/>
    </row>
    <row r="14" spans="1:18" s="4" customFormat="1" ht="18.75" customHeight="1">
      <c r="A14" s="68"/>
      <c r="B14" s="68"/>
      <c r="C14" s="68"/>
      <c r="D14" s="68"/>
      <c r="E14" s="68"/>
      <c r="F14" s="68"/>
      <c r="G14" s="68"/>
      <c r="H14" s="68"/>
      <c r="I14" s="68"/>
      <c r="J14" s="68"/>
      <c r="K14" s="68"/>
    </row>
    <row r="15" spans="1:18" s="4" customFormat="1" ht="18.75" customHeight="1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</row>
    <row r="16" spans="1:18" s="4" customFormat="1" ht="18.75" customHeight="1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</row>
    <row r="17" spans="1:11" s="4" customFormat="1" ht="18.75" customHeight="1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</row>
    <row r="18" spans="1:11" s="4" customFormat="1" ht="18.75" customHeight="1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1:11" s="4" customFormat="1" ht="18.75" customHeigh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</row>
    <row r="20" spans="1:11" s="4" customFormat="1" ht="18.75" customHeight="1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</row>
    <row r="21" spans="1:11" s="4" customFormat="1" ht="18.75" customHeight="1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</row>
    <row r="22" spans="1:11" s="4" customFormat="1" ht="18.75" customHeight="1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</row>
    <row r="23" spans="1:11" s="4" customFormat="1" ht="18.75" customHeight="1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</row>
    <row r="24" spans="1:11" s="4" customFormat="1" ht="9" customHeight="1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11" s="4" customFormat="1" ht="18.75" customHeight="1">
      <c r="A25" s="66"/>
      <c r="B25" s="5" t="s">
        <v>216</v>
      </c>
      <c r="C25" s="66"/>
      <c r="D25" s="66"/>
      <c r="E25" s="66"/>
      <c r="F25" s="66"/>
      <c r="G25" s="5"/>
      <c r="H25" s="66"/>
      <c r="I25" s="66"/>
      <c r="J25" s="66"/>
      <c r="K25" s="66"/>
    </row>
    <row r="26" spans="1:11" s="4" customFormat="1" ht="17.25" customHeight="1">
      <c r="A26" s="69"/>
      <c r="B26" s="258" t="s">
        <v>386</v>
      </c>
      <c r="C26" s="79" t="s">
        <v>207</v>
      </c>
      <c r="D26" s="80">
        <f>AVERAGE('14.グラフデータ'!D144:H144)</f>
        <v>861.8</v>
      </c>
      <c r="E26" s="260" t="str">
        <f>'14.グラフデータ'!AD144</f>
        <v>増加傾向⤴</v>
      </c>
      <c r="F26" s="81"/>
      <c r="G26" s="262" t="s">
        <v>387</v>
      </c>
      <c r="H26" s="79" t="s">
        <v>207</v>
      </c>
      <c r="I26" s="82">
        <f>AVERAGE('14.グラフデータ'!D145:H145)</f>
        <v>0.45540000000000003</v>
      </c>
      <c r="J26" s="260" t="str">
        <f>'14.グラフデータ'!AD145</f>
        <v>年度により増減</v>
      </c>
      <c r="K26" s="67"/>
    </row>
    <row r="27" spans="1:11" s="4" customFormat="1" ht="17.25" customHeight="1">
      <c r="A27" s="69"/>
      <c r="B27" s="259"/>
      <c r="C27" s="83" t="s">
        <v>208</v>
      </c>
      <c r="D27" s="84">
        <f>'14.グラフデータ'!H144-'14.グラフデータ'!D144</f>
        <v>359</v>
      </c>
      <c r="E27" s="261"/>
      <c r="F27" s="81"/>
      <c r="G27" s="263"/>
      <c r="H27" s="83" t="s">
        <v>208</v>
      </c>
      <c r="I27" s="70">
        <f>'14.グラフデータ'!H145-'14.グラフデータ'!D145</f>
        <v>4.6999999999999986E-2</v>
      </c>
      <c r="J27" s="261"/>
      <c r="K27" s="67"/>
    </row>
    <row r="28" spans="1:11" s="4" customFormat="1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</row>
    <row r="29" spans="1:11" s="4" customFormat="1" ht="18.75" customHeight="1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</row>
    <row r="30" spans="1:11" s="4" customFormat="1" ht="18.75" customHeight="1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</row>
    <row r="31" spans="1:11" s="4" customFormat="1" ht="18.75" customHeight="1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</row>
    <row r="32" spans="1:11" s="4" customFormat="1" ht="18.75" customHeight="1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</row>
    <row r="33" spans="1:18" s="4" customFormat="1" ht="18.75" customHeight="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</row>
    <row r="34" spans="1:18" s="4" customFormat="1" ht="18.75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</row>
    <row r="35" spans="1:18" s="4" customFormat="1" ht="18.75" customHeight="1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</row>
    <row r="36" spans="1:18" s="4" customFormat="1" ht="18.75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</row>
    <row r="37" spans="1:18" s="4" customFormat="1" ht="18.75" customHeight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</row>
    <row r="38" spans="1:18" s="4" customFormat="1" ht="18.75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</row>
    <row r="39" spans="1:18" s="4" customFormat="1" ht="18.75" customHeight="1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</row>
    <row r="40" spans="1:18" s="4" customFormat="1" ht="18.75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</row>
    <row r="41" spans="1:18" s="4" customFormat="1" ht="18.75" customHeight="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</row>
    <row r="42" spans="1:18" ht="18.75" customHeight="1">
      <c r="A42"/>
      <c r="B42"/>
      <c r="C42"/>
      <c r="D42"/>
      <c r="E42"/>
      <c r="F42"/>
      <c r="G42"/>
      <c r="H42"/>
      <c r="I42"/>
      <c r="J42"/>
      <c r="K42"/>
      <c r="L42" s="4"/>
      <c r="M42" s="4"/>
      <c r="N42" s="4"/>
      <c r="O42" s="4"/>
      <c r="P42" s="4"/>
      <c r="Q42" s="4"/>
      <c r="R42" s="4"/>
    </row>
    <row r="43" spans="1:18" s="4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8" s="4" customFormat="1" ht="18.75" customHeight="1">
      <c r="A44"/>
      <c r="B44"/>
      <c r="C44"/>
      <c r="D44"/>
      <c r="E44"/>
      <c r="F44"/>
      <c r="G44"/>
      <c r="H44"/>
      <c r="I44"/>
      <c r="J44"/>
      <c r="K44"/>
    </row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E6">
    <cfRule type="containsText" dxfId="110" priority="27" operator="containsText" text="―">
      <formula>NOT(ISERROR(SEARCH("―",E6)))</formula>
    </cfRule>
    <cfRule type="containsText" dxfId="109" priority="28" operator="containsText" text="隔年で">
      <formula>NOT(ISERROR(SEARCH("隔年で",E6)))</formula>
    </cfRule>
    <cfRule type="containsText" dxfId="108" priority="29" operator="containsText" text="年度により">
      <formula>NOT(ISERROR(SEARCH("年度により",E6)))</formula>
    </cfRule>
    <cfRule type="containsText" dxfId="107" priority="30" operator="containsText" text="減少傾向">
      <formula>NOT(ISERROR(SEARCH("減少傾向",E6)))</formula>
    </cfRule>
    <cfRule type="containsText" dxfId="106" priority="31" operator="containsText" text="増加傾向">
      <formula>NOT(ISERROR(SEARCH("増加傾向",E6)))</formula>
    </cfRule>
    <cfRule type="containsText" dxfId="105" priority="32" operator="containsText" text="同程度">
      <formula>NOT(ISERROR(SEARCH("同程度",E6)))</formula>
    </cfRule>
  </conditionalFormatting>
  <conditionalFormatting sqref="E6:E7">
    <cfRule type="containsText" dxfId="104" priority="25" operator="containsText" text="最新年度のみ減少">
      <formula>NOT(ISERROR(SEARCH("最新年度のみ減少",E6)))</formula>
    </cfRule>
    <cfRule type="containsText" dxfId="103" priority="26" operator="containsText" text="最新年度のみ増加">
      <formula>NOT(ISERROR(SEARCH("最新年度のみ増加",E6)))</formula>
    </cfRule>
  </conditionalFormatting>
  <conditionalFormatting sqref="J6">
    <cfRule type="containsText" dxfId="102" priority="19" operator="containsText" text="―">
      <formula>NOT(ISERROR(SEARCH("―",J6)))</formula>
    </cfRule>
    <cfRule type="containsText" dxfId="101" priority="20" operator="containsText" text="隔年で">
      <formula>NOT(ISERROR(SEARCH("隔年で",J6)))</formula>
    </cfRule>
    <cfRule type="containsText" dxfId="100" priority="21" operator="containsText" text="年度により">
      <formula>NOT(ISERROR(SEARCH("年度により",J6)))</formula>
    </cfRule>
    <cfRule type="containsText" dxfId="99" priority="22" operator="containsText" text="減少傾向">
      <formula>NOT(ISERROR(SEARCH("減少傾向",J6)))</formula>
    </cfRule>
    <cfRule type="containsText" dxfId="98" priority="23" operator="containsText" text="増加傾向">
      <formula>NOT(ISERROR(SEARCH("増加傾向",J6)))</formula>
    </cfRule>
    <cfRule type="containsText" dxfId="97" priority="24" operator="containsText" text="同程度">
      <formula>NOT(ISERROR(SEARCH("同程度",J6)))</formula>
    </cfRule>
  </conditionalFormatting>
  <conditionalFormatting sqref="J6:J7">
    <cfRule type="containsText" dxfId="96" priority="17" operator="containsText" text="最新年度のみ減少">
      <formula>NOT(ISERROR(SEARCH("最新年度のみ減少",J6)))</formula>
    </cfRule>
    <cfRule type="containsText" dxfId="95" priority="18" operator="containsText" text="最新年度のみ増加">
      <formula>NOT(ISERROR(SEARCH("最新年度のみ増加",J6)))</formula>
    </cfRule>
  </conditionalFormatting>
  <conditionalFormatting sqref="E26">
    <cfRule type="containsText" dxfId="94" priority="11" operator="containsText" text="―">
      <formula>NOT(ISERROR(SEARCH("―",E26)))</formula>
    </cfRule>
    <cfRule type="containsText" dxfId="93" priority="12" operator="containsText" text="隔年で">
      <formula>NOT(ISERROR(SEARCH("隔年で",E26)))</formula>
    </cfRule>
    <cfRule type="containsText" dxfId="92" priority="13" operator="containsText" text="年度により">
      <formula>NOT(ISERROR(SEARCH("年度により",E26)))</formula>
    </cfRule>
    <cfRule type="containsText" dxfId="91" priority="14" operator="containsText" text="減少傾向">
      <formula>NOT(ISERROR(SEARCH("減少傾向",E26)))</formula>
    </cfRule>
    <cfRule type="containsText" dxfId="90" priority="15" operator="containsText" text="増加傾向">
      <formula>NOT(ISERROR(SEARCH("増加傾向",E26)))</formula>
    </cfRule>
    <cfRule type="containsText" dxfId="89" priority="16" operator="containsText" text="同程度">
      <formula>NOT(ISERROR(SEARCH("同程度",E26)))</formula>
    </cfRule>
  </conditionalFormatting>
  <conditionalFormatting sqref="E26:E27">
    <cfRule type="containsText" dxfId="88" priority="9" operator="containsText" text="最新年度のみ減少">
      <formula>NOT(ISERROR(SEARCH("最新年度のみ減少",E26)))</formula>
    </cfRule>
    <cfRule type="containsText" dxfId="87" priority="10" operator="containsText" text="最新年度のみ増加">
      <formula>NOT(ISERROR(SEARCH("最新年度のみ増加",E26)))</formula>
    </cfRule>
  </conditionalFormatting>
  <conditionalFormatting sqref="J26">
    <cfRule type="containsText" dxfId="86" priority="3" operator="containsText" text="―">
      <formula>NOT(ISERROR(SEARCH("―",J26)))</formula>
    </cfRule>
    <cfRule type="containsText" dxfId="85" priority="4" operator="containsText" text="隔年で">
      <formula>NOT(ISERROR(SEARCH("隔年で",J26)))</formula>
    </cfRule>
    <cfRule type="containsText" dxfId="84" priority="5" operator="containsText" text="年度により">
      <formula>NOT(ISERROR(SEARCH("年度により",J26)))</formula>
    </cfRule>
    <cfRule type="containsText" dxfId="83" priority="6" operator="containsText" text="減少傾向">
      <formula>NOT(ISERROR(SEARCH("減少傾向",J26)))</formula>
    </cfRule>
    <cfRule type="containsText" dxfId="82" priority="7" operator="containsText" text="増加傾向">
      <formula>NOT(ISERROR(SEARCH("増加傾向",J26)))</formula>
    </cfRule>
    <cfRule type="containsText" dxfId="81" priority="8" operator="containsText" text="同程度">
      <formula>NOT(ISERROR(SEARCH("同程度",J26)))</formula>
    </cfRule>
  </conditionalFormatting>
  <conditionalFormatting sqref="J26:J27">
    <cfRule type="containsText" dxfId="80" priority="1" operator="containsText" text="最新年度のみ減少">
      <formula>NOT(ISERROR(SEARCH("最新年度のみ減少",J26)))</formula>
    </cfRule>
    <cfRule type="containsText" dxfId="79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900-000001000000}">
      <formula1>#REF!</formula1>
    </dataValidation>
    <dataValidation type="list" allowBlank="1" showInputMessage="1" showErrorMessage="1" sqref="F6:F7 F26:F27" xr:uid="{C450FEC2-8984-48EB-BBE1-4F7D977C6B28}">
      <formula1>$C$44:$C$46</formula1>
    </dataValidation>
  </dataValidations>
  <hyperlinks>
    <hyperlink ref="L1" location="目次!A1" display="目次に戻る" xr:uid="{00000000-0004-0000-09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2" operator="containsText" text="無し" id="{5DE6A5F6-AFA6-465A-8435-35E97E2EB715}">
            <xm:f>NOT(ISERROR(SEARCH("無し",'14-5-2.その他(平均)'!K6)))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63" operator="containsText" text="変動" id="{EF69B9F9-2C3B-490B-8C09-B4851A1FC66C}">
            <xm:f>NOT(ISERROR(SEARCH("変動",'14-5-2.その他(平均)'!K6)))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64" operator="containsText" text="減少" id="{67C15A30-2AAB-445B-B6AE-B02B896ED57F}">
            <xm:f>NOT(ISERROR(SEARCH("減少",'14-5-2.その他(平均)'!K6)))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65" operator="containsText" text="増加" id="{48DB5C8B-C206-45AE-96B5-200DAC41C065}">
            <xm:f>NOT(ISERROR(SEARCH("増加",'14-5-2.その他(平均)'!K6)))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66" operator="containsText" text="安定" id="{64A05E25-8277-4C3A-ADE5-797A93AE14A5}">
            <xm:f>NOT(ISERROR(SEARCH("安定",'14-5-2.その他(平均)'!K6)))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136"/>
  <sheetViews>
    <sheetView view="pageBreakPreview" topLeftCell="A22" zoomScaleNormal="100" zoomScaleSheetLayoutView="100" workbookViewId="0">
      <selection activeCell="A11" sqref="A11:B11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4" bestFit="1" customWidth="1"/>
    <col min="13" max="17" width="10.75" style="4" bestFit="1" customWidth="1"/>
    <col min="18" max="18" width="9" style="4"/>
  </cols>
  <sheetData>
    <row r="1" spans="1:12" ht="24" customHeight="1" thickBot="1">
      <c r="A1" s="1" t="s">
        <v>223</v>
      </c>
      <c r="B1" s="5"/>
      <c r="C1" s="5"/>
      <c r="D1" s="65"/>
      <c r="E1" s="65"/>
      <c r="F1" s="65"/>
      <c r="G1" s="5"/>
      <c r="H1" s="65"/>
      <c r="I1" s="65"/>
      <c r="J1" s="65"/>
      <c r="K1" s="65"/>
      <c r="L1" s="64" t="s">
        <v>186</v>
      </c>
    </row>
    <row r="2" spans="1:12" ht="24" customHeight="1">
      <c r="A2" s="5" t="s">
        <v>214</v>
      </c>
      <c r="B2" s="5"/>
      <c r="C2" s="5"/>
      <c r="D2" s="65"/>
      <c r="E2" s="65"/>
      <c r="F2" s="65"/>
      <c r="G2" s="65"/>
      <c r="H2" s="65"/>
      <c r="I2" s="65"/>
      <c r="J2" s="65"/>
      <c r="K2" s="65"/>
    </row>
    <row r="3" spans="1:12" ht="24" customHeight="1">
      <c r="A3" s="5"/>
      <c r="B3" s="5" t="s">
        <v>206</v>
      </c>
      <c r="C3" s="5"/>
      <c r="D3" s="65"/>
      <c r="E3" s="65"/>
      <c r="F3" s="65"/>
      <c r="G3" s="65"/>
      <c r="H3" s="65"/>
      <c r="I3" s="65"/>
      <c r="J3" s="65"/>
      <c r="K3" s="65"/>
    </row>
    <row r="4" spans="1:12">
      <c r="A4" s="5"/>
      <c r="B4" s="5"/>
      <c r="C4" s="5"/>
      <c r="D4" s="65"/>
      <c r="E4" s="65"/>
      <c r="F4" s="65"/>
      <c r="G4" s="65"/>
      <c r="H4" s="65"/>
      <c r="I4" s="65"/>
      <c r="J4" s="65"/>
      <c r="K4" s="65"/>
    </row>
    <row r="5" spans="1:12" s="4" customFormat="1" ht="18" customHeight="1">
      <c r="A5" s="66"/>
      <c r="B5" s="5" t="s">
        <v>217</v>
      </c>
      <c r="C5" s="66"/>
      <c r="D5" s="66"/>
      <c r="E5" s="66"/>
      <c r="F5" s="66"/>
      <c r="G5" s="5"/>
      <c r="H5" s="66"/>
      <c r="I5" s="66"/>
      <c r="J5" s="66"/>
      <c r="K5" s="66"/>
    </row>
    <row r="6" spans="1:12" s="4" customFormat="1" ht="17.25" customHeight="1">
      <c r="A6" s="69"/>
      <c r="B6" s="258" t="s">
        <v>386</v>
      </c>
      <c r="C6" s="79" t="s">
        <v>207</v>
      </c>
      <c r="D6" s="80">
        <f>AVERAGE('14.グラフデータ'!D151:H151)</f>
        <v>10.02</v>
      </c>
      <c r="E6" s="260" t="str">
        <f>'14.グラフデータ'!AD151</f>
        <v>増加傾向⤴</v>
      </c>
      <c r="F6" s="81"/>
      <c r="G6" s="262" t="s">
        <v>387</v>
      </c>
      <c r="H6" s="79" t="s">
        <v>207</v>
      </c>
      <c r="I6" s="82">
        <f>AVERAGE('14.グラフデータ'!D152:H152)</f>
        <v>0.45459999999999995</v>
      </c>
      <c r="J6" s="260" t="str">
        <f>'14.グラフデータ'!AD152</f>
        <v>年度により増減</v>
      </c>
      <c r="K6" s="67"/>
    </row>
    <row r="7" spans="1:12" s="4" customFormat="1" ht="17.25" customHeight="1">
      <c r="A7" s="69"/>
      <c r="B7" s="259"/>
      <c r="C7" s="83" t="s">
        <v>208</v>
      </c>
      <c r="D7" s="84">
        <f>'14.グラフデータ'!H151-'14.グラフデータ'!D151</f>
        <v>4.2000000000000011</v>
      </c>
      <c r="E7" s="261"/>
      <c r="F7" s="81"/>
      <c r="G7" s="263"/>
      <c r="H7" s="83" t="s">
        <v>208</v>
      </c>
      <c r="I7" s="70">
        <f>'14.グラフデータ'!H152-'14.グラフデータ'!D152</f>
        <v>4.0999999999999981E-2</v>
      </c>
      <c r="J7" s="261"/>
      <c r="K7" s="67"/>
    </row>
    <row r="8" spans="1:12" s="4" customFormat="1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</row>
    <row r="9" spans="1:12" s="4" customFormat="1" ht="18.75" customHeight="1">
      <c r="A9" s="68"/>
      <c r="B9" s="68"/>
      <c r="C9" s="68"/>
      <c r="D9" s="68"/>
      <c r="E9" s="68"/>
      <c r="F9" s="68"/>
      <c r="G9" s="68"/>
      <c r="H9" s="68"/>
      <c r="I9" s="68"/>
      <c r="J9" s="68"/>
      <c r="K9" s="68"/>
    </row>
    <row r="10" spans="1:12" s="4" customFormat="1" ht="18.75" customHeight="1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</row>
    <row r="11" spans="1:12" s="4" customFormat="1" ht="18.75" customHeight="1">
      <c r="A11" s="68"/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1:12" s="4" customFormat="1" ht="18.75" customHeight="1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</row>
    <row r="13" spans="1:12" s="4" customFormat="1" ht="18.75" customHeight="1">
      <c r="A13" s="68"/>
      <c r="B13" s="68"/>
      <c r="C13" s="68"/>
      <c r="D13" s="68"/>
      <c r="E13" s="68"/>
      <c r="F13" s="68"/>
      <c r="G13" s="68"/>
      <c r="H13" s="68"/>
      <c r="I13" s="68"/>
      <c r="J13" s="68"/>
      <c r="K13" s="68"/>
    </row>
    <row r="14" spans="1:12" s="4" customFormat="1" ht="18.75" customHeight="1">
      <c r="A14" s="68"/>
      <c r="B14" s="68"/>
      <c r="C14" s="68"/>
      <c r="D14" s="68"/>
      <c r="E14" s="68"/>
      <c r="F14" s="68"/>
      <c r="G14" s="68"/>
      <c r="H14" s="68"/>
      <c r="I14" s="68"/>
      <c r="J14" s="68"/>
      <c r="K14" s="68"/>
    </row>
    <row r="15" spans="1:12" s="4" customFormat="1" ht="18.75" customHeight="1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</row>
    <row r="16" spans="1:12" s="4" customFormat="1" ht="18.75" customHeight="1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</row>
    <row r="17" spans="1:11" s="4" customFormat="1" ht="18.75" customHeight="1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</row>
    <row r="18" spans="1:11" s="4" customFormat="1" ht="18.75" customHeight="1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1:11" s="4" customFormat="1" ht="18.75" customHeigh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</row>
    <row r="20" spans="1:11" s="4" customFormat="1" ht="18.75" customHeight="1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</row>
    <row r="21" spans="1:11" s="4" customFormat="1" ht="18.75" customHeight="1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</row>
    <row r="22" spans="1:11" s="4" customFormat="1" ht="18.75" customHeight="1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</row>
    <row r="23" spans="1:11" s="4" customFormat="1" ht="18.75" customHeight="1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</row>
    <row r="24" spans="1:11" s="4" customFormat="1" ht="9" customHeight="1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11" s="4" customFormat="1" ht="18.75" customHeight="1">
      <c r="A25" s="66"/>
      <c r="B25" s="5" t="s">
        <v>218</v>
      </c>
      <c r="C25" s="66"/>
      <c r="D25" s="66"/>
      <c r="E25" s="66"/>
      <c r="F25" s="66"/>
      <c r="G25" s="5"/>
      <c r="H25" s="66"/>
      <c r="I25" s="66"/>
      <c r="J25" s="66"/>
      <c r="K25" s="66"/>
    </row>
    <row r="26" spans="1:11" s="4" customFormat="1" ht="17.25" customHeight="1">
      <c r="A26" s="69"/>
      <c r="B26" s="258" t="s">
        <v>386</v>
      </c>
      <c r="C26" s="79" t="s">
        <v>207</v>
      </c>
      <c r="D26" s="80">
        <f>AVERAGE('14.グラフデータ'!D159:H159)</f>
        <v>16.5</v>
      </c>
      <c r="E26" s="260" t="str">
        <f>'14.グラフデータ'!AD159</f>
        <v>増加傾向⤴</v>
      </c>
      <c r="F26" s="81"/>
      <c r="G26" s="262" t="s">
        <v>387</v>
      </c>
      <c r="H26" s="79" t="s">
        <v>207</v>
      </c>
      <c r="I26" s="82">
        <f>AVERAGE('14.グラフデータ'!D160:H160)</f>
        <v>0.3528</v>
      </c>
      <c r="J26" s="260" t="str">
        <f>'14.グラフデータ'!AD160</f>
        <v>増加傾向⤴</v>
      </c>
      <c r="K26" s="67"/>
    </row>
    <row r="27" spans="1:11" s="4" customFormat="1" ht="17.25" customHeight="1">
      <c r="A27" s="69"/>
      <c r="B27" s="259"/>
      <c r="C27" s="83" t="s">
        <v>208</v>
      </c>
      <c r="D27" s="84">
        <f>'14.グラフデータ'!H159-'14.グラフデータ'!D159</f>
        <v>8.4</v>
      </c>
      <c r="E27" s="261"/>
      <c r="F27" s="81"/>
      <c r="G27" s="263"/>
      <c r="H27" s="83" t="s">
        <v>208</v>
      </c>
      <c r="I27" s="70">
        <f>'14.グラフデータ'!H160-'14.グラフデータ'!D160</f>
        <v>0.14400000000000002</v>
      </c>
      <c r="J27" s="261"/>
      <c r="K27" s="67"/>
    </row>
    <row r="28" spans="1:11" s="4" customFormat="1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</row>
    <row r="29" spans="1:11" s="4" customFormat="1" ht="18.75" customHeight="1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</row>
    <row r="30" spans="1:11" s="4" customFormat="1" ht="18.75" customHeight="1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</row>
    <row r="31" spans="1:11" s="4" customFormat="1" ht="18.75" customHeight="1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</row>
    <row r="32" spans="1:11" s="4" customFormat="1" ht="18.75" customHeight="1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</row>
    <row r="33" spans="1:11" s="4" customFormat="1" ht="18.75" customHeight="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</row>
    <row r="34" spans="1:11" s="4" customFormat="1" ht="18.75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</row>
    <row r="35" spans="1:11" s="4" customFormat="1" ht="18.75" customHeight="1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</row>
    <row r="36" spans="1:11" s="4" customFormat="1" ht="18.75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</row>
    <row r="37" spans="1:11" s="4" customFormat="1" ht="18.75" customHeight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</row>
    <row r="38" spans="1:11" s="4" customFormat="1" ht="18.75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</row>
    <row r="39" spans="1:11" s="4" customFormat="1" ht="18.75" customHeight="1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</row>
    <row r="40" spans="1:11" s="4" customFormat="1" ht="18.75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</row>
    <row r="41" spans="1:11" s="4" customFormat="1" ht="18.75" customHeight="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</row>
    <row r="42" spans="1:11" ht="18.75" customHeight="1"/>
    <row r="43" spans="1:11" s="4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4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4" customFormat="1" ht="18.75" customHeight="1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</row>
    <row r="46" spans="1:11" s="4" customFormat="1">
      <c r="A46"/>
      <c r="B46"/>
      <c r="C46"/>
      <c r="D46"/>
      <c r="E46"/>
      <c r="F46"/>
      <c r="G46"/>
      <c r="H46"/>
      <c r="I46"/>
      <c r="J46"/>
      <c r="K46"/>
    </row>
    <row r="47" spans="1:11" s="4" customFormat="1">
      <c r="A47"/>
      <c r="B47"/>
      <c r="C47"/>
      <c r="D47"/>
      <c r="E47"/>
      <c r="F47"/>
      <c r="G47"/>
      <c r="H47"/>
      <c r="I47"/>
      <c r="J47"/>
      <c r="K47"/>
    </row>
    <row r="48" spans="1:11" s="4" customFormat="1">
      <c r="A48"/>
      <c r="B48"/>
      <c r="C48"/>
      <c r="D48"/>
      <c r="E48"/>
      <c r="F48"/>
      <c r="G48"/>
      <c r="H48"/>
      <c r="I48"/>
      <c r="J48"/>
      <c r="K48"/>
    </row>
    <row r="49" spans="1:11" s="4" customFormat="1">
      <c r="A49"/>
      <c r="B49"/>
      <c r="C49"/>
      <c r="D49"/>
      <c r="E49"/>
      <c r="F49"/>
      <c r="G49"/>
      <c r="H49"/>
      <c r="I49"/>
      <c r="J49"/>
      <c r="K49"/>
    </row>
    <row r="50" spans="1:11" s="4" customFormat="1">
      <c r="A50"/>
      <c r="B50"/>
      <c r="C50"/>
      <c r="D50"/>
      <c r="E50"/>
      <c r="F50"/>
      <c r="G50"/>
      <c r="H50"/>
      <c r="I50"/>
      <c r="J50"/>
      <c r="K50"/>
    </row>
    <row r="51" spans="1:11" s="4" customFormat="1">
      <c r="A51"/>
      <c r="B51"/>
      <c r="C51"/>
      <c r="D51"/>
      <c r="E51"/>
      <c r="F51"/>
      <c r="G51"/>
      <c r="H51"/>
      <c r="I51"/>
      <c r="J51"/>
      <c r="K51"/>
    </row>
    <row r="52" spans="1:11" s="4" customFormat="1">
      <c r="A52"/>
      <c r="B52"/>
      <c r="C52"/>
      <c r="D52"/>
      <c r="E52"/>
      <c r="F52"/>
      <c r="G52"/>
      <c r="H52"/>
      <c r="I52"/>
      <c r="J52"/>
      <c r="K52"/>
    </row>
    <row r="53" spans="1:11" s="4" customFormat="1">
      <c r="A53"/>
      <c r="B53"/>
      <c r="C53"/>
      <c r="D53"/>
      <c r="E53"/>
      <c r="F53"/>
      <c r="G53"/>
      <c r="H53"/>
      <c r="I53"/>
      <c r="J53"/>
      <c r="K53"/>
    </row>
    <row r="54" spans="1:11" s="4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4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4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4" customFormat="1">
      <c r="A57"/>
      <c r="B57"/>
      <c r="C57"/>
      <c r="D57"/>
      <c r="E57"/>
      <c r="F57"/>
      <c r="G57"/>
      <c r="H57"/>
      <c r="I57"/>
      <c r="J57"/>
      <c r="K57"/>
    </row>
    <row r="58" spans="1:11" s="4" customFormat="1">
      <c r="A58"/>
      <c r="B58"/>
      <c r="C58"/>
      <c r="D58"/>
      <c r="E58"/>
      <c r="F58"/>
      <c r="G58"/>
      <c r="H58"/>
      <c r="I58"/>
      <c r="J58"/>
      <c r="K58"/>
    </row>
    <row r="59" spans="1:11" s="4" customFormat="1">
      <c r="A59"/>
      <c r="B59"/>
      <c r="C59"/>
      <c r="D59"/>
      <c r="E59"/>
      <c r="F59"/>
      <c r="G59"/>
      <c r="H59"/>
      <c r="I59"/>
      <c r="J59"/>
      <c r="K59"/>
    </row>
    <row r="83" spans="1:11" s="4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4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4" customFormat="1">
      <c r="A85"/>
      <c r="B85"/>
      <c r="C85"/>
      <c r="D85"/>
      <c r="E85"/>
      <c r="F85"/>
      <c r="G85"/>
      <c r="H85"/>
      <c r="I85"/>
      <c r="J85"/>
      <c r="K85"/>
    </row>
    <row r="86" spans="1:11" s="4" customFormat="1">
      <c r="A86"/>
      <c r="B86"/>
      <c r="C86"/>
      <c r="D86"/>
      <c r="E86"/>
      <c r="F86"/>
      <c r="G86"/>
      <c r="H86"/>
      <c r="I86"/>
      <c r="J86"/>
      <c r="K86"/>
    </row>
    <row r="87" spans="1:11" s="4" customFormat="1">
      <c r="A87"/>
      <c r="B87"/>
      <c r="C87"/>
      <c r="D87"/>
      <c r="E87"/>
      <c r="F87"/>
      <c r="G87"/>
      <c r="H87"/>
      <c r="I87"/>
      <c r="J87"/>
      <c r="K87"/>
    </row>
    <row r="88" spans="1:11" s="4" customFormat="1">
      <c r="A88"/>
      <c r="B88"/>
      <c r="C88"/>
      <c r="D88"/>
      <c r="E88"/>
      <c r="F88"/>
      <c r="G88"/>
      <c r="H88"/>
      <c r="I88"/>
      <c r="J88"/>
      <c r="K88"/>
    </row>
    <row r="89" spans="1:11" s="4" customFormat="1">
      <c r="A89"/>
      <c r="B89"/>
      <c r="C89"/>
      <c r="D89"/>
      <c r="E89"/>
      <c r="F89"/>
      <c r="G89"/>
      <c r="H89"/>
      <c r="I89"/>
      <c r="J89"/>
      <c r="K89"/>
    </row>
    <row r="90" spans="1:11" s="4" customFormat="1">
      <c r="A90"/>
      <c r="B90"/>
      <c r="C90"/>
      <c r="D90"/>
      <c r="E90"/>
      <c r="F90"/>
      <c r="G90"/>
      <c r="H90"/>
      <c r="I90"/>
      <c r="J90"/>
      <c r="K90"/>
    </row>
    <row r="91" spans="1:11" s="4" customFormat="1">
      <c r="A91"/>
      <c r="B91"/>
      <c r="C91"/>
      <c r="D91"/>
      <c r="E91"/>
      <c r="F91"/>
      <c r="G91"/>
      <c r="H91"/>
      <c r="I91"/>
      <c r="J91"/>
      <c r="K91"/>
    </row>
    <row r="92" spans="1:11" s="4" customFormat="1">
      <c r="A92"/>
      <c r="B92"/>
      <c r="C92"/>
      <c r="D92"/>
      <c r="E92"/>
      <c r="F92"/>
      <c r="G92"/>
      <c r="H92"/>
      <c r="I92"/>
      <c r="J92"/>
      <c r="K92"/>
    </row>
    <row r="93" spans="1:11" s="4" customFormat="1">
      <c r="A93"/>
      <c r="B93"/>
      <c r="C93"/>
      <c r="D93"/>
      <c r="E93"/>
      <c r="F93"/>
      <c r="G93"/>
      <c r="H93"/>
      <c r="I93"/>
      <c r="J93"/>
      <c r="K93"/>
    </row>
    <row r="94" spans="1:11" s="4" customFormat="1">
      <c r="A94"/>
      <c r="B94"/>
      <c r="C94"/>
      <c r="D94"/>
      <c r="E94"/>
      <c r="F94"/>
      <c r="G94"/>
      <c r="H94"/>
      <c r="I94"/>
      <c r="J94"/>
      <c r="K94"/>
    </row>
    <row r="95" spans="1:11" s="4" customFormat="1">
      <c r="A95"/>
      <c r="B95"/>
      <c r="C95"/>
      <c r="D95"/>
      <c r="E95"/>
      <c r="F95"/>
      <c r="G95"/>
      <c r="H95"/>
      <c r="I95"/>
      <c r="J95"/>
      <c r="K95"/>
    </row>
    <row r="96" spans="1:11" s="4" customFormat="1">
      <c r="A96"/>
      <c r="B96"/>
      <c r="C96"/>
      <c r="D96"/>
      <c r="E96"/>
      <c r="F96"/>
      <c r="G96"/>
      <c r="H96"/>
      <c r="I96"/>
      <c r="J96"/>
      <c r="K96"/>
    </row>
    <row r="97" spans="1:11" s="4" customFormat="1">
      <c r="A97"/>
      <c r="B97"/>
      <c r="C97"/>
      <c r="D97"/>
      <c r="E97"/>
      <c r="F97"/>
      <c r="G97"/>
      <c r="H97"/>
      <c r="I97"/>
      <c r="J97"/>
      <c r="K97"/>
    </row>
    <row r="98" spans="1:11" s="4" customFormat="1">
      <c r="A98"/>
      <c r="B98"/>
      <c r="C98"/>
      <c r="D98"/>
      <c r="E98"/>
      <c r="F98"/>
      <c r="G98"/>
      <c r="H98"/>
      <c r="I98"/>
      <c r="J98"/>
      <c r="K98"/>
    </row>
    <row r="99" spans="1:11" s="4" customFormat="1">
      <c r="A99"/>
      <c r="B99"/>
      <c r="C99"/>
      <c r="D99"/>
      <c r="E99"/>
      <c r="F99"/>
      <c r="G99"/>
      <c r="H99"/>
      <c r="I99"/>
      <c r="J99"/>
      <c r="K99"/>
    </row>
    <row r="100" spans="1:11" s="4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4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4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4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4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4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4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4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4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4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4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4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4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73" priority="62" operator="containsText" text="無し">
      <formula>NOT(ISERROR(SEARCH("無し",K6)))</formula>
    </cfRule>
    <cfRule type="containsText" dxfId="72" priority="63" operator="containsText" text="変動">
      <formula>NOT(ISERROR(SEARCH("変動",K6)))</formula>
    </cfRule>
    <cfRule type="containsText" dxfId="71" priority="64" operator="containsText" text="減少">
      <formula>NOT(ISERROR(SEARCH("減少",K6)))</formula>
    </cfRule>
    <cfRule type="containsText" dxfId="70" priority="65" operator="containsText" text="増加">
      <formula>NOT(ISERROR(SEARCH("増加",K6)))</formula>
    </cfRule>
    <cfRule type="containsText" dxfId="69" priority="66" operator="containsText" text="安定">
      <formula>NOT(ISERROR(SEARCH("安定",K6)))</formula>
    </cfRule>
  </conditionalFormatting>
  <conditionalFormatting sqref="E6">
    <cfRule type="containsText" dxfId="68" priority="27" operator="containsText" text="―">
      <formula>NOT(ISERROR(SEARCH("―",E6)))</formula>
    </cfRule>
    <cfRule type="containsText" dxfId="67" priority="28" operator="containsText" text="隔年で">
      <formula>NOT(ISERROR(SEARCH("隔年で",E6)))</formula>
    </cfRule>
    <cfRule type="containsText" dxfId="66" priority="29" operator="containsText" text="年度により">
      <formula>NOT(ISERROR(SEARCH("年度により",E6)))</formula>
    </cfRule>
    <cfRule type="containsText" dxfId="65" priority="30" operator="containsText" text="減少傾向">
      <formula>NOT(ISERROR(SEARCH("減少傾向",E6)))</formula>
    </cfRule>
    <cfRule type="containsText" dxfId="64" priority="31" operator="containsText" text="増加傾向">
      <formula>NOT(ISERROR(SEARCH("増加傾向",E6)))</formula>
    </cfRule>
    <cfRule type="containsText" dxfId="63" priority="32" operator="containsText" text="同程度">
      <formula>NOT(ISERROR(SEARCH("同程度",E6)))</formula>
    </cfRule>
  </conditionalFormatting>
  <conditionalFormatting sqref="E6:E7">
    <cfRule type="containsText" dxfId="62" priority="25" operator="containsText" text="最新年度のみ減少">
      <formula>NOT(ISERROR(SEARCH("最新年度のみ減少",E6)))</formula>
    </cfRule>
    <cfRule type="containsText" dxfId="61" priority="26" operator="containsText" text="最新年度のみ増加">
      <formula>NOT(ISERROR(SEARCH("最新年度のみ増加",E6)))</formula>
    </cfRule>
  </conditionalFormatting>
  <conditionalFormatting sqref="J6">
    <cfRule type="containsText" dxfId="60" priority="19" operator="containsText" text="―">
      <formula>NOT(ISERROR(SEARCH("―",J6)))</formula>
    </cfRule>
    <cfRule type="containsText" dxfId="59" priority="20" operator="containsText" text="隔年で">
      <formula>NOT(ISERROR(SEARCH("隔年で",J6)))</formula>
    </cfRule>
    <cfRule type="containsText" dxfId="58" priority="21" operator="containsText" text="年度により">
      <formula>NOT(ISERROR(SEARCH("年度により",J6)))</formula>
    </cfRule>
    <cfRule type="containsText" dxfId="57" priority="22" operator="containsText" text="減少傾向">
      <formula>NOT(ISERROR(SEARCH("減少傾向",J6)))</formula>
    </cfRule>
    <cfRule type="containsText" dxfId="56" priority="23" operator="containsText" text="増加傾向">
      <formula>NOT(ISERROR(SEARCH("増加傾向",J6)))</formula>
    </cfRule>
    <cfRule type="containsText" dxfId="55" priority="24" operator="containsText" text="同程度">
      <formula>NOT(ISERROR(SEARCH("同程度",J6)))</formula>
    </cfRule>
  </conditionalFormatting>
  <conditionalFormatting sqref="J6:J7">
    <cfRule type="containsText" dxfId="54" priority="17" operator="containsText" text="最新年度のみ減少">
      <formula>NOT(ISERROR(SEARCH("最新年度のみ減少",J6)))</formula>
    </cfRule>
    <cfRule type="containsText" dxfId="53" priority="18" operator="containsText" text="最新年度のみ増加">
      <formula>NOT(ISERROR(SEARCH("最新年度のみ増加",J6)))</formula>
    </cfRule>
  </conditionalFormatting>
  <conditionalFormatting sqref="E26">
    <cfRule type="containsText" dxfId="52" priority="11" operator="containsText" text="―">
      <formula>NOT(ISERROR(SEARCH("―",E26)))</formula>
    </cfRule>
    <cfRule type="containsText" dxfId="51" priority="12" operator="containsText" text="隔年で">
      <formula>NOT(ISERROR(SEARCH("隔年で",E26)))</formula>
    </cfRule>
    <cfRule type="containsText" dxfId="50" priority="13" operator="containsText" text="年度により">
      <formula>NOT(ISERROR(SEARCH("年度により",E26)))</formula>
    </cfRule>
    <cfRule type="containsText" dxfId="49" priority="14" operator="containsText" text="減少傾向">
      <formula>NOT(ISERROR(SEARCH("減少傾向",E26)))</formula>
    </cfRule>
    <cfRule type="containsText" dxfId="48" priority="15" operator="containsText" text="増加傾向">
      <formula>NOT(ISERROR(SEARCH("増加傾向",E26)))</formula>
    </cfRule>
    <cfRule type="containsText" dxfId="47" priority="16" operator="containsText" text="同程度">
      <formula>NOT(ISERROR(SEARCH("同程度",E26)))</formula>
    </cfRule>
  </conditionalFormatting>
  <conditionalFormatting sqref="E26:E27">
    <cfRule type="containsText" dxfId="46" priority="9" operator="containsText" text="最新年度のみ減少">
      <formula>NOT(ISERROR(SEARCH("最新年度のみ減少",E26)))</formula>
    </cfRule>
    <cfRule type="containsText" dxfId="45" priority="10" operator="containsText" text="最新年度のみ増加">
      <formula>NOT(ISERROR(SEARCH("最新年度のみ増加",E26)))</formula>
    </cfRule>
  </conditionalFormatting>
  <conditionalFormatting sqref="J26">
    <cfRule type="containsText" dxfId="44" priority="3" operator="containsText" text="―">
      <formula>NOT(ISERROR(SEARCH("―",J26)))</formula>
    </cfRule>
    <cfRule type="containsText" dxfId="43" priority="4" operator="containsText" text="隔年で">
      <formula>NOT(ISERROR(SEARCH("隔年で",J26)))</formula>
    </cfRule>
    <cfRule type="containsText" dxfId="42" priority="5" operator="containsText" text="年度により">
      <formula>NOT(ISERROR(SEARCH("年度により",J26)))</formula>
    </cfRule>
    <cfRule type="containsText" dxfId="41" priority="6" operator="containsText" text="減少傾向">
      <formula>NOT(ISERROR(SEARCH("減少傾向",J26)))</formula>
    </cfRule>
    <cfRule type="containsText" dxfId="40" priority="7" operator="containsText" text="増加傾向">
      <formula>NOT(ISERROR(SEARCH("増加傾向",J26)))</formula>
    </cfRule>
    <cfRule type="containsText" dxfId="39" priority="8" operator="containsText" text="同程度">
      <formula>NOT(ISERROR(SEARCH("同程度",J26)))</formula>
    </cfRule>
  </conditionalFormatting>
  <conditionalFormatting sqref="J26:J27">
    <cfRule type="containsText" dxfId="38" priority="1" operator="containsText" text="最新年度のみ減少">
      <formula>NOT(ISERROR(SEARCH("最新年度のみ減少",J26)))</formula>
    </cfRule>
    <cfRule type="containsText" dxfId="37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A00-000000000000}">
      <formula1>$C$49:$C$52</formula1>
    </dataValidation>
    <dataValidation type="list" allowBlank="1" showInputMessage="1" showErrorMessage="1" sqref="F6:F7 F26:F27" xr:uid="{B27C5D1F-5668-435C-9F33-F9EB9E98EF4E}">
      <formula1>$C$44:$C$46</formula1>
    </dataValidation>
  </dataValidations>
  <hyperlinks>
    <hyperlink ref="L1" location="目次!A1" display="目次に戻る" xr:uid="{00000000-0004-0000-0A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AL484"/>
  <sheetViews>
    <sheetView view="pageBreakPreview" zoomScaleNormal="130" zoomScaleSheetLayoutView="100" workbookViewId="0">
      <selection activeCell="D1" sqref="D1"/>
    </sheetView>
  </sheetViews>
  <sheetFormatPr defaultRowHeight="13.5"/>
  <cols>
    <col min="1" max="1" width="2.375" style="85" customWidth="1"/>
    <col min="2" max="2" width="3" style="85" customWidth="1"/>
    <col min="3" max="3" width="21.125" style="85" customWidth="1"/>
    <col min="4" max="4" width="10.5" style="87" bestFit="1" customWidth="1"/>
    <col min="5" max="8" width="9.5" style="87" bestFit="1" customWidth="1"/>
    <col min="9" max="11" width="9" style="95" hidden="1" customWidth="1"/>
    <col min="12" max="12" width="3.75" style="96" hidden="1" customWidth="1"/>
    <col min="13" max="16" width="3" style="96" hidden="1" customWidth="1"/>
    <col min="17" max="17" width="6" style="96" hidden="1" customWidth="1"/>
    <col min="18" max="20" width="4.5" style="96" hidden="1" customWidth="1"/>
    <col min="21" max="21" width="5.25" style="96" hidden="1" customWidth="1"/>
    <col min="22" max="22" width="7.5" style="96" hidden="1" customWidth="1"/>
    <col min="23" max="23" width="14.625" style="95" hidden="1" customWidth="1"/>
    <col min="24" max="24" width="4.5" style="96" hidden="1" customWidth="1"/>
    <col min="25" max="26" width="7.5" style="95" hidden="1" customWidth="1"/>
    <col min="27" max="27" width="4.5" style="96" hidden="1" customWidth="1"/>
    <col min="28" max="29" width="7.5" style="95" hidden="1" customWidth="1"/>
    <col min="30" max="30" width="18.375" style="87" hidden="1" customWidth="1"/>
    <col min="31" max="31" width="1.125" style="85" customWidth="1"/>
    <col min="32" max="32" width="2.875" style="85" customWidth="1"/>
    <col min="33" max="34" width="9" style="85" customWidth="1"/>
    <col min="35" max="35" width="33.875" style="85" hidden="1" customWidth="1"/>
    <col min="36" max="36" width="9" style="85" hidden="1" customWidth="1"/>
    <col min="37" max="37" width="12.625" style="85" hidden="1" customWidth="1"/>
    <col min="38" max="38" width="17.625" style="85" hidden="1" customWidth="1"/>
    <col min="39" max="16384" width="9" style="85"/>
  </cols>
  <sheetData>
    <row r="1" spans="2:38" ht="25.5" customHeight="1" thickBot="1">
      <c r="C1" s="86" t="s">
        <v>186</v>
      </c>
      <c r="I1" s="88"/>
      <c r="J1" s="88"/>
      <c r="K1" s="88"/>
      <c r="L1" s="89"/>
      <c r="M1" s="89"/>
      <c r="N1" s="90" t="s">
        <v>389</v>
      </c>
      <c r="O1" s="90"/>
      <c r="P1" s="90"/>
      <c r="Q1" s="248" t="str" cm="1">
        <f t="array" aca="1" ref="Q1" ca="1">"R"&amp;RIGHT(CELL("filename",'14-1.2020'!A1),4)-2018</f>
        <v>R2</v>
      </c>
      <c r="R1" s="248" t="str" cm="1">
        <f t="array" aca="1" ref="R1" ca="1">"R"&amp;RIGHT(CELL("filename",'14-1.2021'!A1),4)-2018</f>
        <v>R3</v>
      </c>
      <c r="S1" s="248" t="str" cm="1">
        <f t="array" aca="1" ref="S1" ca="1">"R"&amp;RIGHT(CELL("filename",'14-1.2022'!B1),4)-2018</f>
        <v>R4</v>
      </c>
      <c r="T1" s="248" t="str" cm="1">
        <f t="array" aca="1" ref="T1" ca="1">"R"&amp;RIGHT(CELL("filename",'14-1.2023'!C1),4)-2018</f>
        <v>R5</v>
      </c>
      <c r="U1" s="248" t="str" cm="1">
        <f t="array" aca="1" ref="U1" ca="1">"R"&amp;RIGHT(CELL("filename",'14-1.2024'!D1),4)-2018</f>
        <v>R6</v>
      </c>
      <c r="V1" s="91"/>
      <c r="W1" s="88" t="s">
        <v>264</v>
      </c>
      <c r="X1" s="89"/>
      <c r="Y1" s="92"/>
      <c r="Z1" s="92"/>
      <c r="AA1" s="89"/>
      <c r="AB1" s="92"/>
      <c r="AC1" s="92"/>
      <c r="AD1" s="85"/>
      <c r="AI1" s="93" t="s">
        <v>200</v>
      </c>
      <c r="AK1" s="94" t="s">
        <v>265</v>
      </c>
      <c r="AL1" s="94" t="s">
        <v>266</v>
      </c>
    </row>
    <row r="2" spans="2:38">
      <c r="Q2" s="97" t="s">
        <v>390</v>
      </c>
      <c r="R2" s="97" t="s">
        <v>390</v>
      </c>
      <c r="S2" s="97" t="s">
        <v>390</v>
      </c>
      <c r="T2" s="97" t="s">
        <v>390</v>
      </c>
      <c r="U2" s="97" t="s">
        <v>390</v>
      </c>
      <c r="V2" s="98"/>
      <c r="W2" s="88" t="s">
        <v>267</v>
      </c>
      <c r="AI2" s="93" t="s">
        <v>268</v>
      </c>
      <c r="AK2" s="94" t="s">
        <v>269</v>
      </c>
      <c r="AL2" s="94" t="s">
        <v>270</v>
      </c>
    </row>
    <row r="3" spans="2:38" ht="14.25" thickBot="1">
      <c r="I3" s="99"/>
      <c r="J3" s="95" t="s">
        <v>271</v>
      </c>
      <c r="Q3" s="100">
        <v>4</v>
      </c>
      <c r="R3" s="100">
        <v>3</v>
      </c>
      <c r="S3" s="100">
        <v>2</v>
      </c>
      <c r="T3" s="100">
        <v>1</v>
      </c>
      <c r="U3" s="100" t="s">
        <v>391</v>
      </c>
      <c r="V3" s="101"/>
      <c r="W3" s="89" t="s">
        <v>272</v>
      </c>
      <c r="AI3" s="93" t="s">
        <v>201</v>
      </c>
      <c r="AK3" s="94" t="s">
        <v>273</v>
      </c>
      <c r="AL3" s="94" t="s">
        <v>274</v>
      </c>
    </row>
    <row r="4" spans="2:38" ht="14.25" thickBot="1">
      <c r="B4" s="102" t="s">
        <v>260</v>
      </c>
      <c r="C4" s="103"/>
      <c r="D4" s="104"/>
      <c r="E4" s="104"/>
      <c r="F4" s="104"/>
      <c r="G4" s="104"/>
      <c r="H4" s="104"/>
      <c r="I4" s="105"/>
      <c r="J4" s="105"/>
      <c r="K4" s="105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5"/>
      <c r="X4" s="106"/>
      <c r="Y4" s="105"/>
      <c r="Z4" s="105"/>
      <c r="AA4" s="106"/>
      <c r="AB4" s="105"/>
      <c r="AC4" s="105"/>
      <c r="AD4" s="103"/>
      <c r="AE4" s="107"/>
      <c r="AI4" s="93" t="s">
        <v>275</v>
      </c>
      <c r="AK4" s="94" t="s">
        <v>276</v>
      </c>
      <c r="AL4" s="94" t="s">
        <v>270</v>
      </c>
    </row>
    <row r="5" spans="2:38">
      <c r="B5" s="108"/>
      <c r="C5" s="109"/>
      <c r="D5" s="110"/>
      <c r="E5" s="110"/>
      <c r="F5" s="110"/>
      <c r="G5" s="110"/>
      <c r="H5" s="110"/>
      <c r="I5" s="264" t="s">
        <v>277</v>
      </c>
      <c r="J5" s="265"/>
      <c r="K5" s="265"/>
      <c r="L5" s="266"/>
      <c r="M5" s="266"/>
      <c r="N5" s="266"/>
      <c r="O5" s="266"/>
      <c r="P5" s="266"/>
      <c r="Q5" s="267" t="s">
        <v>278</v>
      </c>
      <c r="R5" s="264" t="s">
        <v>279</v>
      </c>
      <c r="S5" s="266"/>
      <c r="T5" s="266"/>
      <c r="U5" s="266"/>
      <c r="V5" s="269" t="s">
        <v>280</v>
      </c>
      <c r="W5" s="285"/>
      <c r="X5" s="273" t="s">
        <v>281</v>
      </c>
      <c r="Y5" s="275" t="s">
        <v>282</v>
      </c>
      <c r="Z5" s="276"/>
      <c r="AA5" s="277" t="s">
        <v>283</v>
      </c>
      <c r="AB5" s="275" t="s">
        <v>284</v>
      </c>
      <c r="AC5" s="276"/>
      <c r="AD5" s="279" t="s">
        <v>285</v>
      </c>
      <c r="AE5" s="111"/>
      <c r="AI5" s="93" t="s">
        <v>202</v>
      </c>
      <c r="AK5" s="94" t="s">
        <v>286</v>
      </c>
      <c r="AL5" s="94" t="s">
        <v>287</v>
      </c>
    </row>
    <row r="6" spans="2:38">
      <c r="B6" s="112"/>
      <c r="C6" s="113" t="s">
        <v>3</v>
      </c>
      <c r="D6" s="246" t="str">
        <f ca="1">Q1</f>
        <v>R2</v>
      </c>
      <c r="E6" s="246" t="str">
        <f t="shared" ref="E6:H6" ca="1" si="0">R1</f>
        <v>R3</v>
      </c>
      <c r="F6" s="246" t="str">
        <f t="shared" ca="1" si="0"/>
        <v>R4</v>
      </c>
      <c r="G6" s="246" t="str">
        <f t="shared" ca="1" si="0"/>
        <v>R5</v>
      </c>
      <c r="H6" s="246" t="str">
        <f t="shared" ca="1" si="0"/>
        <v>R6</v>
      </c>
      <c r="I6" s="114" t="s">
        <v>288</v>
      </c>
      <c r="J6" s="115">
        <v>-0.03</v>
      </c>
      <c r="K6" s="115">
        <v>0.03</v>
      </c>
      <c r="L6" s="248" t="str">
        <f ca="1">Q1</f>
        <v>R2</v>
      </c>
      <c r="M6" s="248" t="str">
        <f ca="1">R1</f>
        <v>R3</v>
      </c>
      <c r="N6" s="248" t="str">
        <f ca="1">S1</f>
        <v>R4</v>
      </c>
      <c r="O6" s="248" t="str">
        <f ca="1">T1</f>
        <v>R5</v>
      </c>
      <c r="P6" s="248" t="str">
        <f ca="1">U1</f>
        <v>R6</v>
      </c>
      <c r="Q6" s="268"/>
      <c r="R6" s="117" t="s">
        <v>289</v>
      </c>
      <c r="S6" s="116" t="s">
        <v>290</v>
      </c>
      <c r="T6" s="116" t="s">
        <v>291</v>
      </c>
      <c r="U6" s="116" t="s">
        <v>292</v>
      </c>
      <c r="V6" s="271"/>
      <c r="W6" s="286"/>
      <c r="X6" s="274"/>
      <c r="Y6" s="118" t="s">
        <v>293</v>
      </c>
      <c r="Z6" s="119" t="s">
        <v>294</v>
      </c>
      <c r="AA6" s="278"/>
      <c r="AB6" s="120" t="s">
        <v>295</v>
      </c>
      <c r="AC6" s="121" t="s">
        <v>296</v>
      </c>
      <c r="AD6" s="280"/>
      <c r="AE6" s="122"/>
      <c r="AI6" s="93" t="s">
        <v>297</v>
      </c>
      <c r="AK6" s="94" t="s">
        <v>298</v>
      </c>
      <c r="AL6" s="94" t="s">
        <v>287</v>
      </c>
    </row>
    <row r="7" spans="2:38">
      <c r="B7" s="108"/>
      <c r="C7" s="123" t="s">
        <v>196</v>
      </c>
      <c r="D7" s="124" cm="1">
        <f t="array" ref="D7">INDEX('14-1.2020'!D:D,MATCH("F139110110504",'14-1.2020'!A:A,0),0)</f>
        <v>154</v>
      </c>
      <c r="E7" s="124" cm="1">
        <f t="array" ref="E7">INDEX('14-1.2021'!D:D,MATCH("F139110110504",'14-1.2021'!A:A,0),0)</f>
        <v>154</v>
      </c>
      <c r="F7" s="124" cm="1">
        <f t="array" ref="F7">INDEX('14-1.2022'!D:D,MATCH("F139110110504",'14-1.2022'!A:A,0),0)</f>
        <v>152</v>
      </c>
      <c r="G7" s="124" cm="1">
        <f t="array" ref="G7">INDEX('14-1.2023'!D:D,MATCH("F139110110504",'14-1.2023'!A:A,0),0)</f>
        <v>142</v>
      </c>
      <c r="H7" s="124" cm="1">
        <f t="array" ref="H7">INDEX('14-1.2024'!D:D,MATCH("F139110110504",'14-1.2024'!A:A,0),0)</f>
        <v>142</v>
      </c>
      <c r="I7" s="125">
        <f>AVERAGE(D7:H7)</f>
        <v>148.80000000000001</v>
      </c>
      <c r="J7" s="126">
        <f>I7*0.97</f>
        <v>144.33600000000001</v>
      </c>
      <c r="K7" s="126">
        <f>I7*1.03</f>
        <v>153.26400000000001</v>
      </c>
      <c r="L7" s="116" t="str">
        <f>IF(AND(D7&gt;I7*0.97,D7&lt;I7*1.03),"○","×")</f>
        <v>×</v>
      </c>
      <c r="M7" s="116" t="str">
        <f>IF(AND(E7&gt;I7*0.97,E7&lt;I7*1.03),"○","×")</f>
        <v>×</v>
      </c>
      <c r="N7" s="116" t="str">
        <f>IF(AND(F7&gt;I7*0.97,F7&lt;I7*1.03),"○","×")</f>
        <v>○</v>
      </c>
      <c r="O7" s="116" t="str">
        <f>IF(AND(G7&gt;I7*0.97,G7&lt;I7*1.03),"○","×")</f>
        <v>×</v>
      </c>
      <c r="P7" s="116" t="str">
        <f>IF(AND(H7&gt;I7*0.97,H7&lt;I7*1.03),"○","×")</f>
        <v>×</v>
      </c>
      <c r="Q7" s="127" t="str">
        <f>IF(COUNTIF(L7:P7,"○")=5,"同程度","―")</f>
        <v>―</v>
      </c>
      <c r="R7" s="117" t="str">
        <f t="shared" ref="R7:U10" si="1">IF(E7-D7&gt;0,"↑",IF(E7-D7&lt;0,"↓","－"))</f>
        <v>－</v>
      </c>
      <c r="S7" s="116" t="str">
        <f t="shared" si="1"/>
        <v>↓</v>
      </c>
      <c r="T7" s="116" t="str">
        <f t="shared" si="1"/>
        <v>↓</v>
      </c>
      <c r="U7" s="116" t="str">
        <f t="shared" si="1"/>
        <v>－</v>
      </c>
      <c r="V7" s="116" t="str">
        <f>R7&amp;S7&amp;T7&amp;U7</f>
        <v>－↓↓－</v>
      </c>
      <c r="W7" s="128" t="str" cm="1">
        <f t="array" ref="W7">INDEX($AL$2:$AL$82,MATCH(V7,$AK$2:$AK$82,0),0)</f>
        <v>減少傾向⤵</v>
      </c>
      <c r="X7" s="129" t="str">
        <f>IF(F7-D7&gt;0,"↑",IF(F7-D7&lt;0,"↓","－"))</f>
        <v>↓</v>
      </c>
      <c r="Y7" s="130" t="str">
        <f>IF(V7="↓↑↓↓",IF(X7="↓","減少傾向","×"),"判定外")</f>
        <v>判定外</v>
      </c>
      <c r="Z7" s="131" t="str">
        <f>IF(V7="↑↓↑↑",IF(X7="↑","増加傾向","×"),"判定外")</f>
        <v>判定外</v>
      </c>
      <c r="AA7" s="132" t="str">
        <f>IF(G7-E7&gt;0,"↑",IF(G7-E7&lt;0,"↓","－"))</f>
        <v>↓</v>
      </c>
      <c r="AB7" s="130" t="str">
        <f>IF(V7="↓↓↑↓",IF(AA7="↓","減少傾向","×"),"判定外")</f>
        <v>判定外</v>
      </c>
      <c r="AC7" s="131" t="str">
        <f>IF(V7="↑↑↓↑",IF(AA7="↑","増加傾向","×"),"判定外")</f>
        <v>判定外</v>
      </c>
      <c r="AD7" s="133"/>
      <c r="AE7" s="111"/>
      <c r="AI7" s="93" t="s">
        <v>287</v>
      </c>
      <c r="AK7" s="94" t="s">
        <v>299</v>
      </c>
      <c r="AL7" s="94" t="s">
        <v>287</v>
      </c>
    </row>
    <row r="8" spans="2:38">
      <c r="B8" s="108"/>
      <c r="C8" s="123" t="s">
        <v>197</v>
      </c>
      <c r="D8" s="134" cm="1">
        <f t="array" ref="D8">INDEX('14-1.2020'!E:E,MATCH("F139110110504",'14-1.2020'!A:A,0),0)</f>
        <v>122</v>
      </c>
      <c r="E8" s="134" cm="1">
        <f t="array" ref="E8">INDEX('14-1.2021'!E:E,MATCH("F139110110504",'14-1.2021'!A:A,0),0)</f>
        <v>129</v>
      </c>
      <c r="F8" s="134" cm="1">
        <f t="array" ref="F8">INDEX('14-1.2022'!E:E,MATCH("F139110110504",'14-1.2022'!A:A,0),0)</f>
        <v>141</v>
      </c>
      <c r="G8" s="134" cm="1">
        <f t="array" ref="G8">INDEX('14-1.2023'!E:E,MATCH("F139110110504",'14-1.2023'!A:A,0),0)</f>
        <v>149</v>
      </c>
      <c r="H8" s="134" cm="1">
        <f t="array" ref="H8">INDEX('14-1.2024'!E:E,MATCH("F139110110504",'14-1.2024'!A:A,0),0)</f>
        <v>156</v>
      </c>
      <c r="I8" s="125">
        <f>AVERAGE(D8:H8)</f>
        <v>139.4</v>
      </c>
      <c r="J8" s="126">
        <f>I8*0.97</f>
        <v>135.21799999999999</v>
      </c>
      <c r="K8" s="126">
        <f>I8*1.03</f>
        <v>143.58200000000002</v>
      </c>
      <c r="L8" s="116" t="str">
        <f>IF(AND(D8&gt;I8*0.97,D8&lt;I8*1.03),"○","×")</f>
        <v>×</v>
      </c>
      <c r="M8" s="116" t="str">
        <f>IF(AND(E8&gt;I8*0.97,E8&lt;I8*1.03),"○","×")</f>
        <v>×</v>
      </c>
      <c r="N8" s="116" t="str">
        <f>IF(AND(F8&gt;I8*0.97,F8&lt;I8*1.03),"○","×")</f>
        <v>○</v>
      </c>
      <c r="O8" s="116" t="str">
        <f>IF(AND(G8&gt;I8*0.97,G8&lt;I8*1.03),"○","×")</f>
        <v>×</v>
      </c>
      <c r="P8" s="116" t="str">
        <f>IF(AND(H8&gt;I8*0.97,H8&lt;I8*1.03),"○","×")</f>
        <v>×</v>
      </c>
      <c r="Q8" s="127" t="str">
        <f>IF(COUNTIF(L8:P8,"○")=5,"同程度","―")</f>
        <v>―</v>
      </c>
      <c r="R8" s="117" t="str">
        <f t="shared" si="1"/>
        <v>↑</v>
      </c>
      <c r="S8" s="116" t="str">
        <f t="shared" si="1"/>
        <v>↑</v>
      </c>
      <c r="T8" s="116" t="str">
        <f t="shared" si="1"/>
        <v>↑</v>
      </c>
      <c r="U8" s="116" t="str">
        <f t="shared" si="1"/>
        <v>↑</v>
      </c>
      <c r="V8" s="116" t="str">
        <f>R8&amp;S8&amp;T8&amp;U8</f>
        <v>↑↑↑↑</v>
      </c>
      <c r="W8" s="128" t="str" cm="1">
        <f t="array" ref="W8">INDEX($AL$2:$AL$82,MATCH(V8,$AK$2:$AK$82,0),0)</f>
        <v>増加傾向⤴</v>
      </c>
      <c r="X8" s="129" t="str">
        <f>IF(F8-D8&gt;0,"↑",IF(F8-D8&lt;0,"↓","－"))</f>
        <v>↑</v>
      </c>
      <c r="Y8" s="130" t="str">
        <f>IF(V8="↓↑↓↓",IF(X8="↓","減少傾向","×"),"判定外")</f>
        <v>判定外</v>
      </c>
      <c r="Z8" s="131" t="str">
        <f>IF(V8="↑↓↑↑",IF(X8="↑","増加傾向","×"),"判定外")</f>
        <v>判定外</v>
      </c>
      <c r="AA8" s="132" t="str">
        <f>IF(G8-E8&gt;0,"↑",IF(G8-E8&lt;0,"↓","－"))</f>
        <v>↑</v>
      </c>
      <c r="AB8" s="130" t="str">
        <f>IF(V8="↓↓↑↓",IF(AA8="↓","減少傾向","×"),"判定外")</f>
        <v>判定外</v>
      </c>
      <c r="AC8" s="131" t="str">
        <f>IF(V8="↑↑↓↑",IF(AA8="↑","増加傾向","×"),"判定外")</f>
        <v>判定外</v>
      </c>
      <c r="AD8" s="133"/>
      <c r="AE8" s="111"/>
      <c r="AI8" s="93" t="s">
        <v>203</v>
      </c>
      <c r="AK8" s="94" t="s">
        <v>300</v>
      </c>
      <c r="AL8" s="94" t="s">
        <v>270</v>
      </c>
    </row>
    <row r="9" spans="2:38">
      <c r="B9" s="108"/>
      <c r="C9" s="123" t="s">
        <v>210</v>
      </c>
      <c r="D9" s="124">
        <f>SUM(D7:D8)</f>
        <v>276</v>
      </c>
      <c r="E9" s="124">
        <f>SUM(E7:E8)</f>
        <v>283</v>
      </c>
      <c r="F9" s="124">
        <f>SUM(F7:F8)</f>
        <v>293</v>
      </c>
      <c r="G9" s="124">
        <f>SUM(G7:G8)</f>
        <v>291</v>
      </c>
      <c r="H9" s="124">
        <f>SUM(H7:H8)</f>
        <v>298</v>
      </c>
      <c r="I9" s="125">
        <f>AVERAGE(D9:H9)</f>
        <v>288.2</v>
      </c>
      <c r="J9" s="126">
        <f>I9*0.97</f>
        <v>279.55399999999997</v>
      </c>
      <c r="K9" s="126">
        <f>I9*1.03</f>
        <v>296.846</v>
      </c>
      <c r="L9" s="116" t="str">
        <f>IF(AND(D9&gt;I9*0.97,D9&lt;I9*1.03),"○","×")</f>
        <v>×</v>
      </c>
      <c r="M9" s="116" t="str">
        <f>IF(AND(E9&gt;I9*0.97,E9&lt;I9*1.03),"○","×")</f>
        <v>○</v>
      </c>
      <c r="N9" s="116" t="str">
        <f>IF(AND(F9&gt;I9*0.97,F9&lt;I9*1.03),"○","×")</f>
        <v>○</v>
      </c>
      <c r="O9" s="116" t="str">
        <f>IF(AND(G9&gt;I9*0.97,G9&lt;I9*1.03),"○","×")</f>
        <v>○</v>
      </c>
      <c r="P9" s="116" t="str">
        <f>IF(AND(H9&gt;I9*0.97,H9&lt;I9*1.03),"○","×")</f>
        <v>×</v>
      </c>
      <c r="Q9" s="127" t="str">
        <f>IF(COUNTIF(L9:P9,"○")=5,"同程度","―")</f>
        <v>―</v>
      </c>
      <c r="R9" s="117" t="str">
        <f t="shared" si="1"/>
        <v>↑</v>
      </c>
      <c r="S9" s="116" t="str">
        <f t="shared" si="1"/>
        <v>↑</v>
      </c>
      <c r="T9" s="116" t="str">
        <f t="shared" si="1"/>
        <v>↓</v>
      </c>
      <c r="U9" s="116" t="str">
        <f t="shared" si="1"/>
        <v>↑</v>
      </c>
      <c r="V9" s="116" t="str">
        <f>R9&amp;S9&amp;T9&amp;U9</f>
        <v>↑↑↓↑</v>
      </c>
      <c r="W9" s="128" t="str" cm="1">
        <f t="array" ref="W9">INDEX($AL$2:$AL$82,MATCH(V9,$AK$2:$AK$82,0),0)</f>
        <v>年度により増減</v>
      </c>
      <c r="X9" s="129" t="str">
        <f>IF(F9-D9&gt;0,"↑",IF(F9-D9&lt;0,"↓","－"))</f>
        <v>↑</v>
      </c>
      <c r="Y9" s="130" t="str">
        <f>IF(V9="↓↑↓↓",IF(X9="↓","減少傾向","×"),"判定外")</f>
        <v>判定外</v>
      </c>
      <c r="Z9" s="131" t="str">
        <f>IF(V9="↑↓↑↑",IF(X9="↑","増加傾向","×"),"判定外")</f>
        <v>判定外</v>
      </c>
      <c r="AA9" s="132" t="str">
        <f>IF(G9-E9&gt;0,"↑",IF(G9-E9&lt;0,"↓","－"))</f>
        <v>↑</v>
      </c>
      <c r="AB9" s="130" t="str">
        <f>IF(V9="↓↓↑↓",IF(AA9="↓","減少傾向","×"),"判定外")</f>
        <v>判定外</v>
      </c>
      <c r="AC9" s="131" t="str">
        <f>IF(V9="↑↑↓↑",IF(AA9="↑","増加傾向","×"),"判定外")</f>
        <v>増加傾向</v>
      </c>
      <c r="AD9" s="135" t="s">
        <v>201</v>
      </c>
      <c r="AE9" s="111"/>
      <c r="AI9" s="93" t="s">
        <v>204</v>
      </c>
      <c r="AK9" s="94" t="s">
        <v>301</v>
      </c>
      <c r="AL9" s="94" t="s">
        <v>274</v>
      </c>
    </row>
    <row r="10" spans="2:38" ht="14.25" thickBot="1">
      <c r="B10" s="108"/>
      <c r="C10" s="123" t="s">
        <v>211</v>
      </c>
      <c r="D10" s="136">
        <f>ROUND(D8/D9,3)</f>
        <v>0.442</v>
      </c>
      <c r="E10" s="136">
        <f>ROUND(E8/E9,3)</f>
        <v>0.45600000000000002</v>
      </c>
      <c r="F10" s="136">
        <f>ROUND(F8/F9,3)</f>
        <v>0.48099999999999998</v>
      </c>
      <c r="G10" s="136">
        <f>ROUND(G8/G9,3)</f>
        <v>0.51200000000000001</v>
      </c>
      <c r="H10" s="136">
        <f>ROUND(H8/H9,3)</f>
        <v>0.52300000000000002</v>
      </c>
      <c r="I10" s="137">
        <f>AVERAGE(D10:H10)</f>
        <v>0.48280000000000001</v>
      </c>
      <c r="J10" s="138">
        <f>I10-0.03</f>
        <v>0.45279999999999998</v>
      </c>
      <c r="K10" s="138">
        <f>I10+0.03</f>
        <v>0.51280000000000003</v>
      </c>
      <c r="L10" s="100" t="str">
        <f>IF(AND(D10&gt;I10-0.03,D10&lt;I10+0.03),"○","×")</f>
        <v>×</v>
      </c>
      <c r="M10" s="100" t="str">
        <f>IF(AND(E10&gt;I10-0.03,E10&lt;I10+0.03),"○","×")</f>
        <v>○</v>
      </c>
      <c r="N10" s="100" t="str">
        <f>IF(AND(F10&gt;I10-0.03,F10&lt;I10+0.03),"○","×")</f>
        <v>○</v>
      </c>
      <c r="O10" s="100" t="str">
        <f>IF(AND(G10&gt;I10-0.03,G10&lt;I10+0.03),"○","×")</f>
        <v>○</v>
      </c>
      <c r="P10" s="100" t="str">
        <f>IF(AND(H10&gt;I10-0.03,H10&lt;I10+0.03),"○","×")</f>
        <v>×</v>
      </c>
      <c r="Q10" s="139" t="str">
        <f>IF(COUNTIF(L10:P10,"○")=5,"同程度","―")</f>
        <v>―</v>
      </c>
      <c r="R10" s="140" t="str">
        <f t="shared" si="1"/>
        <v>↑</v>
      </c>
      <c r="S10" s="100" t="str">
        <f t="shared" si="1"/>
        <v>↑</v>
      </c>
      <c r="T10" s="100" t="str">
        <f t="shared" si="1"/>
        <v>↑</v>
      </c>
      <c r="U10" s="100" t="str">
        <f t="shared" si="1"/>
        <v>↑</v>
      </c>
      <c r="V10" s="100" t="str">
        <f>R10&amp;S10&amp;T10&amp;U10</f>
        <v>↑↑↑↑</v>
      </c>
      <c r="W10" s="141" t="str" cm="1">
        <f t="array" ref="W10">INDEX($AL$2:$AL$82,MATCH(V10,$AK$2:$AK$82,0),0)</f>
        <v>増加傾向⤴</v>
      </c>
      <c r="X10" s="142" t="str">
        <f>IF(F10-D10&gt;0,"↑",IF(F10-D10&lt;0,"↓","－"))</f>
        <v>↑</v>
      </c>
      <c r="Y10" s="143" t="str">
        <f>IF(V10="↓↑↓↓",IF(X10="↓","減少傾向","×"),"判定外")</f>
        <v>判定外</v>
      </c>
      <c r="Z10" s="144" t="str">
        <f>IF(V10="↑↓↑↑",IF(X10="↑","増加傾向","×"),"判定外")</f>
        <v>判定外</v>
      </c>
      <c r="AA10" s="145" t="str">
        <f>IF(G10-E10&gt;0,"↑",IF(G10-E10&lt;0,"↓","－"))</f>
        <v>↑</v>
      </c>
      <c r="AB10" s="143" t="str">
        <f>IF(V10="↓↓↑↓",IF(AA10="↓","減少傾向","×"),"判定外")</f>
        <v>判定外</v>
      </c>
      <c r="AC10" s="144" t="str">
        <f>IF(V10="↑↑↓↑",IF(AA10="↑","増加傾向","×"),"判定外")</f>
        <v>判定外</v>
      </c>
      <c r="AD10" s="146" t="s">
        <v>201</v>
      </c>
      <c r="AE10" s="111"/>
      <c r="AK10" s="94" t="s">
        <v>302</v>
      </c>
      <c r="AL10" s="94" t="s">
        <v>270</v>
      </c>
    </row>
    <row r="11" spans="2:38" ht="14.25" thickBot="1">
      <c r="B11" s="108"/>
      <c r="C11" s="109"/>
      <c r="D11" s="110"/>
      <c r="E11" s="110"/>
      <c r="F11" s="110"/>
      <c r="G11" s="110"/>
      <c r="H11" s="110"/>
      <c r="I11" s="147"/>
      <c r="J11" s="147"/>
      <c r="K11" s="147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7"/>
      <c r="X11" s="148"/>
      <c r="Y11" s="147"/>
      <c r="Z11" s="147"/>
      <c r="AA11" s="148"/>
      <c r="AB11" s="147"/>
      <c r="AC11" s="147"/>
      <c r="AD11" s="149"/>
      <c r="AE11" s="111"/>
      <c r="AK11" s="94" t="s">
        <v>303</v>
      </c>
      <c r="AL11" s="94" t="s">
        <v>287</v>
      </c>
    </row>
    <row r="12" spans="2:38">
      <c r="B12" s="108"/>
      <c r="C12" s="109"/>
      <c r="D12" s="110"/>
      <c r="E12" s="110"/>
      <c r="F12" s="110"/>
      <c r="G12" s="110"/>
      <c r="H12" s="110"/>
      <c r="I12" s="264" t="s">
        <v>277</v>
      </c>
      <c r="J12" s="265"/>
      <c r="K12" s="265"/>
      <c r="L12" s="266"/>
      <c r="M12" s="266"/>
      <c r="N12" s="266"/>
      <c r="O12" s="266"/>
      <c r="P12" s="266"/>
      <c r="Q12" s="267" t="s">
        <v>278</v>
      </c>
      <c r="R12" s="264" t="s">
        <v>279</v>
      </c>
      <c r="S12" s="266"/>
      <c r="T12" s="266"/>
      <c r="U12" s="266"/>
      <c r="V12" s="269" t="s">
        <v>280</v>
      </c>
      <c r="W12" s="270"/>
      <c r="X12" s="273" t="s">
        <v>281</v>
      </c>
      <c r="Y12" s="275" t="s">
        <v>282</v>
      </c>
      <c r="Z12" s="276"/>
      <c r="AA12" s="277" t="s">
        <v>283</v>
      </c>
      <c r="AB12" s="275" t="s">
        <v>284</v>
      </c>
      <c r="AC12" s="276"/>
      <c r="AD12" s="279" t="s">
        <v>285</v>
      </c>
      <c r="AE12" s="111"/>
      <c r="AK12" s="94" t="s">
        <v>304</v>
      </c>
      <c r="AL12" s="94" t="s">
        <v>203</v>
      </c>
    </row>
    <row r="13" spans="2:38">
      <c r="B13" s="112"/>
      <c r="C13" s="150" t="s">
        <v>4</v>
      </c>
      <c r="D13" s="247" t="str">
        <f ca="1">Q1&amp;"(n="&amp;D25&amp;")"</f>
        <v>R2(n=86)</v>
      </c>
      <c r="E13" s="247" t="str">
        <f ca="1">R1&amp;"(n="&amp;E25&amp;")"</f>
        <v>R3(n=86)</v>
      </c>
      <c r="F13" s="247" t="str">
        <f ca="1">S1&amp;"(n="&amp;F25&amp;")"</f>
        <v>R4(n=86)</v>
      </c>
      <c r="G13" s="247" t="str">
        <f ca="1">T1&amp;"(n="&amp;G25&amp;")"</f>
        <v>R5(n=86)</v>
      </c>
      <c r="H13" s="247" t="str">
        <f ca="1">U1&amp;"(n="&amp;H25&amp;")"</f>
        <v>R6(n=86)</v>
      </c>
      <c r="I13" s="114" t="s">
        <v>288</v>
      </c>
      <c r="J13" s="115">
        <v>-0.03</v>
      </c>
      <c r="K13" s="115">
        <v>0.03</v>
      </c>
      <c r="L13" s="248" t="str">
        <f ca="1">Q1</f>
        <v>R2</v>
      </c>
      <c r="M13" s="248" t="str">
        <f ca="1">R1</f>
        <v>R3</v>
      </c>
      <c r="N13" s="248" t="str">
        <f ca="1">S1</f>
        <v>R4</v>
      </c>
      <c r="O13" s="248" t="str">
        <f ca="1">T1</f>
        <v>R5</v>
      </c>
      <c r="P13" s="248" t="str">
        <f ca="1">U1</f>
        <v>R6</v>
      </c>
      <c r="Q13" s="268"/>
      <c r="R13" s="117" t="s">
        <v>289</v>
      </c>
      <c r="S13" s="116" t="s">
        <v>290</v>
      </c>
      <c r="T13" s="116" t="s">
        <v>291</v>
      </c>
      <c r="U13" s="116" t="s">
        <v>292</v>
      </c>
      <c r="V13" s="271"/>
      <c r="W13" s="272"/>
      <c r="X13" s="274"/>
      <c r="Y13" s="118" t="s">
        <v>293</v>
      </c>
      <c r="Z13" s="119" t="s">
        <v>294</v>
      </c>
      <c r="AA13" s="278"/>
      <c r="AB13" s="120" t="s">
        <v>295</v>
      </c>
      <c r="AC13" s="121" t="s">
        <v>296</v>
      </c>
      <c r="AD13" s="280"/>
      <c r="AE13" s="122"/>
      <c r="AK13" s="94" t="s">
        <v>305</v>
      </c>
      <c r="AL13" s="94" t="s">
        <v>287</v>
      </c>
    </row>
    <row r="14" spans="2:38">
      <c r="B14" s="108"/>
      <c r="C14" s="123" t="s">
        <v>196</v>
      </c>
      <c r="D14" s="124">
        <f>'14-1.2020'!D99</f>
        <v>15043</v>
      </c>
      <c r="E14" s="124">
        <f>'14-1.2021'!D99</f>
        <v>14893</v>
      </c>
      <c r="F14" s="124">
        <f>'14-1.2022'!D99</f>
        <v>14517</v>
      </c>
      <c r="G14" s="124">
        <f>'14-1.2023'!D99</f>
        <v>14439</v>
      </c>
      <c r="H14" s="124">
        <f>'14-1.2024'!D99</f>
        <v>14449</v>
      </c>
      <c r="I14" s="125">
        <f>AVERAGE(D14:H14)</f>
        <v>14668.2</v>
      </c>
      <c r="J14" s="126">
        <f>I14*0.97</f>
        <v>14228.154</v>
      </c>
      <c r="K14" s="126">
        <f>I14*1.03</f>
        <v>15108.246000000001</v>
      </c>
      <c r="L14" s="116" t="str">
        <f>IF(AND(D14&gt;I14*0.97,D14&lt;I14*1.03),"○","×")</f>
        <v>○</v>
      </c>
      <c r="M14" s="116" t="str">
        <f>IF(AND(E14&gt;I14*0.97,E14&lt;I14*1.03),"○","×")</f>
        <v>○</v>
      </c>
      <c r="N14" s="116" t="str">
        <f>IF(AND(F14&gt;I14*0.97,F14&lt;I14*1.03),"○","×")</f>
        <v>○</v>
      </c>
      <c r="O14" s="116" t="str">
        <f>IF(AND(G14&gt;I14*0.97,G14&lt;I14*1.03),"○","×")</f>
        <v>○</v>
      </c>
      <c r="P14" s="116" t="str">
        <f>IF(AND(H14&gt;I14*0.97,H14&lt;I14*1.03),"○","×")</f>
        <v>○</v>
      </c>
      <c r="Q14" s="127" t="str">
        <f>IF(COUNTIF(L14:P14,"○")=5,"同程度","―")</f>
        <v>同程度</v>
      </c>
      <c r="R14" s="117" t="str">
        <f t="shared" ref="R14:U17" si="2">IF(E14-D14&gt;0,"↑",IF(E14-D14&lt;0,"↓","－"))</f>
        <v>↓</v>
      </c>
      <c r="S14" s="116" t="str">
        <f t="shared" si="2"/>
        <v>↓</v>
      </c>
      <c r="T14" s="116" t="str">
        <f t="shared" si="2"/>
        <v>↓</v>
      </c>
      <c r="U14" s="116" t="str">
        <f t="shared" si="2"/>
        <v>↑</v>
      </c>
      <c r="V14" s="116" t="str">
        <f>R14&amp;S14&amp;T14&amp;U14</f>
        <v>↓↓↓↑</v>
      </c>
      <c r="W14" s="131" t="str" cm="1">
        <f t="array" ref="W14">INDEX($AL$2:$AL$82,MATCH(V14,$AK$2:$AK$82,0),0)</f>
        <v>最新年度のみ増加</v>
      </c>
      <c r="X14" s="129" t="str">
        <f>IF(F14-D14&gt;0,"↑",IF(F14-D14&lt;0,"↓","－"))</f>
        <v>↓</v>
      </c>
      <c r="Y14" s="130" t="str">
        <f>IF(V14="↓↑↓↓",IF(X14="↓","減少傾向","×"),"判定外")</f>
        <v>判定外</v>
      </c>
      <c r="Z14" s="131" t="str">
        <f>IF(V14="↑↓↑↑",IF(X14="↑","増加傾向","×"),"判定外")</f>
        <v>判定外</v>
      </c>
      <c r="AA14" s="132" t="str">
        <f>IF(G14-E14&gt;0,"↑",IF(G14-E14&lt;0,"↓","－"))</f>
        <v>↓</v>
      </c>
      <c r="AB14" s="130" t="str">
        <f>IF(V14="↓↓↑↓",IF(AA14="↓","減少傾向","×"),"判定外")</f>
        <v>判定外</v>
      </c>
      <c r="AC14" s="131" t="str">
        <f>IF(V14="↑↑↓↑",IF(AA14="↑","増加傾向","×"),"判定外")</f>
        <v>判定外</v>
      </c>
      <c r="AD14" s="133"/>
      <c r="AE14" s="111"/>
      <c r="AK14" s="94" t="s">
        <v>306</v>
      </c>
      <c r="AL14" s="94" t="s">
        <v>287</v>
      </c>
    </row>
    <row r="15" spans="2:38">
      <c r="B15" s="108"/>
      <c r="C15" s="123" t="s">
        <v>197</v>
      </c>
      <c r="D15" s="134">
        <f>'14-1.2020'!E99</f>
        <v>14378</v>
      </c>
      <c r="E15" s="134">
        <f>'14-1.2021'!E99</f>
        <v>15324</v>
      </c>
      <c r="F15" s="134">
        <f>'14-1.2022'!E99</f>
        <v>15748</v>
      </c>
      <c r="G15" s="134">
        <f>'14-1.2023'!E99</f>
        <v>16888</v>
      </c>
      <c r="H15" s="134">
        <f>'14-1.2024'!E99</f>
        <v>17931</v>
      </c>
      <c r="I15" s="125">
        <f>AVERAGE(D15:H15)</f>
        <v>16053.8</v>
      </c>
      <c r="J15" s="126">
        <f>I15*0.97</f>
        <v>15572.186</v>
      </c>
      <c r="K15" s="126">
        <f>I15*1.03</f>
        <v>16535.414000000001</v>
      </c>
      <c r="L15" s="116" t="str">
        <f>IF(AND(D15&gt;I15*0.97,D15&lt;I15*1.03),"○","×")</f>
        <v>×</v>
      </c>
      <c r="M15" s="116" t="str">
        <f>IF(AND(E15&gt;I15*0.97,E15&lt;I15*1.03),"○","×")</f>
        <v>×</v>
      </c>
      <c r="N15" s="116" t="str">
        <f>IF(AND(F15&gt;I15*0.97,F15&lt;I15*1.03),"○","×")</f>
        <v>○</v>
      </c>
      <c r="O15" s="116" t="str">
        <f>IF(AND(G15&gt;I15*0.97,G15&lt;I15*1.03),"○","×")</f>
        <v>×</v>
      </c>
      <c r="P15" s="116" t="str">
        <f>IF(AND(H15&gt;I15*0.97,H15&lt;I15*1.03),"○","×")</f>
        <v>×</v>
      </c>
      <c r="Q15" s="127" t="str">
        <f>IF(COUNTIF(L15:P15,"○")=5,"同程度","―")</f>
        <v>―</v>
      </c>
      <c r="R15" s="117" t="str">
        <f t="shared" si="2"/>
        <v>↑</v>
      </c>
      <c r="S15" s="116" t="str">
        <f t="shared" si="2"/>
        <v>↑</v>
      </c>
      <c r="T15" s="116" t="str">
        <f t="shared" si="2"/>
        <v>↑</v>
      </c>
      <c r="U15" s="116" t="str">
        <f t="shared" si="2"/>
        <v>↑</v>
      </c>
      <c r="V15" s="116" t="str">
        <f>R15&amp;S15&amp;T15&amp;U15</f>
        <v>↑↑↑↑</v>
      </c>
      <c r="W15" s="131" t="str" cm="1">
        <f t="array" ref="W15">INDEX($AL$2:$AL$82,MATCH(V15,$AK$2:$AK$82,0),0)</f>
        <v>増加傾向⤴</v>
      </c>
      <c r="X15" s="129" t="str">
        <f>IF(F15-D15&gt;0,"↑",IF(F15-D15&lt;0,"↓","－"))</f>
        <v>↑</v>
      </c>
      <c r="Y15" s="130" t="str">
        <f>IF(V15="↓↑↓↓",IF(X15="↓","減少傾向","×"),"判定外")</f>
        <v>判定外</v>
      </c>
      <c r="Z15" s="131" t="str">
        <f>IF(V15="↑↓↑↑",IF(X15="↑","増加傾向","×"),"判定外")</f>
        <v>判定外</v>
      </c>
      <c r="AA15" s="132" t="str">
        <f>IF(G15-E15&gt;0,"↑",IF(G15-E15&lt;0,"↓","－"))</f>
        <v>↑</v>
      </c>
      <c r="AB15" s="130" t="str">
        <f>IF(V15="↓↓↑↓",IF(AA15="↓","減少傾向","×"),"判定外")</f>
        <v>判定外</v>
      </c>
      <c r="AC15" s="131" t="str">
        <f>IF(V15="↑↑↓↑",IF(AA15="↑","増加傾向","×"),"判定外")</f>
        <v>判定外</v>
      </c>
      <c r="AD15" s="133"/>
      <c r="AE15" s="111"/>
      <c r="AK15" s="94" t="s">
        <v>307</v>
      </c>
      <c r="AL15" s="94" t="s">
        <v>308</v>
      </c>
    </row>
    <row r="16" spans="2:38">
      <c r="B16" s="108"/>
      <c r="C16" s="123" t="s">
        <v>210</v>
      </c>
      <c r="D16" s="124">
        <f>SUM(D14:D15)</f>
        <v>29421</v>
      </c>
      <c r="E16" s="124">
        <f>SUM(E14:E15)</f>
        <v>30217</v>
      </c>
      <c r="F16" s="124">
        <f>SUM(F14:F15)</f>
        <v>30265</v>
      </c>
      <c r="G16" s="124">
        <f>SUM(G14:G15)</f>
        <v>31327</v>
      </c>
      <c r="H16" s="124">
        <f>SUM(H14:H15)</f>
        <v>32380</v>
      </c>
      <c r="I16" s="125">
        <f>AVERAGE(D16:H16)</f>
        <v>30722</v>
      </c>
      <c r="J16" s="126">
        <f>I16*0.97</f>
        <v>29800.34</v>
      </c>
      <c r="K16" s="126">
        <f>I16*1.03</f>
        <v>31643.66</v>
      </c>
      <c r="L16" s="116" t="str">
        <f>IF(AND(D16&gt;I16*0.97,D16&lt;I16*1.03),"○","×")</f>
        <v>×</v>
      </c>
      <c r="M16" s="116" t="str">
        <f>IF(AND(E16&gt;I16*0.97,E16&lt;I16*1.03),"○","×")</f>
        <v>○</v>
      </c>
      <c r="N16" s="116" t="str">
        <f>IF(AND(F16&gt;I16*0.97,F16&lt;I16*1.03),"○","×")</f>
        <v>○</v>
      </c>
      <c r="O16" s="116" t="str">
        <f>IF(AND(G16&gt;I16*0.97,G16&lt;I16*1.03),"○","×")</f>
        <v>○</v>
      </c>
      <c r="P16" s="116" t="str">
        <f>IF(AND(H16&gt;I16*0.97,H16&lt;I16*1.03),"○","×")</f>
        <v>×</v>
      </c>
      <c r="Q16" s="127" t="str">
        <f>IF(COUNTIF(L16:P16,"○")=5,"同程度","―")</f>
        <v>―</v>
      </c>
      <c r="R16" s="117" t="str">
        <f t="shared" si="2"/>
        <v>↑</v>
      </c>
      <c r="S16" s="116" t="str">
        <f t="shared" si="2"/>
        <v>↑</v>
      </c>
      <c r="T16" s="116" t="str">
        <f t="shared" si="2"/>
        <v>↑</v>
      </c>
      <c r="U16" s="116" t="str">
        <f t="shared" si="2"/>
        <v>↑</v>
      </c>
      <c r="V16" s="116" t="str">
        <f>R16&amp;S16&amp;T16&amp;U16</f>
        <v>↑↑↑↑</v>
      </c>
      <c r="W16" s="131" t="str" cm="1">
        <f t="array" ref="W16">INDEX($AL$2:$AL$82,MATCH(V16,$AK$2:$AK$82,0),0)</f>
        <v>増加傾向⤴</v>
      </c>
      <c r="X16" s="129" t="str">
        <f>IF(F16-D16&gt;0,"↑",IF(F16-D16&lt;0,"↓","－"))</f>
        <v>↑</v>
      </c>
      <c r="Y16" s="130" t="str">
        <f>IF(V16="↓↑↓↓",IF(X16="↓","減少傾向","×"),"判定外")</f>
        <v>判定外</v>
      </c>
      <c r="Z16" s="131" t="str">
        <f>IF(V16="↑↓↑↑",IF(X16="↑","増加傾向","×"),"判定外")</f>
        <v>判定外</v>
      </c>
      <c r="AA16" s="132" t="str">
        <f>IF(G16-E16&gt;0,"↑",IF(G16-E16&lt;0,"↓","－"))</f>
        <v>↑</v>
      </c>
      <c r="AB16" s="130" t="str">
        <f>IF(V16="↓↓↑↓",IF(AA16="↓","減少傾向","×"),"判定外")</f>
        <v>判定外</v>
      </c>
      <c r="AC16" s="131" t="str">
        <f>IF(V16="↑↑↓↑",IF(AA16="↑","増加傾向","×"),"判定外")</f>
        <v>判定外</v>
      </c>
      <c r="AD16" s="135" t="s">
        <v>201</v>
      </c>
      <c r="AE16" s="111"/>
      <c r="AK16" s="94" t="s">
        <v>309</v>
      </c>
      <c r="AL16" s="94" t="s">
        <v>308</v>
      </c>
    </row>
    <row r="17" spans="2:38" ht="14.25" thickBot="1">
      <c r="B17" s="108"/>
      <c r="C17" s="123" t="s">
        <v>211</v>
      </c>
      <c r="D17" s="136">
        <f>ROUND(D15/D16,3)</f>
        <v>0.48899999999999999</v>
      </c>
      <c r="E17" s="136">
        <f>ROUND(E15/E16,3)</f>
        <v>0.50700000000000001</v>
      </c>
      <c r="F17" s="136">
        <f>ROUND(F15/F16,3)</f>
        <v>0.52</v>
      </c>
      <c r="G17" s="136">
        <f>ROUND(G15/G16,3)</f>
        <v>0.53900000000000003</v>
      </c>
      <c r="H17" s="136">
        <f>ROUND(H15/H16,3)</f>
        <v>0.55400000000000005</v>
      </c>
      <c r="I17" s="137">
        <f>AVERAGE(D17:H17)</f>
        <v>0.52180000000000004</v>
      </c>
      <c r="J17" s="138">
        <f>I17-0.03</f>
        <v>0.49180000000000001</v>
      </c>
      <c r="K17" s="138">
        <f>I17+0.03</f>
        <v>0.55180000000000007</v>
      </c>
      <c r="L17" s="100" t="str">
        <f>IF(AND(D17&gt;I17-0.03,D17&lt;I17+0.03),"○","×")</f>
        <v>×</v>
      </c>
      <c r="M17" s="100" t="str">
        <f>IF(AND(E17&gt;I17-0.03,E17&lt;I17+0.03),"○","×")</f>
        <v>○</v>
      </c>
      <c r="N17" s="100" t="str">
        <f>IF(AND(F17&gt;I17-0.03,F17&lt;I17+0.03),"○","×")</f>
        <v>○</v>
      </c>
      <c r="O17" s="100" t="str">
        <f>IF(AND(G17&gt;I17-0.03,G17&lt;I17+0.03),"○","×")</f>
        <v>○</v>
      </c>
      <c r="P17" s="100" t="str">
        <f>IF(AND(H17&gt;I17-0.03,H17&lt;I17+0.03),"○","×")</f>
        <v>×</v>
      </c>
      <c r="Q17" s="139" t="str">
        <f>IF(COUNTIF(L17:P17,"○")=5,"同程度","―")</f>
        <v>―</v>
      </c>
      <c r="R17" s="140" t="str">
        <f t="shared" si="2"/>
        <v>↑</v>
      </c>
      <c r="S17" s="100" t="str">
        <f t="shared" si="2"/>
        <v>↑</v>
      </c>
      <c r="T17" s="100" t="str">
        <f t="shared" si="2"/>
        <v>↑</v>
      </c>
      <c r="U17" s="100" t="str">
        <f t="shared" si="2"/>
        <v>↑</v>
      </c>
      <c r="V17" s="100" t="str">
        <f>R17&amp;S17&amp;T17&amp;U17</f>
        <v>↑↑↑↑</v>
      </c>
      <c r="W17" s="144" t="str" cm="1">
        <f t="array" ref="W17">INDEX($AL$2:$AL$82,MATCH(V17,$AK$2:$AK$82,0),0)</f>
        <v>増加傾向⤴</v>
      </c>
      <c r="X17" s="142" t="str">
        <f>IF(F17-D17&gt;0,"↑",IF(F17-D17&lt;0,"↓","－"))</f>
        <v>↑</v>
      </c>
      <c r="Y17" s="143" t="str">
        <f>IF(V17="↓↑↓↓",IF(X17="↓","減少傾向","×"),"判定外")</f>
        <v>判定外</v>
      </c>
      <c r="Z17" s="144" t="str">
        <f>IF(V17="↑↓↑↑",IF(X17="↑","増加傾向","×"),"判定外")</f>
        <v>判定外</v>
      </c>
      <c r="AA17" s="145" t="str">
        <f>IF(G17-E17&gt;0,"↑",IF(G17-E17&lt;0,"↓","－"))</f>
        <v>↑</v>
      </c>
      <c r="AB17" s="143" t="str">
        <f>IF(V17="↓↓↑↓",IF(AA17="↓","減少傾向","×"),"判定外")</f>
        <v>判定外</v>
      </c>
      <c r="AC17" s="144" t="str">
        <f>IF(V17="↑↑↓↑",IF(AA17="↑","増加傾向","×"),"判定外")</f>
        <v>判定外</v>
      </c>
      <c r="AD17" s="146" t="s">
        <v>201</v>
      </c>
      <c r="AE17" s="111"/>
      <c r="AK17" s="94" t="s">
        <v>310</v>
      </c>
      <c r="AL17" s="94" t="s">
        <v>287</v>
      </c>
    </row>
    <row r="18" spans="2:38" ht="14.25" thickBot="1">
      <c r="B18" s="108"/>
      <c r="C18" s="109"/>
      <c r="D18" s="110"/>
      <c r="E18" s="110"/>
      <c r="F18" s="110"/>
      <c r="G18" s="110"/>
      <c r="H18" s="110"/>
      <c r="I18" s="147"/>
      <c r="J18" s="147"/>
      <c r="K18" s="147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7"/>
      <c r="X18" s="148"/>
      <c r="Y18" s="147"/>
      <c r="Z18" s="147"/>
      <c r="AA18" s="148"/>
      <c r="AB18" s="147"/>
      <c r="AC18" s="147"/>
      <c r="AD18" s="149"/>
      <c r="AE18" s="111"/>
      <c r="AK18" s="94" t="s">
        <v>311</v>
      </c>
      <c r="AL18" s="94" t="s">
        <v>308</v>
      </c>
    </row>
    <row r="19" spans="2:38">
      <c r="B19" s="108"/>
      <c r="C19" s="109"/>
      <c r="D19" s="110"/>
      <c r="E19" s="110"/>
      <c r="F19" s="110"/>
      <c r="G19" s="110"/>
      <c r="H19" s="110"/>
      <c r="I19" s="264" t="s">
        <v>277</v>
      </c>
      <c r="J19" s="265"/>
      <c r="K19" s="265"/>
      <c r="L19" s="266"/>
      <c r="M19" s="266"/>
      <c r="N19" s="266"/>
      <c r="O19" s="266"/>
      <c r="P19" s="266"/>
      <c r="Q19" s="267" t="s">
        <v>278</v>
      </c>
      <c r="R19" s="264" t="s">
        <v>279</v>
      </c>
      <c r="S19" s="266"/>
      <c r="T19" s="266"/>
      <c r="U19" s="266"/>
      <c r="V19" s="269" t="s">
        <v>280</v>
      </c>
      <c r="W19" s="270"/>
      <c r="X19" s="273" t="s">
        <v>281</v>
      </c>
      <c r="Y19" s="275" t="s">
        <v>282</v>
      </c>
      <c r="Z19" s="276"/>
      <c r="AA19" s="277" t="s">
        <v>283</v>
      </c>
      <c r="AB19" s="275" t="s">
        <v>284</v>
      </c>
      <c r="AC19" s="276"/>
      <c r="AD19" s="279" t="s">
        <v>285</v>
      </c>
      <c r="AE19" s="111"/>
      <c r="AK19" s="94" t="s">
        <v>312</v>
      </c>
      <c r="AL19" s="94" t="s">
        <v>308</v>
      </c>
    </row>
    <row r="20" spans="2:38">
      <c r="B20" s="112"/>
      <c r="C20" s="151" t="s">
        <v>199</v>
      </c>
      <c r="D20" s="247" t="str">
        <f ca="1">Q1&amp;"(n="&amp;D25&amp;")"</f>
        <v>R2(n=86)</v>
      </c>
      <c r="E20" s="247" t="str">
        <f ca="1">R1&amp;"(n="&amp;E25&amp;")"</f>
        <v>R3(n=86)</v>
      </c>
      <c r="F20" s="247" t="str">
        <f ca="1">S1&amp;"(n="&amp;F25&amp;")"</f>
        <v>R4(n=86)</v>
      </c>
      <c r="G20" s="247" t="str">
        <f ca="1">T1&amp;"(n="&amp;G25&amp;")"</f>
        <v>R5(n=86)</v>
      </c>
      <c r="H20" s="247" t="str">
        <f ca="1">U1&amp;"(n="&amp;H25&amp;")"</f>
        <v>R6(n=86)</v>
      </c>
      <c r="I20" s="114" t="s">
        <v>288</v>
      </c>
      <c r="J20" s="115">
        <v>-0.03</v>
      </c>
      <c r="K20" s="115">
        <v>0.03</v>
      </c>
      <c r="L20" s="248" t="str">
        <f ca="1">Q1</f>
        <v>R2</v>
      </c>
      <c r="M20" s="248" t="str">
        <f ca="1">R1</f>
        <v>R3</v>
      </c>
      <c r="N20" s="248" t="str">
        <f ca="1">S1</f>
        <v>R4</v>
      </c>
      <c r="O20" s="248" t="str">
        <f ca="1">T1</f>
        <v>R5</v>
      </c>
      <c r="P20" s="248" t="str">
        <f ca="1">U1</f>
        <v>R6</v>
      </c>
      <c r="Q20" s="268"/>
      <c r="R20" s="117" t="s">
        <v>289</v>
      </c>
      <c r="S20" s="116" t="s">
        <v>290</v>
      </c>
      <c r="T20" s="116" t="s">
        <v>291</v>
      </c>
      <c r="U20" s="116" t="s">
        <v>292</v>
      </c>
      <c r="V20" s="271"/>
      <c r="W20" s="272"/>
      <c r="X20" s="274"/>
      <c r="Y20" s="118" t="s">
        <v>293</v>
      </c>
      <c r="Z20" s="119" t="s">
        <v>294</v>
      </c>
      <c r="AA20" s="278"/>
      <c r="AB20" s="120" t="s">
        <v>295</v>
      </c>
      <c r="AC20" s="121" t="s">
        <v>296</v>
      </c>
      <c r="AD20" s="280"/>
      <c r="AE20" s="122"/>
      <c r="AK20" s="94" t="s">
        <v>313</v>
      </c>
      <c r="AL20" s="94" t="s">
        <v>270</v>
      </c>
    </row>
    <row r="21" spans="2:38">
      <c r="B21" s="108"/>
      <c r="C21" s="123" t="s">
        <v>196</v>
      </c>
      <c r="D21" s="152">
        <f>ROUND(D14/D25,1)</f>
        <v>174.9</v>
      </c>
      <c r="E21" s="152">
        <f>ROUND(E14/E25,1)</f>
        <v>173.2</v>
      </c>
      <c r="F21" s="152">
        <f>ROUND(F14/F25,1)</f>
        <v>168.8</v>
      </c>
      <c r="G21" s="152">
        <f>ROUND(G14/G25,1)</f>
        <v>167.9</v>
      </c>
      <c r="H21" s="152">
        <f>ROUND(H14/H25,1)</f>
        <v>168</v>
      </c>
      <c r="I21" s="125">
        <f>AVERAGE(D21:H21)</f>
        <v>170.56</v>
      </c>
      <c r="J21" s="126">
        <f>I21*0.97</f>
        <v>165.44319999999999</v>
      </c>
      <c r="K21" s="126">
        <f>I21*1.03</f>
        <v>175.67680000000001</v>
      </c>
      <c r="L21" s="116" t="str">
        <f>IF(AND(D21&gt;I21*0.97,D21&lt;I21*1.03),"○","×")</f>
        <v>○</v>
      </c>
      <c r="M21" s="116" t="str">
        <f>IF(AND(E21&gt;I21*0.97,E21&lt;I21*1.03),"○","×")</f>
        <v>○</v>
      </c>
      <c r="N21" s="116" t="str">
        <f>IF(AND(F21&gt;I21*0.97,F21&lt;I21*1.03),"○","×")</f>
        <v>○</v>
      </c>
      <c r="O21" s="116" t="str">
        <f>IF(AND(G21&gt;I21*0.97,G21&lt;I21*1.03),"○","×")</f>
        <v>○</v>
      </c>
      <c r="P21" s="116" t="str">
        <f>IF(AND(H21&gt;I21*0.97,H21&lt;I21*1.03),"○","×")</f>
        <v>○</v>
      </c>
      <c r="Q21" s="127" t="str">
        <f>IF(COUNTIF(L21:P21,"○")=5,"同程度","―")</f>
        <v>同程度</v>
      </c>
      <c r="R21" s="117" t="str">
        <f t="shared" ref="R21:U24" si="3">IF(E21-D21&gt;0,"↑",IF(E21-D21&lt;0,"↓","－"))</f>
        <v>↓</v>
      </c>
      <c r="S21" s="116" t="str">
        <f t="shared" si="3"/>
        <v>↓</v>
      </c>
      <c r="T21" s="116" t="str">
        <f t="shared" si="3"/>
        <v>↓</v>
      </c>
      <c r="U21" s="116" t="str">
        <f t="shared" si="3"/>
        <v>↑</v>
      </c>
      <c r="V21" s="116" t="str">
        <f>R21&amp;S21&amp;T21&amp;U21</f>
        <v>↓↓↓↑</v>
      </c>
      <c r="W21" s="131" t="str" cm="1">
        <f t="array" ref="W21">INDEX($AL$2:$AL$82,MATCH(V21,$AK$2:$AK$82,0),0)</f>
        <v>最新年度のみ増加</v>
      </c>
      <c r="X21" s="129" t="str">
        <f>IF(F21-D21&gt;0,"↑",IF(F21-D21&lt;0,"↓","－"))</f>
        <v>↓</v>
      </c>
      <c r="Y21" s="130" t="str">
        <f>IF(V21="↓↑↓↓",IF(X21="↓","減少傾向","×"),"判定外")</f>
        <v>判定外</v>
      </c>
      <c r="Z21" s="131" t="str">
        <f>IF(V21="↑↓↑↑",IF(X21="↑","増加傾向","×"),"判定外")</f>
        <v>判定外</v>
      </c>
      <c r="AA21" s="132" t="str">
        <f>IF(G21-E21&gt;0,"↑",IF(G21-E21&lt;0,"↓","－"))</f>
        <v>↓</v>
      </c>
      <c r="AB21" s="130" t="str">
        <f>IF(V21="↓↓↑↓",IF(AA21="↓","減少傾向","×"),"判定外")</f>
        <v>判定外</v>
      </c>
      <c r="AC21" s="131" t="str">
        <f>IF(V21="↑↑↓↑",IF(AA21="↑","増加傾向","×"),"判定外")</f>
        <v>判定外</v>
      </c>
      <c r="AD21" s="133"/>
      <c r="AE21" s="111"/>
      <c r="AK21" s="94" t="s">
        <v>314</v>
      </c>
      <c r="AL21" s="94" t="s">
        <v>274</v>
      </c>
    </row>
    <row r="22" spans="2:38">
      <c r="B22" s="108"/>
      <c r="C22" s="123" t="s">
        <v>197</v>
      </c>
      <c r="D22" s="152">
        <f>ROUND(D15/D25,1)</f>
        <v>167.2</v>
      </c>
      <c r="E22" s="152">
        <f>ROUND(E15/E25,1)</f>
        <v>178.2</v>
      </c>
      <c r="F22" s="152">
        <f>ROUND(F15/F25,1)</f>
        <v>183.1</v>
      </c>
      <c r="G22" s="152">
        <f>ROUND(G15/G25,1)</f>
        <v>196.4</v>
      </c>
      <c r="H22" s="152">
        <f>ROUND(H15/H25,1)</f>
        <v>208.5</v>
      </c>
      <c r="I22" s="125">
        <f>AVERAGE(D22:H22)</f>
        <v>186.68</v>
      </c>
      <c r="J22" s="126">
        <f>I22*0.97</f>
        <v>181.0796</v>
      </c>
      <c r="K22" s="126">
        <f>I22*1.03</f>
        <v>192.28040000000001</v>
      </c>
      <c r="L22" s="116" t="str">
        <f>IF(AND(D22&gt;I22*0.97,D22&lt;I22*1.03),"○","×")</f>
        <v>×</v>
      </c>
      <c r="M22" s="116" t="str">
        <f>IF(AND(E22&gt;I22*0.97,E22&lt;I22*1.03),"○","×")</f>
        <v>×</v>
      </c>
      <c r="N22" s="116" t="str">
        <f>IF(AND(F22&gt;I22*0.97,F22&lt;I22*1.03),"○","×")</f>
        <v>○</v>
      </c>
      <c r="O22" s="116" t="str">
        <f>IF(AND(G22&gt;I22*0.97,G22&lt;I22*1.03),"○","×")</f>
        <v>×</v>
      </c>
      <c r="P22" s="116" t="str">
        <f>IF(AND(H22&gt;I22*0.97,H22&lt;I22*1.03),"○","×")</f>
        <v>×</v>
      </c>
      <c r="Q22" s="127" t="str">
        <f>IF(COUNTIF(L22:P22,"○")=5,"同程度","―")</f>
        <v>―</v>
      </c>
      <c r="R22" s="117" t="str">
        <f t="shared" si="3"/>
        <v>↑</v>
      </c>
      <c r="S22" s="116" t="str">
        <f t="shared" si="3"/>
        <v>↑</v>
      </c>
      <c r="T22" s="116" t="str">
        <f t="shared" si="3"/>
        <v>↑</v>
      </c>
      <c r="U22" s="116" t="str">
        <f t="shared" si="3"/>
        <v>↑</v>
      </c>
      <c r="V22" s="116" t="str">
        <f>R22&amp;S22&amp;T22&amp;U22</f>
        <v>↑↑↑↑</v>
      </c>
      <c r="W22" s="131" t="str" cm="1">
        <f t="array" ref="W22">INDEX($AL$2:$AL$82,MATCH(V22,$AK$2:$AK$82,0),0)</f>
        <v>増加傾向⤴</v>
      </c>
      <c r="X22" s="129" t="str">
        <f>IF(F22-D22&gt;0,"↑",IF(F22-D22&lt;0,"↓","－"))</f>
        <v>↑</v>
      </c>
      <c r="Y22" s="130" t="str">
        <f>IF(V22="↓↑↓↓",IF(X22="↓","減少傾向","×"),"判定外")</f>
        <v>判定外</v>
      </c>
      <c r="Z22" s="131" t="str">
        <f>IF(V22="↑↓↑↑",IF(X22="↑","増加傾向","×"),"判定外")</f>
        <v>判定外</v>
      </c>
      <c r="AA22" s="132" t="str">
        <f>IF(G22-E22&gt;0,"↑",IF(G22-E22&lt;0,"↓","－"))</f>
        <v>↑</v>
      </c>
      <c r="AB22" s="130" t="str">
        <f>IF(V22="↓↓↑↓",IF(AA22="↓","減少傾向","×"),"判定外")</f>
        <v>判定外</v>
      </c>
      <c r="AC22" s="131" t="str">
        <f>IF(V22="↑↑↓↑",IF(AA22="↑","増加傾向","×"),"判定外")</f>
        <v>判定外</v>
      </c>
      <c r="AD22" s="133"/>
      <c r="AE22" s="111"/>
      <c r="AK22" s="94" t="s">
        <v>315</v>
      </c>
      <c r="AL22" s="94" t="s">
        <v>270</v>
      </c>
    </row>
    <row r="23" spans="2:38">
      <c r="B23" s="108"/>
      <c r="C23" s="123" t="s">
        <v>210</v>
      </c>
      <c r="D23" s="152">
        <f>ROUND(SUM(D21:D22),1)</f>
        <v>342.1</v>
      </c>
      <c r="E23" s="152">
        <f>ROUND(SUM(E21:E22),1)</f>
        <v>351.4</v>
      </c>
      <c r="F23" s="152">
        <f>ROUND(SUM(F21:F22),1)</f>
        <v>351.9</v>
      </c>
      <c r="G23" s="152">
        <f>ROUND(SUM(G21:G22),1)</f>
        <v>364.3</v>
      </c>
      <c r="H23" s="152">
        <f>ROUND(SUM(H21:H22),1)</f>
        <v>376.5</v>
      </c>
      <c r="I23" s="125">
        <f>AVERAGE(D23:H23)</f>
        <v>357.24</v>
      </c>
      <c r="J23" s="126">
        <f>I23*0.97</f>
        <v>346.52280000000002</v>
      </c>
      <c r="K23" s="126">
        <f>I23*1.03</f>
        <v>367.9572</v>
      </c>
      <c r="L23" s="116" t="str">
        <f>IF(AND(D23&gt;I23*0.97,D23&lt;I23*1.03),"○","×")</f>
        <v>×</v>
      </c>
      <c r="M23" s="116" t="str">
        <f>IF(AND(E23&gt;I23*0.97,E23&lt;I23*1.03),"○","×")</f>
        <v>○</v>
      </c>
      <c r="N23" s="116" t="str">
        <f>IF(AND(F23&gt;I23*0.97,F23&lt;I23*1.03),"○","×")</f>
        <v>○</v>
      </c>
      <c r="O23" s="116" t="str">
        <f>IF(AND(G23&gt;I23*0.97,G23&lt;I23*1.03),"○","×")</f>
        <v>○</v>
      </c>
      <c r="P23" s="116" t="str">
        <f>IF(AND(H23&gt;I23*0.97,H23&lt;I23*1.03),"○","×")</f>
        <v>×</v>
      </c>
      <c r="Q23" s="127" t="str">
        <f>IF(COUNTIF(L23:P23,"○")=5,"同程度","―")</f>
        <v>―</v>
      </c>
      <c r="R23" s="117" t="str">
        <f t="shared" si="3"/>
        <v>↑</v>
      </c>
      <c r="S23" s="116" t="str">
        <f t="shared" si="3"/>
        <v>↑</v>
      </c>
      <c r="T23" s="116" t="str">
        <f t="shared" si="3"/>
        <v>↑</v>
      </c>
      <c r="U23" s="116" t="str">
        <f t="shared" si="3"/>
        <v>↑</v>
      </c>
      <c r="V23" s="116" t="str">
        <f>R23&amp;S23&amp;T23&amp;U23</f>
        <v>↑↑↑↑</v>
      </c>
      <c r="W23" s="131" t="str" cm="1">
        <f t="array" ref="W23">INDEX($AL$2:$AL$82,MATCH(V23,$AK$2:$AK$82,0),0)</f>
        <v>増加傾向⤴</v>
      </c>
      <c r="X23" s="129" t="str">
        <f>IF(F23-D23&gt;0,"↑",IF(F23-D23&lt;0,"↓","－"))</f>
        <v>↑</v>
      </c>
      <c r="Y23" s="130" t="str">
        <f>IF(V23="↓↑↓↓",IF(X23="↓","減少傾向","×"),"判定外")</f>
        <v>判定外</v>
      </c>
      <c r="Z23" s="131" t="str">
        <f>IF(V23="↑↓↑↑",IF(X23="↑","増加傾向","×"),"判定外")</f>
        <v>判定外</v>
      </c>
      <c r="AA23" s="132" t="str">
        <f>IF(G23-E23&gt;0,"↑",IF(G23-E23&lt;0,"↓","－"))</f>
        <v>↑</v>
      </c>
      <c r="AB23" s="130" t="str">
        <f>IF(V23="↓↓↑↓",IF(AA23="↓","減少傾向","×"),"判定外")</f>
        <v>判定外</v>
      </c>
      <c r="AC23" s="131" t="str">
        <f>IF(V23="↑↑↓↑",IF(AA23="↑","増加傾向","×"),"判定外")</f>
        <v>判定外</v>
      </c>
      <c r="AD23" s="135" t="s">
        <v>201</v>
      </c>
      <c r="AE23" s="111"/>
      <c r="AK23" s="94" t="s">
        <v>316</v>
      </c>
      <c r="AL23" s="94" t="s">
        <v>287</v>
      </c>
    </row>
    <row r="24" spans="2:38" ht="14.25" thickBot="1">
      <c r="B24" s="108"/>
      <c r="C24" s="123" t="s">
        <v>211</v>
      </c>
      <c r="D24" s="136">
        <f>ROUND(D22/D23,3)</f>
        <v>0.48899999999999999</v>
      </c>
      <c r="E24" s="136">
        <f>ROUND(E22/E23,3)</f>
        <v>0.50700000000000001</v>
      </c>
      <c r="F24" s="136">
        <f>ROUND(F22/F23,3)</f>
        <v>0.52</v>
      </c>
      <c r="G24" s="136">
        <f>ROUND(G22/G23,3)</f>
        <v>0.53900000000000003</v>
      </c>
      <c r="H24" s="136">
        <f>ROUND(H22/H23,3)</f>
        <v>0.55400000000000005</v>
      </c>
      <c r="I24" s="137">
        <f>AVERAGE(D24:H24)</f>
        <v>0.52180000000000004</v>
      </c>
      <c r="J24" s="138">
        <f>I24-0.03</f>
        <v>0.49180000000000001</v>
      </c>
      <c r="K24" s="138">
        <f>I24+0.03</f>
        <v>0.55180000000000007</v>
      </c>
      <c r="L24" s="100" t="str">
        <f>IF(AND(D24&gt;I24-0.03,D24&lt;I24+0.03),"○","×")</f>
        <v>×</v>
      </c>
      <c r="M24" s="100" t="str">
        <f>IF(AND(E24&gt;I24-0.03,E24&lt;I24+0.03),"○","×")</f>
        <v>○</v>
      </c>
      <c r="N24" s="100" t="str">
        <f>IF(AND(F24&gt;I24-0.03,F24&lt;I24+0.03),"○","×")</f>
        <v>○</v>
      </c>
      <c r="O24" s="100" t="str">
        <f>IF(AND(G24&gt;I24-0.03,G24&lt;I24+0.03),"○","×")</f>
        <v>○</v>
      </c>
      <c r="P24" s="100" t="str">
        <f>IF(AND(H24&gt;I24-0.03,H24&lt;I24+0.03),"○","×")</f>
        <v>×</v>
      </c>
      <c r="Q24" s="139" t="str">
        <f>IF(COUNTIF(L24:P24,"○")=5,"同程度","―")</f>
        <v>―</v>
      </c>
      <c r="R24" s="140" t="str">
        <f t="shared" si="3"/>
        <v>↑</v>
      </c>
      <c r="S24" s="100" t="str">
        <f t="shared" si="3"/>
        <v>↑</v>
      </c>
      <c r="T24" s="100" t="str">
        <f t="shared" si="3"/>
        <v>↑</v>
      </c>
      <c r="U24" s="100" t="str">
        <f t="shared" si="3"/>
        <v>↑</v>
      </c>
      <c r="V24" s="100" t="str">
        <f>R24&amp;S24&amp;T24&amp;U24</f>
        <v>↑↑↑↑</v>
      </c>
      <c r="W24" s="144" t="str" cm="1">
        <f t="array" ref="W24">INDEX($AL$2:$AL$82,MATCH(V24,$AK$2:$AK$82,0),0)</f>
        <v>増加傾向⤴</v>
      </c>
      <c r="X24" s="142" t="str">
        <f>IF(F24-D24&gt;0,"↑",IF(F24-D24&lt;0,"↓","－"))</f>
        <v>↑</v>
      </c>
      <c r="Y24" s="143" t="str">
        <f>IF(V24="↓↑↓↓",IF(X24="↓","減少傾向","×"),"判定外")</f>
        <v>判定外</v>
      </c>
      <c r="Z24" s="144" t="str">
        <f>IF(V24="↑↓↑↑",IF(X24="↑","増加傾向","×"),"判定外")</f>
        <v>判定外</v>
      </c>
      <c r="AA24" s="145" t="str">
        <f>IF(G24-E24&gt;0,"↑",IF(G24-E24&lt;0,"↓","－"))</f>
        <v>↑</v>
      </c>
      <c r="AB24" s="143" t="str">
        <f>IF(V24="↓↓↑↓",IF(AA24="↓","減少傾向","×"),"判定外")</f>
        <v>判定外</v>
      </c>
      <c r="AC24" s="144" t="str">
        <f>IF(V24="↑↑↓↑",IF(AA24="↑","増加傾向","×"),"判定外")</f>
        <v>判定外</v>
      </c>
      <c r="AD24" s="146" t="s">
        <v>201</v>
      </c>
      <c r="AE24" s="111"/>
      <c r="AK24" s="94" t="s">
        <v>317</v>
      </c>
      <c r="AL24" s="94" t="s">
        <v>318</v>
      </c>
    </row>
    <row r="25" spans="2:38">
      <c r="B25" s="108"/>
      <c r="C25" s="123" t="s">
        <v>215</v>
      </c>
      <c r="D25" s="134">
        <f>COUNT('14-1.2020'!D12:D97)</f>
        <v>86</v>
      </c>
      <c r="E25" s="134">
        <f>COUNT('14-1.2021'!D12:D97)</f>
        <v>86</v>
      </c>
      <c r="F25" s="134">
        <f>COUNT('14-1.2022'!D12:D97)</f>
        <v>86</v>
      </c>
      <c r="G25" s="134">
        <f>COUNT('14-1.2023'!D12:D97)</f>
        <v>86</v>
      </c>
      <c r="H25" s="153">
        <f>COUNT('14-1.2024'!D12:D97)</f>
        <v>86</v>
      </c>
      <c r="I25" s="147"/>
      <c r="J25" s="147"/>
      <c r="K25" s="147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7"/>
      <c r="X25" s="148"/>
      <c r="Y25" s="147"/>
      <c r="Z25" s="147"/>
      <c r="AA25" s="148"/>
      <c r="AB25" s="147"/>
      <c r="AC25" s="147"/>
      <c r="AD25" s="149"/>
      <c r="AE25" s="111"/>
      <c r="AK25" s="94" t="s">
        <v>319</v>
      </c>
      <c r="AL25" s="94" t="s">
        <v>287</v>
      </c>
    </row>
    <row r="26" spans="2:38" ht="14.25" thickBot="1">
      <c r="B26" s="108"/>
      <c r="C26" s="109"/>
      <c r="D26" s="110"/>
      <c r="E26" s="110"/>
      <c r="F26" s="110"/>
      <c r="G26" s="110"/>
      <c r="H26" s="110"/>
      <c r="I26" s="147"/>
      <c r="J26" s="147"/>
      <c r="K26" s="147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7"/>
      <c r="X26" s="148"/>
      <c r="Y26" s="147"/>
      <c r="Z26" s="147"/>
      <c r="AA26" s="148"/>
      <c r="AB26" s="147"/>
      <c r="AC26" s="147"/>
      <c r="AD26" s="149"/>
      <c r="AE26" s="111"/>
      <c r="AK26" s="94" t="s">
        <v>320</v>
      </c>
      <c r="AL26" s="94" t="s">
        <v>270</v>
      </c>
    </row>
    <row r="27" spans="2:38">
      <c r="B27" s="108"/>
      <c r="C27" s="109"/>
      <c r="D27" s="110"/>
      <c r="E27" s="110"/>
      <c r="F27" s="110"/>
      <c r="G27" s="110"/>
      <c r="H27" s="110"/>
      <c r="I27" s="281" t="s">
        <v>277</v>
      </c>
      <c r="J27" s="282"/>
      <c r="K27" s="282"/>
      <c r="L27" s="282"/>
      <c r="M27" s="282"/>
      <c r="N27" s="282"/>
      <c r="O27" s="282"/>
      <c r="P27" s="265"/>
      <c r="Q27" s="283" t="s">
        <v>278</v>
      </c>
      <c r="R27" s="264" t="s">
        <v>279</v>
      </c>
      <c r="S27" s="266"/>
      <c r="T27" s="266"/>
      <c r="U27" s="266"/>
      <c r="V27" s="269" t="s">
        <v>280</v>
      </c>
      <c r="W27" s="270"/>
      <c r="X27" s="273" t="s">
        <v>281</v>
      </c>
      <c r="Y27" s="275" t="s">
        <v>282</v>
      </c>
      <c r="Z27" s="276"/>
      <c r="AA27" s="277" t="s">
        <v>283</v>
      </c>
      <c r="AB27" s="275" t="s">
        <v>284</v>
      </c>
      <c r="AC27" s="276"/>
      <c r="AD27" s="279" t="s">
        <v>285</v>
      </c>
      <c r="AE27" s="111"/>
      <c r="AK27" s="94" t="s">
        <v>321</v>
      </c>
      <c r="AL27" s="94" t="s">
        <v>287</v>
      </c>
    </row>
    <row r="28" spans="2:38">
      <c r="B28" s="112"/>
      <c r="C28" s="154" t="s">
        <v>198</v>
      </c>
      <c r="D28" s="247" t="str">
        <f ca="1">Q1&amp;"(n="&amp;D33&amp;")"</f>
        <v>R2(n=25)</v>
      </c>
      <c r="E28" s="247" t="str">
        <f ca="1">R1&amp;"(n="&amp;E33&amp;")"</f>
        <v>R3(n=25)</v>
      </c>
      <c r="F28" s="247" t="str">
        <f ca="1">S1&amp;"(n="&amp;F33&amp;")"</f>
        <v>R4(n=25)</v>
      </c>
      <c r="G28" s="247" t="str">
        <f ca="1">T1&amp;"(n="&amp;G33&amp;")"</f>
        <v>R5(n=25)</v>
      </c>
      <c r="H28" s="247" t="str">
        <f ca="1">U1&amp;"(n="&amp;H33&amp;")"</f>
        <v>R6(n=25)</v>
      </c>
      <c r="I28" s="114" t="s">
        <v>288</v>
      </c>
      <c r="J28" s="115">
        <v>-0.03</v>
      </c>
      <c r="K28" s="115">
        <v>0.03</v>
      </c>
      <c r="L28" s="248" t="str">
        <f ca="1">Q1</f>
        <v>R2</v>
      </c>
      <c r="M28" s="248" t="str">
        <f ca="1">R1</f>
        <v>R3</v>
      </c>
      <c r="N28" s="248" t="str">
        <f ca="1">S1</f>
        <v>R4</v>
      </c>
      <c r="O28" s="248" t="str">
        <f ca="1">T1</f>
        <v>R5</v>
      </c>
      <c r="P28" s="248" t="str">
        <f ca="1">U1</f>
        <v>R6</v>
      </c>
      <c r="Q28" s="284"/>
      <c r="R28" s="117" t="s">
        <v>289</v>
      </c>
      <c r="S28" s="116" t="s">
        <v>290</v>
      </c>
      <c r="T28" s="116" t="s">
        <v>291</v>
      </c>
      <c r="U28" s="116" t="s">
        <v>292</v>
      </c>
      <c r="V28" s="271"/>
      <c r="W28" s="272"/>
      <c r="X28" s="274"/>
      <c r="Y28" s="118" t="s">
        <v>293</v>
      </c>
      <c r="Z28" s="119" t="s">
        <v>294</v>
      </c>
      <c r="AA28" s="278"/>
      <c r="AB28" s="120" t="s">
        <v>295</v>
      </c>
      <c r="AC28" s="121" t="s">
        <v>296</v>
      </c>
      <c r="AD28" s="280"/>
      <c r="AE28" s="122"/>
      <c r="AK28" s="94" t="s">
        <v>322</v>
      </c>
      <c r="AL28" s="94" t="s">
        <v>268</v>
      </c>
    </row>
    <row r="29" spans="2:38">
      <c r="B29" s="108"/>
      <c r="C29" s="123" t="s">
        <v>196</v>
      </c>
      <c r="D29" s="152">
        <f>ROUND('14-1.2020'!D7,1)</f>
        <v>191.4</v>
      </c>
      <c r="E29" s="152">
        <f>ROUND('14-1.2021'!D7,1)</f>
        <v>188.7</v>
      </c>
      <c r="F29" s="152">
        <f>ROUND('14-1.2022'!D7,1)</f>
        <v>183.6</v>
      </c>
      <c r="G29" s="152">
        <f>ROUND('14-1.2023'!D7,1)</f>
        <v>179.4</v>
      </c>
      <c r="H29" s="152">
        <f>ROUND('14-1.2024'!D7,1)</f>
        <v>179.3</v>
      </c>
      <c r="I29" s="125">
        <f>AVERAGE(D29:H29)</f>
        <v>184.48000000000002</v>
      </c>
      <c r="J29" s="126">
        <f>I29*0.97</f>
        <v>178.94560000000001</v>
      </c>
      <c r="K29" s="126">
        <f>I29*1.03</f>
        <v>190.01440000000002</v>
      </c>
      <c r="L29" s="116" t="str">
        <f>IF(AND(D29&gt;I29*0.97,D29&lt;I29*1.03),"○","×")</f>
        <v>×</v>
      </c>
      <c r="M29" s="116" t="str">
        <f>IF(AND(E29&gt;I29*0.97,E29&lt;I29*1.03),"○","×")</f>
        <v>○</v>
      </c>
      <c r="N29" s="116" t="str">
        <f>IF(AND(F29&gt;I29*0.97,F29&lt;I29*1.03),"○","×")</f>
        <v>○</v>
      </c>
      <c r="O29" s="116" t="str">
        <f>IF(AND(G29&gt;I29*0.97,G29&lt;I29*1.03),"○","×")</f>
        <v>○</v>
      </c>
      <c r="P29" s="116" t="str">
        <f>IF(AND(H29&gt;I29*0.97,H29&lt;I29*1.03),"○","×")</f>
        <v>○</v>
      </c>
      <c r="Q29" s="127" t="str">
        <f>IF(COUNTIF(L29:P29,"○")=5,"同程度","―")</f>
        <v>―</v>
      </c>
      <c r="R29" s="117" t="str">
        <f t="shared" ref="R29:U32" si="4">IF(E29-D29&gt;0,"↑",IF(E29-D29&lt;0,"↓","－"))</f>
        <v>↓</v>
      </c>
      <c r="S29" s="116" t="str">
        <f t="shared" si="4"/>
        <v>↓</v>
      </c>
      <c r="T29" s="116" t="str">
        <f t="shared" si="4"/>
        <v>↓</v>
      </c>
      <c r="U29" s="116" t="str">
        <f t="shared" si="4"/>
        <v>↓</v>
      </c>
      <c r="V29" s="116" t="str">
        <f>R29&amp;S29&amp;T29&amp;U29</f>
        <v>↓↓↓↓</v>
      </c>
      <c r="W29" s="131" t="str" cm="1">
        <f t="array" ref="W29">INDEX($AL$2:$AL$82,MATCH(V29,$AK$2:$AK$82,0),0)</f>
        <v>減少傾向⤵</v>
      </c>
      <c r="X29" s="129" t="str">
        <f>IF(F29-D29&gt;0,"↑",IF(F29-D29&lt;0,"↓","－"))</f>
        <v>↓</v>
      </c>
      <c r="Y29" s="130" t="str">
        <f>IF(V29="↓↑↓↓",IF(X29="↓","減少傾向","×"),"判定外")</f>
        <v>判定外</v>
      </c>
      <c r="Z29" s="131" t="str">
        <f>IF(V29="↑↓↑↑",IF(X29="↑","増加傾向","×"),"判定外")</f>
        <v>判定外</v>
      </c>
      <c r="AA29" s="132" t="str">
        <f>IF(G29-E29&gt;0,"↑",IF(G29-E29&lt;0,"↓","－"))</f>
        <v>↓</v>
      </c>
      <c r="AB29" s="130" t="str">
        <f>IF(V29="↓↓↑↓",IF(AA29="↓","減少傾向","×"),"判定外")</f>
        <v>判定外</v>
      </c>
      <c r="AC29" s="131" t="str">
        <f>IF(V29="↑↑↓↑",IF(AA29="↑","増加傾向","×"),"判定外")</f>
        <v>判定外</v>
      </c>
      <c r="AD29" s="133"/>
      <c r="AE29" s="111"/>
      <c r="AK29" s="94" t="s">
        <v>323</v>
      </c>
      <c r="AL29" s="94" t="s">
        <v>270</v>
      </c>
    </row>
    <row r="30" spans="2:38">
      <c r="B30" s="108"/>
      <c r="C30" s="123" t="s">
        <v>197</v>
      </c>
      <c r="D30" s="152">
        <f>ROUND('14-1.2020'!E7,1)</f>
        <v>165</v>
      </c>
      <c r="E30" s="152">
        <f>ROUND('14-1.2021'!E7,1)</f>
        <v>170.9</v>
      </c>
      <c r="F30" s="152">
        <f>ROUND('14-1.2022'!E7,1)</f>
        <v>176.1</v>
      </c>
      <c r="G30" s="152">
        <f>ROUND('14-1.2023'!E7,1)</f>
        <v>189.5</v>
      </c>
      <c r="H30" s="152">
        <f>ROUND('14-1.2024'!E7,1)</f>
        <v>203</v>
      </c>
      <c r="I30" s="125">
        <f>AVERAGE(D30:H30)</f>
        <v>180.9</v>
      </c>
      <c r="J30" s="126">
        <f>I30*0.97</f>
        <v>175.47300000000001</v>
      </c>
      <c r="K30" s="126">
        <f>I30*1.03</f>
        <v>186.327</v>
      </c>
      <c r="L30" s="116" t="str">
        <f>IF(AND(D30&gt;I30*0.97,D30&lt;I30*1.03),"○","×")</f>
        <v>×</v>
      </c>
      <c r="M30" s="116" t="str">
        <f>IF(AND(E30&gt;I30*0.97,E30&lt;I30*1.03),"○","×")</f>
        <v>×</v>
      </c>
      <c r="N30" s="116" t="str">
        <f>IF(AND(F30&gt;I30*0.97,F30&lt;I30*1.03),"○","×")</f>
        <v>○</v>
      </c>
      <c r="O30" s="116" t="str">
        <f>IF(AND(G30&gt;I30*0.97,G30&lt;I30*1.03),"○","×")</f>
        <v>×</v>
      </c>
      <c r="P30" s="116" t="str">
        <f>IF(AND(H30&gt;I30*0.97,H30&lt;I30*1.03),"○","×")</f>
        <v>×</v>
      </c>
      <c r="Q30" s="127" t="str">
        <f>IF(COUNTIF(L30:P30,"○")=5,"同程度","―")</f>
        <v>―</v>
      </c>
      <c r="R30" s="117" t="str">
        <f t="shared" si="4"/>
        <v>↑</v>
      </c>
      <c r="S30" s="116" t="str">
        <f t="shared" si="4"/>
        <v>↑</v>
      </c>
      <c r="T30" s="116" t="str">
        <f t="shared" si="4"/>
        <v>↑</v>
      </c>
      <c r="U30" s="116" t="str">
        <f t="shared" si="4"/>
        <v>↑</v>
      </c>
      <c r="V30" s="116" t="str">
        <f>R30&amp;S30&amp;T30&amp;U30</f>
        <v>↑↑↑↑</v>
      </c>
      <c r="W30" s="131" t="str" cm="1">
        <f t="array" ref="W30">INDEX($AL$2:$AL$82,MATCH(V30,$AK$2:$AK$82,0),0)</f>
        <v>増加傾向⤴</v>
      </c>
      <c r="X30" s="129" t="str">
        <f>IF(F30-D30&gt;0,"↑",IF(F30-D30&lt;0,"↓","－"))</f>
        <v>↑</v>
      </c>
      <c r="Y30" s="130" t="str">
        <f>IF(V30="↓↑↓↓",IF(X30="↓","減少傾向","×"),"判定外")</f>
        <v>判定外</v>
      </c>
      <c r="Z30" s="131" t="str">
        <f>IF(V30="↑↓↑↑",IF(X30="↑","増加傾向","×"),"判定外")</f>
        <v>判定外</v>
      </c>
      <c r="AA30" s="132" t="str">
        <f>IF(G30-E30&gt;0,"↑",IF(G30-E30&lt;0,"↓","－"))</f>
        <v>↑</v>
      </c>
      <c r="AB30" s="130" t="str">
        <f>IF(V30="↓↓↑↓",IF(AA30="↓","減少傾向","×"),"判定外")</f>
        <v>判定外</v>
      </c>
      <c r="AC30" s="131" t="str">
        <f>IF(V30="↑↑↓↑",IF(AA30="↑","増加傾向","×"),"判定外")</f>
        <v>判定外</v>
      </c>
      <c r="AD30" s="133"/>
      <c r="AE30" s="111"/>
      <c r="AK30" s="94" t="s">
        <v>324</v>
      </c>
      <c r="AL30" s="94" t="s">
        <v>287</v>
      </c>
    </row>
    <row r="31" spans="2:38">
      <c r="B31" s="108"/>
      <c r="C31" s="123" t="s">
        <v>210</v>
      </c>
      <c r="D31" s="152">
        <f>ROUND(SUM(D29:D30),1)</f>
        <v>356.4</v>
      </c>
      <c r="E31" s="152">
        <f>ROUND(SUM(E29:E30),1)</f>
        <v>359.6</v>
      </c>
      <c r="F31" s="152">
        <f>ROUND(SUM(F29:F30),1)</f>
        <v>359.7</v>
      </c>
      <c r="G31" s="152">
        <f>ROUND(SUM(G29:G30),1)</f>
        <v>368.9</v>
      </c>
      <c r="H31" s="152">
        <f>ROUND(SUM(H29:H30),1)</f>
        <v>382.3</v>
      </c>
      <c r="I31" s="125">
        <f>AVERAGE(D31:H31)</f>
        <v>365.38</v>
      </c>
      <c r="J31" s="126">
        <f>I31*0.97</f>
        <v>354.41859999999997</v>
      </c>
      <c r="K31" s="126">
        <f>I31*1.03</f>
        <v>376.34140000000002</v>
      </c>
      <c r="L31" s="116" t="str">
        <f>IF(AND(D31&gt;I31*0.97,D31&lt;I31*1.03),"○","×")</f>
        <v>○</v>
      </c>
      <c r="M31" s="116" t="str">
        <f>IF(AND(E31&gt;I31*0.97,E31&lt;I31*1.03),"○","×")</f>
        <v>○</v>
      </c>
      <c r="N31" s="116" t="str">
        <f>IF(AND(F31&gt;I31*0.97,F31&lt;I31*1.03),"○","×")</f>
        <v>○</v>
      </c>
      <c r="O31" s="116" t="str">
        <f>IF(AND(G31&gt;I31*0.97,G31&lt;I31*1.03),"○","×")</f>
        <v>○</v>
      </c>
      <c r="P31" s="116" t="str">
        <f>IF(AND(H31&gt;I31*0.97,H31&lt;I31*1.03),"○","×")</f>
        <v>×</v>
      </c>
      <c r="Q31" s="127" t="str">
        <f>IF(COUNTIF(L31:P31,"○")=5,"同程度","―")</f>
        <v>―</v>
      </c>
      <c r="R31" s="117" t="str">
        <f t="shared" si="4"/>
        <v>↑</v>
      </c>
      <c r="S31" s="116" t="str">
        <f t="shared" si="4"/>
        <v>↑</v>
      </c>
      <c r="T31" s="116" t="str">
        <f t="shared" si="4"/>
        <v>↑</v>
      </c>
      <c r="U31" s="116" t="str">
        <f t="shared" si="4"/>
        <v>↑</v>
      </c>
      <c r="V31" s="116" t="str">
        <f>R31&amp;S31&amp;T31&amp;U31</f>
        <v>↑↑↑↑</v>
      </c>
      <c r="W31" s="131" t="str" cm="1">
        <f t="array" ref="W31">INDEX($AL$2:$AL$82,MATCH(V31,$AK$2:$AK$82,0),0)</f>
        <v>増加傾向⤴</v>
      </c>
      <c r="X31" s="129" t="str">
        <f>IF(F31-D31&gt;0,"↑",IF(F31-D31&lt;0,"↓","－"))</f>
        <v>↑</v>
      </c>
      <c r="Y31" s="130" t="str">
        <f>IF(V31="↓↑↓↓",IF(X31="↓","減少傾向","×"),"判定外")</f>
        <v>判定外</v>
      </c>
      <c r="Z31" s="131" t="str">
        <f>IF(V31="↑↓↑↑",IF(X31="↑","増加傾向","×"),"判定外")</f>
        <v>判定外</v>
      </c>
      <c r="AA31" s="132" t="str">
        <f>IF(G31-E31&gt;0,"↑",IF(G31-E31&lt;0,"↓","－"))</f>
        <v>↑</v>
      </c>
      <c r="AB31" s="130" t="str">
        <f>IF(V31="↓↓↑↓",IF(AA31="↓","減少傾向","×"),"判定外")</f>
        <v>判定外</v>
      </c>
      <c r="AC31" s="131" t="str">
        <f>IF(V31="↑↑↓↑",IF(AA31="↑","増加傾向","×"),"判定外")</f>
        <v>判定外</v>
      </c>
      <c r="AD31" s="135" t="s">
        <v>201</v>
      </c>
      <c r="AE31" s="111"/>
      <c r="AK31" s="94" t="s">
        <v>325</v>
      </c>
      <c r="AL31" s="94" t="s">
        <v>270</v>
      </c>
    </row>
    <row r="32" spans="2:38" ht="14.25" thickBot="1">
      <c r="B32" s="108"/>
      <c r="C32" s="123" t="s">
        <v>211</v>
      </c>
      <c r="D32" s="136">
        <f>ROUND(D30/D31,3)</f>
        <v>0.46300000000000002</v>
      </c>
      <c r="E32" s="136">
        <f>ROUND(E30/E31,3)</f>
        <v>0.47499999999999998</v>
      </c>
      <c r="F32" s="136">
        <f>ROUND(F30/F31,3)</f>
        <v>0.49</v>
      </c>
      <c r="G32" s="136">
        <f>ROUND(G30/G31,3)</f>
        <v>0.51400000000000001</v>
      </c>
      <c r="H32" s="136">
        <f>ROUND(H30/H31,3)</f>
        <v>0.53100000000000003</v>
      </c>
      <c r="I32" s="137">
        <f>AVERAGE(D32:H32)</f>
        <v>0.49459999999999998</v>
      </c>
      <c r="J32" s="138">
        <f>I32-0.03</f>
        <v>0.46460000000000001</v>
      </c>
      <c r="K32" s="138">
        <f>I32+0.03</f>
        <v>0.52459999999999996</v>
      </c>
      <c r="L32" s="100" t="str">
        <f>IF(AND(D32&gt;I32-0.03,D32&lt;I32+0.03),"○","×")</f>
        <v>×</v>
      </c>
      <c r="M32" s="100" t="str">
        <f>IF(AND(E32&gt;I32-0.03,E32&lt;I32+0.03),"○","×")</f>
        <v>○</v>
      </c>
      <c r="N32" s="100" t="str">
        <f>IF(AND(F32&gt;I32-0.03,F32&lt;I32+0.03),"○","×")</f>
        <v>○</v>
      </c>
      <c r="O32" s="100" t="str">
        <f>IF(AND(G32&gt;I32-0.03,G32&lt;I32+0.03),"○","×")</f>
        <v>○</v>
      </c>
      <c r="P32" s="100" t="str">
        <f>IF(AND(H32&gt;I32-0.03,H32&lt;I32+0.03),"○","×")</f>
        <v>×</v>
      </c>
      <c r="Q32" s="139" t="str">
        <f>IF(COUNTIF(L32:P32,"○")=5,"同程度","―")</f>
        <v>―</v>
      </c>
      <c r="R32" s="140" t="str">
        <f t="shared" si="4"/>
        <v>↑</v>
      </c>
      <c r="S32" s="100" t="str">
        <f t="shared" si="4"/>
        <v>↑</v>
      </c>
      <c r="T32" s="100" t="str">
        <f t="shared" si="4"/>
        <v>↑</v>
      </c>
      <c r="U32" s="100" t="str">
        <f t="shared" si="4"/>
        <v>↑</v>
      </c>
      <c r="V32" s="100" t="str">
        <f>R32&amp;S32&amp;T32&amp;U32</f>
        <v>↑↑↑↑</v>
      </c>
      <c r="W32" s="144" t="str" cm="1">
        <f t="array" ref="W32">INDEX($AL$2:$AL$82,MATCH(V32,$AK$2:$AK$82,0),0)</f>
        <v>増加傾向⤴</v>
      </c>
      <c r="X32" s="142" t="str">
        <f>IF(F32-D32&gt;0,"↑",IF(F32-D32&lt;0,"↓","－"))</f>
        <v>↑</v>
      </c>
      <c r="Y32" s="143" t="str">
        <f>IF(V32="↓↑↓↓",IF(X32="↓","減少傾向","×"),"判定外")</f>
        <v>判定外</v>
      </c>
      <c r="Z32" s="144" t="str">
        <f>IF(V32="↑↓↑↑",IF(X32="↑","増加傾向","×"),"判定外")</f>
        <v>判定外</v>
      </c>
      <c r="AA32" s="145" t="str">
        <f>IF(G32-E32&gt;0,"↑",IF(G32-E32&lt;0,"↓","－"))</f>
        <v>↑</v>
      </c>
      <c r="AB32" s="143" t="str">
        <f>IF(V32="↓↓↑↓",IF(AA32="↓","減少傾向","×"),"判定外")</f>
        <v>判定外</v>
      </c>
      <c r="AC32" s="144" t="str">
        <f>IF(V32="↑↑↓↑",IF(AA32="↑","増加傾向","×"),"判定外")</f>
        <v>判定外</v>
      </c>
      <c r="AD32" s="146" t="s">
        <v>201</v>
      </c>
      <c r="AE32" s="111"/>
      <c r="AK32" s="94" t="s">
        <v>326</v>
      </c>
      <c r="AL32" s="94" t="s">
        <v>203</v>
      </c>
    </row>
    <row r="33" spans="2:38">
      <c r="B33" s="108"/>
      <c r="C33" s="123" t="s">
        <v>215</v>
      </c>
      <c r="D33" s="153">
        <f>COUNTIFS('14-1.2020'!B12:B97,"G",'14-1.2020'!D12:D97,"&lt;&gt;")</f>
        <v>25</v>
      </c>
      <c r="E33" s="153">
        <f>COUNTIFS('14-1.2021'!B12:B97,"G",'14-1.2021'!D12:D97,"&lt;&gt;")</f>
        <v>25</v>
      </c>
      <c r="F33" s="153">
        <f>COUNTIFS('14-1.2022'!B12:B97,"G",'14-1.2022'!D12:D97,"&lt;&gt;")</f>
        <v>25</v>
      </c>
      <c r="G33" s="153">
        <f>COUNTIFS('14-1.2023'!B12:B97,"G",'14-1.2023'!D12:D97,"&lt;&gt;")</f>
        <v>25</v>
      </c>
      <c r="H33" s="153">
        <f>COUNTIFS('14-1.2024'!B12:B97,"G",'14-1.2024'!D12:D97,"&lt;&gt;")</f>
        <v>25</v>
      </c>
      <c r="I33" s="147"/>
      <c r="J33" s="147"/>
      <c r="K33" s="147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7"/>
      <c r="X33" s="148"/>
      <c r="Y33" s="147"/>
      <c r="Z33" s="147"/>
      <c r="AA33" s="148"/>
      <c r="AB33" s="147"/>
      <c r="AC33" s="147"/>
      <c r="AD33" s="149"/>
      <c r="AE33" s="111"/>
      <c r="AK33" s="94" t="s">
        <v>327</v>
      </c>
      <c r="AL33" s="94" t="s">
        <v>287</v>
      </c>
    </row>
    <row r="34" spans="2:38" ht="14.25" thickBot="1">
      <c r="B34" s="155"/>
      <c r="C34" s="156"/>
      <c r="D34" s="157"/>
      <c r="E34" s="157"/>
      <c r="F34" s="157"/>
      <c r="G34" s="157"/>
      <c r="H34" s="157"/>
      <c r="I34" s="158"/>
      <c r="J34" s="158"/>
      <c r="K34" s="158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8"/>
      <c r="X34" s="159"/>
      <c r="Y34" s="158"/>
      <c r="Z34" s="158"/>
      <c r="AA34" s="159"/>
      <c r="AB34" s="158"/>
      <c r="AC34" s="158"/>
      <c r="AD34" s="160"/>
      <c r="AE34" s="161"/>
      <c r="AK34" s="94" t="s">
        <v>328</v>
      </c>
      <c r="AL34" s="94" t="s">
        <v>287</v>
      </c>
    </row>
    <row r="35" spans="2:38" ht="14.25" thickBot="1">
      <c r="AK35" s="94" t="s">
        <v>329</v>
      </c>
      <c r="AL35" s="94" t="s">
        <v>270</v>
      </c>
    </row>
    <row r="36" spans="2:38" ht="14.25" thickBot="1">
      <c r="B36" s="162" t="s">
        <v>261</v>
      </c>
      <c r="C36" s="163"/>
      <c r="D36" s="164"/>
      <c r="E36" s="164"/>
      <c r="F36" s="164"/>
      <c r="G36" s="164"/>
      <c r="H36" s="164"/>
      <c r="I36" s="165"/>
      <c r="J36" s="165"/>
      <c r="K36" s="165"/>
      <c r="L36" s="166"/>
      <c r="M36" s="166"/>
      <c r="N36" s="166"/>
      <c r="O36" s="166"/>
      <c r="P36" s="166"/>
      <c r="Q36" s="166"/>
      <c r="R36" s="166"/>
      <c r="S36" s="166"/>
      <c r="T36" s="166"/>
      <c r="U36" s="166"/>
      <c r="V36" s="166"/>
      <c r="W36" s="165"/>
      <c r="X36" s="166"/>
      <c r="Y36" s="165"/>
      <c r="Z36" s="165"/>
      <c r="AA36" s="166"/>
      <c r="AB36" s="165"/>
      <c r="AC36" s="165"/>
      <c r="AD36" s="167"/>
      <c r="AE36" s="168"/>
      <c r="AK36" s="94" t="s">
        <v>330</v>
      </c>
      <c r="AL36" s="94" t="s">
        <v>287</v>
      </c>
    </row>
    <row r="37" spans="2:38">
      <c r="B37" s="169"/>
      <c r="C37" s="170"/>
      <c r="D37" s="171"/>
      <c r="E37" s="171"/>
      <c r="F37" s="171"/>
      <c r="G37" s="171"/>
      <c r="H37" s="171"/>
      <c r="I37" s="264" t="s">
        <v>277</v>
      </c>
      <c r="J37" s="265"/>
      <c r="K37" s="265"/>
      <c r="L37" s="266"/>
      <c r="M37" s="266"/>
      <c r="N37" s="266"/>
      <c r="O37" s="266"/>
      <c r="P37" s="266"/>
      <c r="Q37" s="267" t="s">
        <v>278</v>
      </c>
      <c r="R37" s="264" t="s">
        <v>279</v>
      </c>
      <c r="S37" s="266"/>
      <c r="T37" s="266"/>
      <c r="U37" s="266"/>
      <c r="V37" s="269" t="s">
        <v>280</v>
      </c>
      <c r="W37" s="270"/>
      <c r="X37" s="273" t="s">
        <v>281</v>
      </c>
      <c r="Y37" s="275" t="s">
        <v>282</v>
      </c>
      <c r="Z37" s="276"/>
      <c r="AA37" s="277" t="s">
        <v>283</v>
      </c>
      <c r="AB37" s="275" t="s">
        <v>284</v>
      </c>
      <c r="AC37" s="276"/>
      <c r="AD37" s="279" t="s">
        <v>285</v>
      </c>
      <c r="AE37" s="172"/>
      <c r="AK37" s="94" t="s">
        <v>331</v>
      </c>
      <c r="AL37" s="94" t="s">
        <v>287</v>
      </c>
    </row>
    <row r="38" spans="2:38">
      <c r="B38" s="169"/>
      <c r="C38" s="113" t="s">
        <v>3</v>
      </c>
      <c r="D38" s="246" t="str">
        <f ca="1">Q1</f>
        <v>R2</v>
      </c>
      <c r="E38" s="246" t="str">
        <f t="shared" ref="E38:H38" ca="1" si="5">R1</f>
        <v>R3</v>
      </c>
      <c r="F38" s="246" t="str">
        <f t="shared" ca="1" si="5"/>
        <v>R4</v>
      </c>
      <c r="G38" s="246" t="str">
        <f t="shared" ca="1" si="5"/>
        <v>R5</v>
      </c>
      <c r="H38" s="246" t="str">
        <f t="shared" ca="1" si="5"/>
        <v>R6</v>
      </c>
      <c r="I38" s="114" t="s">
        <v>288</v>
      </c>
      <c r="J38" s="115">
        <v>-0.03</v>
      </c>
      <c r="K38" s="115">
        <v>0.03</v>
      </c>
      <c r="L38" s="248" t="str">
        <f ca="1">Q1</f>
        <v>R2</v>
      </c>
      <c r="M38" s="248" t="str">
        <f ca="1">R1</f>
        <v>R3</v>
      </c>
      <c r="N38" s="248" t="str">
        <f ca="1">S1</f>
        <v>R4</v>
      </c>
      <c r="O38" s="248" t="str">
        <f ca="1">T1</f>
        <v>R5</v>
      </c>
      <c r="P38" s="248" t="str">
        <f ca="1">U1</f>
        <v>R6</v>
      </c>
      <c r="Q38" s="268"/>
      <c r="R38" s="117" t="s">
        <v>289</v>
      </c>
      <c r="S38" s="116" t="s">
        <v>290</v>
      </c>
      <c r="T38" s="116" t="s">
        <v>291</v>
      </c>
      <c r="U38" s="116" t="s">
        <v>292</v>
      </c>
      <c r="V38" s="271"/>
      <c r="W38" s="272"/>
      <c r="X38" s="274"/>
      <c r="Y38" s="118" t="s">
        <v>293</v>
      </c>
      <c r="Z38" s="119" t="s">
        <v>294</v>
      </c>
      <c r="AA38" s="278"/>
      <c r="AB38" s="120" t="s">
        <v>295</v>
      </c>
      <c r="AC38" s="121" t="s">
        <v>296</v>
      </c>
      <c r="AD38" s="280"/>
      <c r="AE38" s="172"/>
      <c r="AF38" s="173"/>
      <c r="AG38" s="173"/>
      <c r="AJ38" s="173"/>
      <c r="AK38" s="94" t="s">
        <v>332</v>
      </c>
      <c r="AL38" s="94" t="s">
        <v>287</v>
      </c>
    </row>
    <row r="39" spans="2:38">
      <c r="B39" s="169"/>
      <c r="C39" s="123" t="s">
        <v>196</v>
      </c>
      <c r="D39" s="124" cm="1">
        <f t="array" ref="D39">INDEX('14-2.2020'!D:D,MATCH("F139110110504",'14-2.2020'!A:A,0),0)</f>
        <v>52</v>
      </c>
      <c r="E39" s="124" cm="1">
        <f t="array" ref="E39">INDEX('14-2.2021'!D:D,MATCH("F139110110504",'14-2.2021'!A:A,0),0)</f>
        <v>53</v>
      </c>
      <c r="F39" s="124" cm="1">
        <f t="array" ref="F39">INDEX('14-2.2022'!D:D,MATCH("F139110110504",'14-2.2022'!A:A,0),0)</f>
        <v>50</v>
      </c>
      <c r="G39" s="124" cm="1">
        <f t="array" ref="G39">INDEX('14-2.2023'!D:D,MATCH("F139110110504",'14-2.2023'!A:A,0),0)</f>
        <v>52</v>
      </c>
      <c r="H39" s="124" cm="1">
        <f t="array" ref="H39">INDEX('14-2.2024'!D:D,MATCH("F139110110504",'14-2.2024'!A:A,0),0)</f>
        <v>45</v>
      </c>
      <c r="I39" s="125">
        <f>AVERAGE(D39:H39)</f>
        <v>50.4</v>
      </c>
      <c r="J39" s="126">
        <f>I39*0.97</f>
        <v>48.887999999999998</v>
      </c>
      <c r="K39" s="126">
        <f>I39*1.03</f>
        <v>51.911999999999999</v>
      </c>
      <c r="L39" s="116" t="str">
        <f>IF(AND(D39&gt;I39*0.97,D39&lt;I39*1.03),"○","×")</f>
        <v>×</v>
      </c>
      <c r="M39" s="116" t="str">
        <f>IF(AND(E39&gt;I39*0.97,E39&lt;I39*1.03),"○","×")</f>
        <v>×</v>
      </c>
      <c r="N39" s="116" t="str">
        <f>IF(AND(F39&gt;I39*0.97,F39&lt;I39*1.03),"○","×")</f>
        <v>○</v>
      </c>
      <c r="O39" s="116" t="str">
        <f>IF(AND(G39&gt;I39*0.97,G39&lt;I39*1.03),"○","×")</f>
        <v>×</v>
      </c>
      <c r="P39" s="116" t="str">
        <f>IF(AND(H39&gt;I39*0.97,H39&lt;I39*1.03),"○","×")</f>
        <v>×</v>
      </c>
      <c r="Q39" s="127" t="str">
        <f>IF(COUNTIF(L39:P39,"○")=5,"同程度","―")</f>
        <v>―</v>
      </c>
      <c r="R39" s="117" t="str">
        <f t="shared" ref="R39:U42" si="6">IF(E39-D39&gt;0,"↑",IF(E39-D39&lt;0,"↓","－"))</f>
        <v>↑</v>
      </c>
      <c r="S39" s="116" t="str">
        <f t="shared" si="6"/>
        <v>↓</v>
      </c>
      <c r="T39" s="116" t="str">
        <f t="shared" si="6"/>
        <v>↑</v>
      </c>
      <c r="U39" s="116" t="str">
        <f t="shared" si="6"/>
        <v>↓</v>
      </c>
      <c r="V39" s="116" t="str">
        <f>R39&amp;S39&amp;T39&amp;U39</f>
        <v>↑↓↑↓</v>
      </c>
      <c r="W39" s="131" t="str" cm="1">
        <f t="array" ref="W39">INDEX($AL$2:$AL$82,MATCH(V39,$AK$2:$AK$82,0),0)</f>
        <v>隔年で増減</v>
      </c>
      <c r="X39" s="129" t="str">
        <f>IF(F39-D39&gt;0,"↑",IF(F39-D39&lt;0,"↓","－"))</f>
        <v>↓</v>
      </c>
      <c r="Y39" s="130" t="str">
        <f>IF(V39="↓↑↓↓",IF(X39="↓","減少傾向","×"),"判定外")</f>
        <v>判定外</v>
      </c>
      <c r="Z39" s="131" t="str">
        <f>IF(V39="↑↓↑↑",IF(X39="↑","増加傾向","×"),"判定外")</f>
        <v>判定外</v>
      </c>
      <c r="AA39" s="132" t="str">
        <f>IF(G39-E39&gt;0,"↑",IF(G39-E39&lt;0,"↓","－"))</f>
        <v>↓</v>
      </c>
      <c r="AB39" s="130" t="str">
        <f>IF(V39="↓↓↑↓",IF(AA39="↓","減少傾向","×"),"判定外")</f>
        <v>判定外</v>
      </c>
      <c r="AC39" s="131" t="str">
        <f>IF(V39="↑↑↓↑",IF(AA39="↑","増加傾向","×"),"判定外")</f>
        <v>判定外</v>
      </c>
      <c r="AD39" s="133"/>
      <c r="AE39" s="172"/>
      <c r="AK39" s="94" t="s">
        <v>333</v>
      </c>
      <c r="AL39" s="94" t="s">
        <v>287</v>
      </c>
    </row>
    <row r="40" spans="2:38">
      <c r="B40" s="169"/>
      <c r="C40" s="123" t="s">
        <v>197</v>
      </c>
      <c r="D40" s="134" cm="1">
        <f t="array" ref="D40">INDEX('14-2.2020'!E:E,MATCH("F139110110504",'14-2.2020'!A:A,0),0)</f>
        <v>8</v>
      </c>
      <c r="E40" s="134" cm="1">
        <f t="array" ref="E40">INDEX('14-2.2021'!E:E,MATCH("F139110110504",'14-2.2021'!A:A,0),0)</f>
        <v>9</v>
      </c>
      <c r="F40" s="134" cm="1">
        <f t="array" ref="F40">INDEX('14-2.2022'!E:E,MATCH("F139110110504",'14-2.2022'!A:A,0),0)</f>
        <v>11</v>
      </c>
      <c r="G40" s="134" cm="1">
        <f t="array" ref="G40">INDEX('14-2.2023'!E:E,MATCH("F139110110504",'14-2.2023'!A:A,0),0)</f>
        <v>12</v>
      </c>
      <c r="H40" s="134" cm="1">
        <f t="array" ref="H40">INDEX('14-2.2024'!E:E,MATCH("F139110110504",'14-2.2024'!A:A,0),0)</f>
        <v>10</v>
      </c>
      <c r="I40" s="125">
        <f>AVERAGE(D40:H40)</f>
        <v>10</v>
      </c>
      <c r="J40" s="126">
        <f>I40*0.97</f>
        <v>9.6999999999999993</v>
      </c>
      <c r="K40" s="126">
        <f>I40*1.03</f>
        <v>10.3</v>
      </c>
      <c r="L40" s="116" t="str">
        <f>IF(AND(D40&gt;I40*0.97,D40&lt;I40*1.03),"○","×")</f>
        <v>×</v>
      </c>
      <c r="M40" s="116" t="str">
        <f>IF(AND(E40&gt;I40*0.97,E40&lt;I40*1.03),"○","×")</f>
        <v>×</v>
      </c>
      <c r="N40" s="116" t="str">
        <f>IF(AND(F40&gt;I40*0.97,F40&lt;I40*1.03),"○","×")</f>
        <v>×</v>
      </c>
      <c r="O40" s="116" t="str">
        <f>IF(AND(G40&gt;I40*0.97,G40&lt;I40*1.03),"○","×")</f>
        <v>×</v>
      </c>
      <c r="P40" s="116" t="str">
        <f>IF(AND(H40&gt;I40*0.97,H40&lt;I40*1.03),"○","×")</f>
        <v>○</v>
      </c>
      <c r="Q40" s="127" t="str">
        <f>IF(COUNTIF(L40:P40,"○")=5,"同程度","―")</f>
        <v>―</v>
      </c>
      <c r="R40" s="117" t="str">
        <f t="shared" si="6"/>
        <v>↑</v>
      </c>
      <c r="S40" s="116" t="str">
        <f t="shared" si="6"/>
        <v>↑</v>
      </c>
      <c r="T40" s="116" t="str">
        <f t="shared" si="6"/>
        <v>↑</v>
      </c>
      <c r="U40" s="116" t="str">
        <f t="shared" si="6"/>
        <v>↓</v>
      </c>
      <c r="V40" s="116" t="str">
        <f>R40&amp;S40&amp;T40&amp;U40</f>
        <v>↑↑↑↓</v>
      </c>
      <c r="W40" s="131" t="str" cm="1">
        <f t="array" ref="W40">INDEX($AL$2:$AL$82,MATCH(V40,$AK$2:$AK$82,0),0)</f>
        <v>最新年度のみ減少</v>
      </c>
      <c r="X40" s="129" t="str">
        <f>IF(F40-D40&gt;0,"↑",IF(F40-D40&lt;0,"↓","－"))</f>
        <v>↑</v>
      </c>
      <c r="Y40" s="130" t="str">
        <f>IF(V40="↓↑↓↓",IF(X40="↓","減少傾向","×"),"判定外")</f>
        <v>判定外</v>
      </c>
      <c r="Z40" s="131" t="str">
        <f>IF(V40="↑↓↑↑",IF(X40="↑","増加傾向","×"),"判定外")</f>
        <v>判定外</v>
      </c>
      <c r="AA40" s="132" t="str">
        <f>IF(G40-E40&gt;0,"↑",IF(G40-E40&lt;0,"↓","－"))</f>
        <v>↑</v>
      </c>
      <c r="AB40" s="130" t="str">
        <f>IF(V40="↓↓↑↓",IF(AA40="↓","減少傾向","×"),"判定外")</f>
        <v>判定外</v>
      </c>
      <c r="AC40" s="131" t="str">
        <f>IF(V40="↑↑↓↑",IF(AA40="↑","増加傾向","×"),"判定外")</f>
        <v>判定外</v>
      </c>
      <c r="AD40" s="133"/>
      <c r="AE40" s="172"/>
      <c r="AK40" s="94" t="s">
        <v>334</v>
      </c>
      <c r="AL40" s="94" t="s">
        <v>287</v>
      </c>
    </row>
    <row r="41" spans="2:38">
      <c r="B41" s="169"/>
      <c r="C41" s="123" t="s">
        <v>210</v>
      </c>
      <c r="D41" s="124">
        <f>SUM(D39:D40)</f>
        <v>60</v>
      </c>
      <c r="E41" s="124">
        <f>SUM(E39:E40)</f>
        <v>62</v>
      </c>
      <c r="F41" s="124">
        <f>SUM(F39:F40)</f>
        <v>61</v>
      </c>
      <c r="G41" s="124">
        <f>SUM(G39:G40)</f>
        <v>64</v>
      </c>
      <c r="H41" s="124">
        <f>SUM(H39:H40)</f>
        <v>55</v>
      </c>
      <c r="I41" s="125">
        <f>AVERAGE(D41:H41)</f>
        <v>60.4</v>
      </c>
      <c r="J41" s="126">
        <f>I41*0.97</f>
        <v>58.587999999999994</v>
      </c>
      <c r="K41" s="126">
        <f>I41*1.03</f>
        <v>62.212000000000003</v>
      </c>
      <c r="L41" s="116" t="str">
        <f>IF(AND(D41&gt;I41*0.97,D41&lt;I41*1.03),"○","×")</f>
        <v>○</v>
      </c>
      <c r="M41" s="116" t="str">
        <f>IF(AND(E41&gt;I41*0.97,E41&lt;I41*1.03),"○","×")</f>
        <v>○</v>
      </c>
      <c r="N41" s="116" t="str">
        <f>IF(AND(F41&gt;I41*0.97,F41&lt;I41*1.03),"○","×")</f>
        <v>○</v>
      </c>
      <c r="O41" s="116" t="str">
        <f>IF(AND(G41&gt;I41*0.97,G41&lt;I41*1.03),"○","×")</f>
        <v>×</v>
      </c>
      <c r="P41" s="116" t="str">
        <f>IF(AND(H41&gt;I41*0.97,H41&lt;I41*1.03),"○","×")</f>
        <v>×</v>
      </c>
      <c r="Q41" s="127" t="str">
        <f>IF(COUNTIF(L41:P41,"○")=5,"同程度","―")</f>
        <v>―</v>
      </c>
      <c r="R41" s="117" t="str">
        <f t="shared" si="6"/>
        <v>↑</v>
      </c>
      <c r="S41" s="116" t="str">
        <f t="shared" si="6"/>
        <v>↓</v>
      </c>
      <c r="T41" s="116" t="str">
        <f t="shared" si="6"/>
        <v>↑</v>
      </c>
      <c r="U41" s="116" t="str">
        <f t="shared" si="6"/>
        <v>↓</v>
      </c>
      <c r="V41" s="116" t="str">
        <f>R41&amp;S41&amp;T41&amp;U41</f>
        <v>↑↓↑↓</v>
      </c>
      <c r="W41" s="131" t="str" cm="1">
        <f t="array" ref="W41">INDEX($AL$2:$AL$82,MATCH(V41,$AK$2:$AK$82,0),0)</f>
        <v>隔年で増減</v>
      </c>
      <c r="X41" s="129" t="str">
        <f>IF(F41-D41&gt;0,"↑",IF(F41-D41&lt;0,"↓","－"))</f>
        <v>↑</v>
      </c>
      <c r="Y41" s="130" t="str">
        <f>IF(V41="↓↑↓↓",IF(X41="↓","減少傾向","×"),"判定外")</f>
        <v>判定外</v>
      </c>
      <c r="Z41" s="131" t="str">
        <f>IF(V41="↑↓↑↑",IF(X41="↑","増加傾向","×"),"判定外")</f>
        <v>判定外</v>
      </c>
      <c r="AA41" s="132" t="str">
        <f>IF(G41-E41&gt;0,"↑",IF(G41-E41&lt;0,"↓","－"))</f>
        <v>↑</v>
      </c>
      <c r="AB41" s="130" t="str">
        <f>IF(V41="↓↓↑↓",IF(AA41="↓","減少傾向","×"),"判定外")</f>
        <v>判定外</v>
      </c>
      <c r="AC41" s="131" t="str">
        <f>IF(V41="↑↑↓↑",IF(AA41="↑","増加傾向","×"),"判定外")</f>
        <v>判定外</v>
      </c>
      <c r="AD41" s="135" t="s">
        <v>203</v>
      </c>
      <c r="AE41" s="172"/>
      <c r="AK41" s="94" t="s">
        <v>335</v>
      </c>
      <c r="AL41" s="94" t="s">
        <v>336</v>
      </c>
    </row>
    <row r="42" spans="2:38" ht="14.25" thickBot="1">
      <c r="B42" s="169"/>
      <c r="C42" s="123" t="s">
        <v>211</v>
      </c>
      <c r="D42" s="136">
        <f>ROUND(D40/D41,3)</f>
        <v>0.13300000000000001</v>
      </c>
      <c r="E42" s="136">
        <f>ROUND(E40/E41,3)</f>
        <v>0.14499999999999999</v>
      </c>
      <c r="F42" s="136">
        <f>ROUND(F40/F41,3)</f>
        <v>0.18</v>
      </c>
      <c r="G42" s="136">
        <f>ROUND(G40/G41,3)</f>
        <v>0.188</v>
      </c>
      <c r="H42" s="136">
        <f>ROUND(H40/H41,3)</f>
        <v>0.182</v>
      </c>
      <c r="I42" s="137">
        <f>AVERAGE(D42:H42)</f>
        <v>0.16560000000000002</v>
      </c>
      <c r="J42" s="138">
        <f>I42-0.03</f>
        <v>0.13560000000000003</v>
      </c>
      <c r="K42" s="138">
        <f>I42+0.03</f>
        <v>0.19560000000000002</v>
      </c>
      <c r="L42" s="100" t="str">
        <f>IF(AND(D42&gt;I42-0.03,D42&lt;I42+0.03),"○","×")</f>
        <v>×</v>
      </c>
      <c r="M42" s="100" t="str">
        <f>IF(AND(E42&gt;I42-0.03,E42&lt;I42+0.03),"○","×")</f>
        <v>○</v>
      </c>
      <c r="N42" s="100" t="str">
        <f>IF(AND(F42&gt;I42-0.03,F42&lt;I42+0.03),"○","×")</f>
        <v>○</v>
      </c>
      <c r="O42" s="100" t="str">
        <f>IF(AND(G42&gt;I42-0.03,G42&lt;I42+0.03),"○","×")</f>
        <v>○</v>
      </c>
      <c r="P42" s="100" t="str">
        <f>IF(AND(H42&gt;I42-0.03,H42&lt;I42+0.03),"○","×")</f>
        <v>○</v>
      </c>
      <c r="Q42" s="139" t="str">
        <f>IF(COUNTIF(L42:P42,"○")=5,"同程度","―")</f>
        <v>―</v>
      </c>
      <c r="R42" s="140" t="str">
        <f t="shared" si="6"/>
        <v>↑</v>
      </c>
      <c r="S42" s="100" t="str">
        <f t="shared" si="6"/>
        <v>↑</v>
      </c>
      <c r="T42" s="100" t="str">
        <f t="shared" si="6"/>
        <v>↑</v>
      </c>
      <c r="U42" s="100" t="str">
        <f t="shared" si="6"/>
        <v>↓</v>
      </c>
      <c r="V42" s="100" t="str">
        <f>R42&amp;S42&amp;T42&amp;U42</f>
        <v>↑↑↑↓</v>
      </c>
      <c r="W42" s="144" t="str" cm="1">
        <f t="array" ref="W42">INDEX($AL$2:$AL$82,MATCH(V42,$AK$2:$AK$82,0),0)</f>
        <v>最新年度のみ減少</v>
      </c>
      <c r="X42" s="142" t="str">
        <f>IF(F42-D42&gt;0,"↑",IF(F42-D42&lt;0,"↓","－"))</f>
        <v>↑</v>
      </c>
      <c r="Y42" s="143" t="str">
        <f>IF(V42="↓↑↓↓",IF(X42="↓","減少傾向","×"),"判定外")</f>
        <v>判定外</v>
      </c>
      <c r="Z42" s="144" t="str">
        <f>IF(V42="↑↓↑↑",IF(X42="↑","増加傾向","×"),"判定外")</f>
        <v>判定外</v>
      </c>
      <c r="AA42" s="145" t="str">
        <f>IF(G42-E42&gt;0,"↑",IF(G42-E42&lt;0,"↓","－"))</f>
        <v>↑</v>
      </c>
      <c r="AB42" s="143" t="str">
        <f>IF(V42="↓↓↑↓",IF(AA42="↓","減少傾向","×"),"判定外")</f>
        <v>判定外</v>
      </c>
      <c r="AC42" s="144" t="str">
        <f>IF(V42="↑↑↓↑",IF(AA42="↑","増加傾向","×"),"判定外")</f>
        <v>判定外</v>
      </c>
      <c r="AD42" s="146" t="s">
        <v>406</v>
      </c>
      <c r="AE42" s="172"/>
      <c r="AK42" s="94" t="s">
        <v>337</v>
      </c>
      <c r="AL42" s="94" t="s">
        <v>308</v>
      </c>
    </row>
    <row r="43" spans="2:38" ht="14.25" thickBot="1">
      <c r="B43" s="169"/>
      <c r="C43" s="170"/>
      <c r="D43" s="171"/>
      <c r="E43" s="171"/>
      <c r="F43" s="171"/>
      <c r="G43" s="171"/>
      <c r="H43" s="171"/>
      <c r="I43" s="174"/>
      <c r="J43" s="174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4"/>
      <c r="X43" s="175"/>
      <c r="Y43" s="92"/>
      <c r="Z43" s="92"/>
      <c r="AA43" s="175"/>
      <c r="AB43" s="92"/>
      <c r="AC43" s="92"/>
      <c r="AD43" s="176"/>
      <c r="AE43" s="172"/>
      <c r="AK43" s="94" t="s">
        <v>338</v>
      </c>
      <c r="AL43" s="94" t="s">
        <v>308</v>
      </c>
    </row>
    <row r="44" spans="2:38">
      <c r="B44" s="169"/>
      <c r="C44" s="170"/>
      <c r="D44" s="171"/>
      <c r="E44" s="171"/>
      <c r="F44" s="171"/>
      <c r="G44" s="171"/>
      <c r="H44" s="171"/>
      <c r="I44" s="264" t="s">
        <v>277</v>
      </c>
      <c r="J44" s="265"/>
      <c r="K44" s="265"/>
      <c r="L44" s="266"/>
      <c r="M44" s="266"/>
      <c r="N44" s="266"/>
      <c r="O44" s="266"/>
      <c r="P44" s="266"/>
      <c r="Q44" s="267" t="s">
        <v>278</v>
      </c>
      <c r="R44" s="264" t="s">
        <v>279</v>
      </c>
      <c r="S44" s="266"/>
      <c r="T44" s="266"/>
      <c r="U44" s="266"/>
      <c r="V44" s="269" t="s">
        <v>280</v>
      </c>
      <c r="W44" s="270"/>
      <c r="X44" s="273" t="s">
        <v>281</v>
      </c>
      <c r="Y44" s="275" t="s">
        <v>282</v>
      </c>
      <c r="Z44" s="276"/>
      <c r="AA44" s="277" t="s">
        <v>283</v>
      </c>
      <c r="AB44" s="275" t="s">
        <v>284</v>
      </c>
      <c r="AC44" s="276"/>
      <c r="AD44" s="279" t="s">
        <v>285</v>
      </c>
      <c r="AE44" s="172"/>
      <c r="AK44" s="94" t="s">
        <v>339</v>
      </c>
      <c r="AL44" s="94" t="s">
        <v>336</v>
      </c>
    </row>
    <row r="45" spans="2:38">
      <c r="B45" s="169"/>
      <c r="C45" s="150" t="s">
        <v>4</v>
      </c>
      <c r="D45" s="247" t="str">
        <f ca="1">D38&amp;"(n="&amp;D57&amp;")"</f>
        <v>R2(n=86)</v>
      </c>
      <c r="E45" s="247" t="str">
        <f ca="1">E38&amp;"(n="&amp;E57&amp;")"</f>
        <v>R3(n=86)</v>
      </c>
      <c r="F45" s="247" t="str">
        <f ca="1">F38&amp;"(n="&amp;F57&amp;")"</f>
        <v>R4(n=86)</v>
      </c>
      <c r="G45" s="247" t="str">
        <f ca="1">G38&amp;"(n="&amp;G57&amp;")"</f>
        <v>R5(n=86)</v>
      </c>
      <c r="H45" s="247" t="str">
        <f ca="1">H38&amp;"(n="&amp;H57&amp;")"</f>
        <v>R6(n=86)</v>
      </c>
      <c r="I45" s="114" t="s">
        <v>288</v>
      </c>
      <c r="J45" s="115">
        <v>-0.03</v>
      </c>
      <c r="K45" s="115">
        <v>0.03</v>
      </c>
      <c r="L45" s="248" t="str">
        <f ca="1">Q1</f>
        <v>R2</v>
      </c>
      <c r="M45" s="248" t="str">
        <f ca="1">R1</f>
        <v>R3</v>
      </c>
      <c r="N45" s="248" t="str">
        <f ca="1">S1</f>
        <v>R4</v>
      </c>
      <c r="O45" s="248" t="str">
        <f ca="1">T1</f>
        <v>R5</v>
      </c>
      <c r="P45" s="248" t="str">
        <f ca="1">U1</f>
        <v>R6</v>
      </c>
      <c r="Q45" s="268"/>
      <c r="R45" s="117" t="s">
        <v>289</v>
      </c>
      <c r="S45" s="116" t="s">
        <v>290</v>
      </c>
      <c r="T45" s="116" t="s">
        <v>291</v>
      </c>
      <c r="U45" s="116" t="s">
        <v>292</v>
      </c>
      <c r="V45" s="271"/>
      <c r="W45" s="272"/>
      <c r="X45" s="274"/>
      <c r="Y45" s="118" t="s">
        <v>293</v>
      </c>
      <c r="Z45" s="119" t="s">
        <v>294</v>
      </c>
      <c r="AA45" s="278"/>
      <c r="AB45" s="120" t="s">
        <v>295</v>
      </c>
      <c r="AC45" s="121" t="s">
        <v>296</v>
      </c>
      <c r="AD45" s="280"/>
      <c r="AE45" s="172"/>
      <c r="AK45" s="94" t="s">
        <v>340</v>
      </c>
      <c r="AL45" s="94" t="s">
        <v>308</v>
      </c>
    </row>
    <row r="46" spans="2:38">
      <c r="B46" s="169"/>
      <c r="C46" s="123" t="s">
        <v>196</v>
      </c>
      <c r="D46" s="124">
        <f>'14-2.2020'!D99</f>
        <v>5226</v>
      </c>
      <c r="E46" s="124">
        <f>'14-2.2021'!D99</f>
        <v>5221</v>
      </c>
      <c r="F46" s="124">
        <f>'14-2.2022'!D99</f>
        <v>5140</v>
      </c>
      <c r="G46" s="124">
        <f>'14-2.2023'!D99</f>
        <v>5119</v>
      </c>
      <c r="H46" s="124">
        <f>'14-2.2024'!D99</f>
        <v>5055</v>
      </c>
      <c r="I46" s="125">
        <f>AVERAGE(D46:H46)</f>
        <v>5152.2</v>
      </c>
      <c r="J46" s="126">
        <f>I46*0.97</f>
        <v>4997.634</v>
      </c>
      <c r="K46" s="126">
        <f>I46*1.03</f>
        <v>5306.7659999999996</v>
      </c>
      <c r="L46" s="116" t="str">
        <f>IF(AND(D46&gt;I46*0.97,D46&lt;I46*1.03),"○","×")</f>
        <v>○</v>
      </c>
      <c r="M46" s="116" t="str">
        <f>IF(AND(E46&gt;I46*0.97,E46&lt;I46*1.03),"○","×")</f>
        <v>○</v>
      </c>
      <c r="N46" s="116" t="str">
        <f>IF(AND(F46&gt;I46*0.97,F46&lt;I46*1.03),"○","×")</f>
        <v>○</v>
      </c>
      <c r="O46" s="116" t="str">
        <f>IF(AND(G46&gt;I46*0.97,G46&lt;I46*1.03),"○","×")</f>
        <v>○</v>
      </c>
      <c r="P46" s="116" t="str">
        <f>IF(AND(H46&gt;I46*0.97,H46&lt;I46*1.03),"○","×")</f>
        <v>○</v>
      </c>
      <c r="Q46" s="127" t="str">
        <f>IF(COUNTIF(L46:P46,"○")=5,"同程度","―")</f>
        <v>同程度</v>
      </c>
      <c r="R46" s="117" t="str">
        <f t="shared" ref="R46:U49" si="7">IF(E46-D46&gt;0,"↑",IF(E46-D46&lt;0,"↓","－"))</f>
        <v>↓</v>
      </c>
      <c r="S46" s="116" t="str">
        <f t="shared" si="7"/>
        <v>↓</v>
      </c>
      <c r="T46" s="116" t="str">
        <f t="shared" si="7"/>
        <v>↓</v>
      </c>
      <c r="U46" s="116" t="str">
        <f t="shared" si="7"/>
        <v>↓</v>
      </c>
      <c r="V46" s="116" t="str">
        <f>R46&amp;S46&amp;T46&amp;U46</f>
        <v>↓↓↓↓</v>
      </c>
      <c r="W46" s="131" t="str" cm="1">
        <f t="array" ref="W46">INDEX($AL$2:$AL$82,MATCH(V46,$AK$2:$AK$82,0),0)</f>
        <v>減少傾向⤵</v>
      </c>
      <c r="X46" s="129" t="str">
        <f>IF(F46-D46&gt;0,"↑",IF(F46-D46&lt;0,"↓","－"))</f>
        <v>↓</v>
      </c>
      <c r="Y46" s="130" t="str">
        <f>IF(V46="↓↑↓↓",IF(X46="↓","減少傾向","×"),"判定外")</f>
        <v>判定外</v>
      </c>
      <c r="Z46" s="131" t="str">
        <f>IF(V46="↑↓↑↑",IF(X46="↑","増加傾向","×"),"判定外")</f>
        <v>判定外</v>
      </c>
      <c r="AA46" s="132" t="str">
        <f>IF(G46-E46&gt;0,"↑",IF(G46-E46&lt;0,"↓","－"))</f>
        <v>↓</v>
      </c>
      <c r="AB46" s="130" t="str">
        <f>IF(V46="↓↓↑↓",IF(AA46="↓","減少傾向","×"),"判定外")</f>
        <v>判定外</v>
      </c>
      <c r="AC46" s="131" t="str">
        <f>IF(V46="↑↑↓↑",IF(AA46="↑","増加傾向","×"),"判定外")</f>
        <v>判定外</v>
      </c>
      <c r="AD46" s="133"/>
      <c r="AE46" s="172"/>
      <c r="AK46" s="94" t="s">
        <v>341</v>
      </c>
      <c r="AL46" s="94" t="s">
        <v>308</v>
      </c>
    </row>
    <row r="47" spans="2:38">
      <c r="B47" s="169"/>
      <c r="C47" s="123" t="s">
        <v>197</v>
      </c>
      <c r="D47" s="134">
        <f>'14-2.2020'!E99</f>
        <v>1850</v>
      </c>
      <c r="E47" s="134">
        <f>'14-2.2021'!E99</f>
        <v>2046</v>
      </c>
      <c r="F47" s="134">
        <f>'14-2.2022'!E99</f>
        <v>2125</v>
      </c>
      <c r="G47" s="134">
        <f>'14-2.2023'!E99</f>
        <v>2227</v>
      </c>
      <c r="H47" s="134">
        <f>'14-2.2024'!E99</f>
        <v>2309</v>
      </c>
      <c r="I47" s="125">
        <f>AVERAGE(D47:H47)</f>
        <v>2111.4</v>
      </c>
      <c r="J47" s="126">
        <f>I47*0.97</f>
        <v>2048.058</v>
      </c>
      <c r="K47" s="126">
        <f>I47*1.03</f>
        <v>2174.7420000000002</v>
      </c>
      <c r="L47" s="116" t="str">
        <f>IF(AND(D47&gt;I47*0.97,D47&lt;I47*1.03),"○","×")</f>
        <v>×</v>
      </c>
      <c r="M47" s="116" t="str">
        <f>IF(AND(E47&gt;I47*0.97,E47&lt;I47*1.03),"○","×")</f>
        <v>×</v>
      </c>
      <c r="N47" s="116" t="str">
        <f>IF(AND(F47&gt;I47*0.97,F47&lt;I47*1.03),"○","×")</f>
        <v>○</v>
      </c>
      <c r="O47" s="116" t="str">
        <f>IF(AND(G47&gt;I47*0.97,G47&lt;I47*1.03),"○","×")</f>
        <v>×</v>
      </c>
      <c r="P47" s="116" t="str">
        <f>IF(AND(H47&gt;I47*0.97,H47&lt;I47*1.03),"○","×")</f>
        <v>×</v>
      </c>
      <c r="Q47" s="127" t="str">
        <f>IF(COUNTIF(L47:P47,"○")=5,"同程度","―")</f>
        <v>―</v>
      </c>
      <c r="R47" s="117" t="str">
        <f t="shared" si="7"/>
        <v>↑</v>
      </c>
      <c r="S47" s="116" t="str">
        <f t="shared" si="7"/>
        <v>↑</v>
      </c>
      <c r="T47" s="116" t="str">
        <f t="shared" si="7"/>
        <v>↑</v>
      </c>
      <c r="U47" s="116" t="str">
        <f t="shared" si="7"/>
        <v>↑</v>
      </c>
      <c r="V47" s="116" t="str">
        <f>R47&amp;S47&amp;T47&amp;U47</f>
        <v>↑↑↑↑</v>
      </c>
      <c r="W47" s="131" t="str" cm="1">
        <f t="array" ref="W47">INDEX($AL$2:$AL$82,MATCH(V47,$AK$2:$AK$82,0),0)</f>
        <v>増加傾向⤴</v>
      </c>
      <c r="X47" s="129" t="str">
        <f>IF(F47-D47&gt;0,"↑",IF(F47-D47&lt;0,"↓","－"))</f>
        <v>↑</v>
      </c>
      <c r="Y47" s="130" t="str">
        <f>IF(V47="↓↑↓↓",IF(X47="↓","減少傾向","×"),"判定外")</f>
        <v>判定外</v>
      </c>
      <c r="Z47" s="131" t="str">
        <f>IF(V47="↑↓↑↑",IF(X47="↑","増加傾向","×"),"判定外")</f>
        <v>判定外</v>
      </c>
      <c r="AA47" s="132" t="str">
        <f>IF(G47-E47&gt;0,"↑",IF(G47-E47&lt;0,"↓","－"))</f>
        <v>↑</v>
      </c>
      <c r="AB47" s="130" t="str">
        <f>IF(V47="↓↓↑↓",IF(AA47="↓","減少傾向","×"),"判定外")</f>
        <v>判定外</v>
      </c>
      <c r="AC47" s="131" t="str">
        <f>IF(V47="↑↑↓↑",IF(AA47="↑","増加傾向","×"),"判定外")</f>
        <v>判定外</v>
      </c>
      <c r="AD47" s="133"/>
      <c r="AE47" s="172"/>
      <c r="AK47" s="94" t="s">
        <v>342</v>
      </c>
      <c r="AL47" s="94" t="s">
        <v>201</v>
      </c>
    </row>
    <row r="48" spans="2:38">
      <c r="B48" s="169"/>
      <c r="C48" s="123" t="s">
        <v>210</v>
      </c>
      <c r="D48" s="124">
        <f>SUM(D46:D47)</f>
        <v>7076</v>
      </c>
      <c r="E48" s="124">
        <f>SUM(E46:E47)</f>
        <v>7267</v>
      </c>
      <c r="F48" s="124">
        <f>SUM(F46:F47)</f>
        <v>7265</v>
      </c>
      <c r="G48" s="124">
        <f>SUM(G46:G47)</f>
        <v>7346</v>
      </c>
      <c r="H48" s="124">
        <f>SUM(H46:H47)</f>
        <v>7364</v>
      </c>
      <c r="I48" s="125">
        <f>AVERAGE(D48:H48)</f>
        <v>7263.6</v>
      </c>
      <c r="J48" s="126">
        <f>I48*0.97</f>
        <v>7045.692</v>
      </c>
      <c r="K48" s="126">
        <f>I48*1.03</f>
        <v>7481.5080000000007</v>
      </c>
      <c r="L48" s="116" t="str">
        <f>IF(AND(D48&gt;I48*0.97,D48&lt;I48*1.03),"○","×")</f>
        <v>○</v>
      </c>
      <c r="M48" s="116" t="str">
        <f>IF(AND(E48&gt;I48*0.97,E48&lt;I48*1.03),"○","×")</f>
        <v>○</v>
      </c>
      <c r="N48" s="116" t="str">
        <f>IF(AND(F48&gt;I48*0.97,F48&lt;I48*1.03),"○","×")</f>
        <v>○</v>
      </c>
      <c r="O48" s="116" t="str">
        <f>IF(AND(G48&gt;I48*0.97,G48&lt;I48*1.03),"○","×")</f>
        <v>○</v>
      </c>
      <c r="P48" s="116" t="str">
        <f>IF(AND(H48&gt;I48*0.97,H48&lt;I48*1.03),"○","×")</f>
        <v>○</v>
      </c>
      <c r="Q48" s="127" t="str">
        <f>IF(COUNTIF(L48:P48,"○")=5,"同程度","―")</f>
        <v>同程度</v>
      </c>
      <c r="R48" s="117" t="str">
        <f t="shared" si="7"/>
        <v>↑</v>
      </c>
      <c r="S48" s="116" t="str">
        <f t="shared" si="7"/>
        <v>↓</v>
      </c>
      <c r="T48" s="116" t="str">
        <f t="shared" si="7"/>
        <v>↑</v>
      </c>
      <c r="U48" s="116" t="str">
        <f t="shared" si="7"/>
        <v>↑</v>
      </c>
      <c r="V48" s="116" t="str">
        <f>R48&amp;S48&amp;T48&amp;U48</f>
        <v>↑↓↑↑</v>
      </c>
      <c r="W48" s="131" t="str" cm="1">
        <f t="array" ref="W48">INDEX($AL$2:$AL$82,MATCH(V48,$AK$2:$AK$82,0),0)</f>
        <v>年度により増減</v>
      </c>
      <c r="X48" s="129" t="str">
        <f>IF(F48-D48&gt;0,"↑",IF(F48-D48&lt;0,"↓","－"))</f>
        <v>↑</v>
      </c>
      <c r="Y48" s="130" t="str">
        <f>IF(V48="↓↑↓↓",IF(X48="↓","減少傾向","×"),"判定外")</f>
        <v>判定外</v>
      </c>
      <c r="Z48" s="131" t="str">
        <f>IF(V48="↑↓↑↑",IF(X48="↑","増加傾向","×"),"判定外")</f>
        <v>増加傾向</v>
      </c>
      <c r="AA48" s="132" t="str">
        <f>IF(G48-E48&gt;0,"↑",IF(G48-E48&lt;0,"↓","－"))</f>
        <v>↑</v>
      </c>
      <c r="AB48" s="130" t="str">
        <f>IF(V48="↓↓↑↓",IF(AA48="↓","減少傾向","×"),"判定外")</f>
        <v>判定外</v>
      </c>
      <c r="AC48" s="131" t="str">
        <f>IF(V48="↑↑↓↑",IF(AA48="↑","増加傾向","×"),"判定外")</f>
        <v>判定外</v>
      </c>
      <c r="AD48" s="135" t="s">
        <v>268</v>
      </c>
      <c r="AE48" s="172"/>
      <c r="AK48" s="94" t="s">
        <v>343</v>
      </c>
      <c r="AL48" s="94" t="s">
        <v>287</v>
      </c>
    </row>
    <row r="49" spans="2:38" ht="14.25" thickBot="1">
      <c r="B49" s="169"/>
      <c r="C49" s="123" t="s">
        <v>211</v>
      </c>
      <c r="D49" s="136">
        <f>ROUND(D47/D48,3)</f>
        <v>0.26100000000000001</v>
      </c>
      <c r="E49" s="136">
        <f>ROUND(E47/E48,3)</f>
        <v>0.28199999999999997</v>
      </c>
      <c r="F49" s="136">
        <f>ROUND(F47/F48,3)</f>
        <v>0.29199999999999998</v>
      </c>
      <c r="G49" s="136">
        <f>ROUND(G47/G48,3)</f>
        <v>0.30299999999999999</v>
      </c>
      <c r="H49" s="136">
        <f>ROUND(H47/H48,3)</f>
        <v>0.314</v>
      </c>
      <c r="I49" s="137">
        <f>AVERAGE(D49:H49)</f>
        <v>0.29039999999999999</v>
      </c>
      <c r="J49" s="138">
        <f>I49-0.03</f>
        <v>0.26039999999999996</v>
      </c>
      <c r="K49" s="138">
        <f>I49+0.03</f>
        <v>0.32040000000000002</v>
      </c>
      <c r="L49" s="100" t="str">
        <f>IF(AND(D49&gt;I49-0.03,D49&lt;I49+0.03),"○","×")</f>
        <v>○</v>
      </c>
      <c r="M49" s="100" t="str">
        <f>IF(AND(E49&gt;I49-0.03,E49&lt;I49+0.03),"○","×")</f>
        <v>○</v>
      </c>
      <c r="N49" s="100" t="str">
        <f>IF(AND(F49&gt;I49-0.03,F49&lt;I49+0.03),"○","×")</f>
        <v>○</v>
      </c>
      <c r="O49" s="100" t="str">
        <f>IF(AND(G49&gt;I49-0.03,G49&lt;I49+0.03),"○","×")</f>
        <v>○</v>
      </c>
      <c r="P49" s="100" t="str">
        <f>IF(AND(H49&gt;I49-0.03,H49&lt;I49+0.03),"○","×")</f>
        <v>○</v>
      </c>
      <c r="Q49" s="139" t="str">
        <f>IF(COUNTIF(L49:P49,"○")=5,"同程度","―")</f>
        <v>同程度</v>
      </c>
      <c r="R49" s="140" t="str">
        <f t="shared" si="7"/>
        <v>↑</v>
      </c>
      <c r="S49" s="100" t="str">
        <f t="shared" si="7"/>
        <v>↑</v>
      </c>
      <c r="T49" s="100" t="str">
        <f t="shared" si="7"/>
        <v>↑</v>
      </c>
      <c r="U49" s="100" t="str">
        <f t="shared" si="7"/>
        <v>↑</v>
      </c>
      <c r="V49" s="100" t="str">
        <f>R49&amp;S49&amp;T49&amp;U49</f>
        <v>↑↑↑↑</v>
      </c>
      <c r="W49" s="144" t="str" cm="1">
        <f t="array" ref="W49">INDEX($AL$2:$AL$82,MATCH(V49,$AK$2:$AK$82,0),0)</f>
        <v>増加傾向⤴</v>
      </c>
      <c r="X49" s="142" t="str">
        <f>IF(F49-D49&gt;0,"↑",IF(F49-D49&lt;0,"↓","－"))</f>
        <v>↑</v>
      </c>
      <c r="Y49" s="143" t="str">
        <f>IF(V49="↓↑↓↓",IF(X49="↓","減少傾向","×"),"判定外")</f>
        <v>判定外</v>
      </c>
      <c r="Z49" s="144" t="str">
        <f>IF(V49="↑↓↑↑",IF(X49="↑","増加傾向","×"),"判定外")</f>
        <v>判定外</v>
      </c>
      <c r="AA49" s="145" t="str">
        <f>IF(G49-E49&gt;0,"↑",IF(G49-E49&lt;0,"↓","－"))</f>
        <v>↑</v>
      </c>
      <c r="AB49" s="143" t="str">
        <f>IF(V49="↓↓↑↓",IF(AA49="↓","減少傾向","×"),"判定外")</f>
        <v>判定外</v>
      </c>
      <c r="AC49" s="144" t="str">
        <f>IF(V49="↑↑↓↑",IF(AA49="↑","増加傾向","×"),"判定外")</f>
        <v>判定外</v>
      </c>
      <c r="AD49" s="146" t="s">
        <v>268</v>
      </c>
      <c r="AE49" s="172"/>
      <c r="AK49" s="94" t="s">
        <v>344</v>
      </c>
      <c r="AL49" s="94" t="s">
        <v>287</v>
      </c>
    </row>
    <row r="50" spans="2:38" ht="14.25" thickBot="1">
      <c r="B50" s="169"/>
      <c r="C50" s="170"/>
      <c r="D50" s="171"/>
      <c r="E50" s="171"/>
      <c r="F50" s="171"/>
      <c r="G50" s="171"/>
      <c r="H50" s="171"/>
      <c r="I50" s="174"/>
      <c r="J50" s="174"/>
      <c r="K50" s="174"/>
      <c r="L50" s="175"/>
      <c r="M50" s="175"/>
      <c r="N50" s="175"/>
      <c r="O50" s="175"/>
      <c r="P50" s="175"/>
      <c r="Q50" s="175"/>
      <c r="R50" s="175"/>
      <c r="S50" s="175"/>
      <c r="T50" s="175"/>
      <c r="U50" s="175"/>
      <c r="V50" s="175"/>
      <c r="W50" s="174"/>
      <c r="X50" s="175"/>
      <c r="Y50" s="174"/>
      <c r="Z50" s="174"/>
      <c r="AA50" s="175"/>
      <c r="AB50" s="174"/>
      <c r="AC50" s="174"/>
      <c r="AD50" s="177"/>
      <c r="AE50" s="172"/>
      <c r="AK50" s="94" t="s">
        <v>345</v>
      </c>
      <c r="AL50" s="94" t="s">
        <v>336</v>
      </c>
    </row>
    <row r="51" spans="2:38">
      <c r="B51" s="169"/>
      <c r="C51" s="170"/>
      <c r="D51" s="171"/>
      <c r="E51" s="171"/>
      <c r="F51" s="171"/>
      <c r="G51" s="171"/>
      <c r="H51" s="171"/>
      <c r="I51" s="264" t="s">
        <v>277</v>
      </c>
      <c r="J51" s="265"/>
      <c r="K51" s="265"/>
      <c r="L51" s="266"/>
      <c r="M51" s="266"/>
      <c r="N51" s="266"/>
      <c r="O51" s="266"/>
      <c r="P51" s="266"/>
      <c r="Q51" s="267" t="s">
        <v>278</v>
      </c>
      <c r="R51" s="264" t="s">
        <v>279</v>
      </c>
      <c r="S51" s="266"/>
      <c r="T51" s="266"/>
      <c r="U51" s="266"/>
      <c r="V51" s="269" t="s">
        <v>280</v>
      </c>
      <c r="W51" s="270"/>
      <c r="X51" s="273" t="s">
        <v>281</v>
      </c>
      <c r="Y51" s="275" t="s">
        <v>282</v>
      </c>
      <c r="Z51" s="276"/>
      <c r="AA51" s="277" t="s">
        <v>283</v>
      </c>
      <c r="AB51" s="275" t="s">
        <v>284</v>
      </c>
      <c r="AC51" s="276"/>
      <c r="AD51" s="279" t="s">
        <v>285</v>
      </c>
      <c r="AE51" s="172"/>
      <c r="AK51" s="94" t="s">
        <v>346</v>
      </c>
      <c r="AL51" s="94" t="s">
        <v>308</v>
      </c>
    </row>
    <row r="52" spans="2:38">
      <c r="B52" s="169"/>
      <c r="C52" s="151" t="s">
        <v>199</v>
      </c>
      <c r="D52" s="247" t="str">
        <f ca="1">D38&amp;"(n="&amp;D57&amp;")"</f>
        <v>R2(n=86)</v>
      </c>
      <c r="E52" s="247" t="str">
        <f ca="1">E38&amp;"(n="&amp;E57&amp;")"</f>
        <v>R3(n=86)</v>
      </c>
      <c r="F52" s="247" t="str">
        <f ca="1">F38&amp;"(n="&amp;F57&amp;")"</f>
        <v>R4(n=86)</v>
      </c>
      <c r="G52" s="247" t="str">
        <f ca="1">G38&amp;"(n="&amp;G57&amp;")"</f>
        <v>R5(n=86)</v>
      </c>
      <c r="H52" s="247" t="str">
        <f ca="1">H38&amp;"(n="&amp;H57&amp;")"</f>
        <v>R6(n=86)</v>
      </c>
      <c r="I52" s="114" t="s">
        <v>288</v>
      </c>
      <c r="J52" s="115">
        <v>-0.03</v>
      </c>
      <c r="K52" s="115">
        <v>0.03</v>
      </c>
      <c r="L52" s="248" t="str">
        <f ca="1">Q1</f>
        <v>R2</v>
      </c>
      <c r="M52" s="248" t="str">
        <f ca="1">R1</f>
        <v>R3</v>
      </c>
      <c r="N52" s="248" t="str">
        <f ca="1">S1</f>
        <v>R4</v>
      </c>
      <c r="O52" s="248" t="str">
        <f ca="1">T1</f>
        <v>R5</v>
      </c>
      <c r="P52" s="248" t="str">
        <f ca="1">U1</f>
        <v>R6</v>
      </c>
      <c r="Q52" s="268"/>
      <c r="R52" s="117" t="s">
        <v>289</v>
      </c>
      <c r="S52" s="116" t="s">
        <v>290</v>
      </c>
      <c r="T52" s="116" t="s">
        <v>291</v>
      </c>
      <c r="U52" s="116" t="s">
        <v>292</v>
      </c>
      <c r="V52" s="271"/>
      <c r="W52" s="272"/>
      <c r="X52" s="274"/>
      <c r="Y52" s="118" t="s">
        <v>293</v>
      </c>
      <c r="Z52" s="119" t="s">
        <v>294</v>
      </c>
      <c r="AA52" s="278"/>
      <c r="AB52" s="120" t="s">
        <v>295</v>
      </c>
      <c r="AC52" s="121" t="s">
        <v>296</v>
      </c>
      <c r="AD52" s="280"/>
      <c r="AE52" s="172"/>
      <c r="AK52" s="94" t="s">
        <v>347</v>
      </c>
      <c r="AL52" s="94" t="s">
        <v>308</v>
      </c>
    </row>
    <row r="53" spans="2:38">
      <c r="B53" s="169"/>
      <c r="C53" s="123" t="s">
        <v>196</v>
      </c>
      <c r="D53" s="152">
        <f>ROUND(D46/D57,1)</f>
        <v>60.8</v>
      </c>
      <c r="E53" s="152">
        <f>ROUND(E46/E57,1)</f>
        <v>60.7</v>
      </c>
      <c r="F53" s="152">
        <f>ROUND(F46/F57,1)</f>
        <v>59.8</v>
      </c>
      <c r="G53" s="152">
        <f>ROUND(G46/G57,1)</f>
        <v>59.5</v>
      </c>
      <c r="H53" s="152">
        <f>ROUND(H46/H57,1)</f>
        <v>58.8</v>
      </c>
      <c r="I53" s="125">
        <f>AVERAGE(D53:H53)</f>
        <v>59.92</v>
      </c>
      <c r="J53" s="126">
        <f>I53*0.97</f>
        <v>58.122399999999999</v>
      </c>
      <c r="K53" s="126">
        <f>I53*1.03</f>
        <v>61.717600000000004</v>
      </c>
      <c r="L53" s="116" t="str">
        <f>IF(AND(D53&gt;I53*0.97,D53&lt;I53*1.03),"○","×")</f>
        <v>○</v>
      </c>
      <c r="M53" s="116" t="str">
        <f>IF(AND(E53&gt;I53*0.97,E53&lt;I53*1.03),"○","×")</f>
        <v>○</v>
      </c>
      <c r="N53" s="116" t="str">
        <f>IF(AND(F53&gt;I53*0.97,F53&lt;I53*1.03),"○","×")</f>
        <v>○</v>
      </c>
      <c r="O53" s="116" t="str">
        <f>IF(AND(G53&gt;I53*0.97,G53&lt;I53*1.03),"○","×")</f>
        <v>○</v>
      </c>
      <c r="P53" s="116" t="str">
        <f>IF(AND(H53&gt;I53*0.97,H53&lt;I53*1.03),"○","×")</f>
        <v>○</v>
      </c>
      <c r="Q53" s="127" t="str">
        <f>IF(COUNTIF(L53:P53,"○")=5,"同程度","―")</f>
        <v>同程度</v>
      </c>
      <c r="R53" s="117" t="str">
        <f t="shared" ref="R53:U56" si="8">IF(E53-D53&gt;0,"↑",IF(E53-D53&lt;0,"↓","－"))</f>
        <v>↓</v>
      </c>
      <c r="S53" s="116" t="str">
        <f t="shared" si="8"/>
        <v>↓</v>
      </c>
      <c r="T53" s="116" t="str">
        <f t="shared" si="8"/>
        <v>↓</v>
      </c>
      <c r="U53" s="116" t="str">
        <f t="shared" si="8"/>
        <v>↓</v>
      </c>
      <c r="V53" s="116" t="str">
        <f>R53&amp;S53&amp;T53&amp;U53</f>
        <v>↓↓↓↓</v>
      </c>
      <c r="W53" s="131" t="str" cm="1">
        <f t="array" ref="W53">INDEX($AL$2:$AL$82,MATCH(V53,$AK$2:$AK$82,0),0)</f>
        <v>減少傾向⤵</v>
      </c>
      <c r="X53" s="129" t="str">
        <f>IF(F53-D53&gt;0,"↑",IF(F53-D53&lt;0,"↓","－"))</f>
        <v>↓</v>
      </c>
      <c r="Y53" s="130" t="str">
        <f>IF(V53="↓↑↓↓",IF(X53="↓","減少傾向","×"),"判定外")</f>
        <v>判定外</v>
      </c>
      <c r="Z53" s="131" t="str">
        <f>IF(V53="↑↓↑↑",IF(X53="↑","増加傾向","×"),"判定外")</f>
        <v>判定外</v>
      </c>
      <c r="AA53" s="132" t="str">
        <f>IF(G53-E53&gt;0,"↑",IF(G53-E53&lt;0,"↓","－"))</f>
        <v>↓</v>
      </c>
      <c r="AB53" s="130" t="str">
        <f>IF(V53="↓↓↑↓",IF(AA53="↓","減少傾向","×"),"判定外")</f>
        <v>判定外</v>
      </c>
      <c r="AC53" s="131" t="str">
        <f>IF(V53="↑↑↓↑",IF(AA53="↑","増加傾向","×"),"判定外")</f>
        <v>判定外</v>
      </c>
      <c r="AD53" s="133"/>
      <c r="AE53" s="172"/>
      <c r="AK53" s="94" t="s">
        <v>348</v>
      </c>
      <c r="AL53" s="94" t="s">
        <v>287</v>
      </c>
    </row>
    <row r="54" spans="2:38">
      <c r="B54" s="169"/>
      <c r="C54" s="123" t="s">
        <v>197</v>
      </c>
      <c r="D54" s="152">
        <f>ROUND(D47/D57,1)</f>
        <v>21.5</v>
      </c>
      <c r="E54" s="152">
        <f>ROUND(E47/E57,1)</f>
        <v>23.8</v>
      </c>
      <c r="F54" s="152">
        <f>ROUND(F47/F57,1)</f>
        <v>24.7</v>
      </c>
      <c r="G54" s="152">
        <f>ROUND(G47/G57,1)</f>
        <v>25.9</v>
      </c>
      <c r="H54" s="152">
        <f>ROUND(H47/H57,1)</f>
        <v>26.8</v>
      </c>
      <c r="I54" s="125">
        <f>AVERAGE(D54:H54)</f>
        <v>24.54</v>
      </c>
      <c r="J54" s="126">
        <f>I54*0.97</f>
        <v>23.803799999999999</v>
      </c>
      <c r="K54" s="126">
        <f>I54*1.03</f>
        <v>25.276199999999999</v>
      </c>
      <c r="L54" s="116" t="str">
        <f>IF(AND(D54&gt;I54*0.97,D54&lt;I54*1.03),"○","×")</f>
        <v>×</v>
      </c>
      <c r="M54" s="116" t="str">
        <f>IF(AND(E54&gt;I54*0.97,E54&lt;I54*1.03),"○","×")</f>
        <v>×</v>
      </c>
      <c r="N54" s="116" t="str">
        <f>IF(AND(F54&gt;I54*0.97,F54&lt;I54*1.03),"○","×")</f>
        <v>○</v>
      </c>
      <c r="O54" s="116" t="str">
        <f>IF(AND(G54&gt;I54*0.97,G54&lt;I54*1.03),"○","×")</f>
        <v>×</v>
      </c>
      <c r="P54" s="116" t="str">
        <f>IF(AND(H54&gt;I54*0.97,H54&lt;I54*1.03),"○","×")</f>
        <v>×</v>
      </c>
      <c r="Q54" s="127" t="str">
        <f>IF(COUNTIF(L54:P54,"○")=5,"同程度","―")</f>
        <v>―</v>
      </c>
      <c r="R54" s="117" t="str">
        <f t="shared" si="8"/>
        <v>↑</v>
      </c>
      <c r="S54" s="116" t="str">
        <f t="shared" si="8"/>
        <v>↑</v>
      </c>
      <c r="T54" s="116" t="str">
        <f t="shared" si="8"/>
        <v>↑</v>
      </c>
      <c r="U54" s="116" t="str">
        <f t="shared" si="8"/>
        <v>↑</v>
      </c>
      <c r="V54" s="116" t="str">
        <f>R54&amp;S54&amp;T54&amp;U54</f>
        <v>↑↑↑↑</v>
      </c>
      <c r="W54" s="131" t="str" cm="1">
        <f t="array" ref="W54">INDEX($AL$2:$AL$82,MATCH(V54,$AK$2:$AK$82,0),0)</f>
        <v>増加傾向⤴</v>
      </c>
      <c r="X54" s="129" t="str">
        <f>IF(F54-D54&gt;0,"↑",IF(F54-D54&lt;0,"↓","－"))</f>
        <v>↑</v>
      </c>
      <c r="Y54" s="130" t="str">
        <f>IF(V54="↓↑↓↓",IF(X54="↓","減少傾向","×"),"判定外")</f>
        <v>判定外</v>
      </c>
      <c r="Z54" s="131" t="str">
        <f>IF(V54="↑↓↑↑",IF(X54="↑","増加傾向","×"),"判定外")</f>
        <v>判定外</v>
      </c>
      <c r="AA54" s="132" t="str">
        <f>IF(G54-E54&gt;0,"↑",IF(G54-E54&lt;0,"↓","－"))</f>
        <v>↑</v>
      </c>
      <c r="AB54" s="130" t="str">
        <f>IF(V54="↓↓↑↓",IF(AA54="↓","減少傾向","×"),"判定外")</f>
        <v>判定外</v>
      </c>
      <c r="AC54" s="131" t="str">
        <f>IF(V54="↑↑↓↑",IF(AA54="↑","増加傾向","×"),"判定外")</f>
        <v>判定外</v>
      </c>
      <c r="AD54" s="133"/>
      <c r="AE54" s="172"/>
      <c r="AK54" s="94" t="s">
        <v>349</v>
      </c>
      <c r="AL54" s="94" t="s">
        <v>308</v>
      </c>
    </row>
    <row r="55" spans="2:38">
      <c r="B55" s="169"/>
      <c r="C55" s="123" t="s">
        <v>210</v>
      </c>
      <c r="D55" s="152">
        <f>ROUND(SUM(D53:D54),1)</f>
        <v>82.3</v>
      </c>
      <c r="E55" s="152">
        <f>ROUND(SUM(E53:E54),1)</f>
        <v>84.5</v>
      </c>
      <c r="F55" s="152">
        <f>ROUND(SUM(F53:F54),1)</f>
        <v>84.5</v>
      </c>
      <c r="G55" s="152">
        <f>ROUND(SUM(G53:G54),1)</f>
        <v>85.4</v>
      </c>
      <c r="H55" s="152">
        <f>ROUND(SUM(H53:H54),1)</f>
        <v>85.6</v>
      </c>
      <c r="I55" s="125">
        <f>AVERAGE(D55:H55)</f>
        <v>84.460000000000008</v>
      </c>
      <c r="J55" s="126">
        <f>I55*0.97</f>
        <v>81.926200000000009</v>
      </c>
      <c r="K55" s="126">
        <f>I55*1.03</f>
        <v>86.993800000000007</v>
      </c>
      <c r="L55" s="116" t="str">
        <f>IF(AND(D55&gt;I55*0.97,D55&lt;I55*1.03),"○","×")</f>
        <v>○</v>
      </c>
      <c r="M55" s="116" t="str">
        <f>IF(AND(E55&gt;I55*0.97,E55&lt;I55*1.03),"○","×")</f>
        <v>○</v>
      </c>
      <c r="N55" s="116" t="str">
        <f>IF(AND(F55&gt;I55*0.97,F55&lt;I55*1.03),"○","×")</f>
        <v>○</v>
      </c>
      <c r="O55" s="116" t="str">
        <f>IF(AND(G55&gt;I55*0.97,G55&lt;I55*1.03),"○","×")</f>
        <v>○</v>
      </c>
      <c r="P55" s="116" t="str">
        <f>IF(AND(H55&gt;I55*0.97,H55&lt;I55*1.03),"○","×")</f>
        <v>○</v>
      </c>
      <c r="Q55" s="127" t="str">
        <f>IF(COUNTIF(L55:P55,"○")=5,"同程度","―")</f>
        <v>同程度</v>
      </c>
      <c r="R55" s="117" t="str">
        <f t="shared" si="8"/>
        <v>↑</v>
      </c>
      <c r="S55" s="116" t="str">
        <f t="shared" si="8"/>
        <v>－</v>
      </c>
      <c r="T55" s="116" t="str">
        <f t="shared" si="8"/>
        <v>↑</v>
      </c>
      <c r="U55" s="116" t="str">
        <f t="shared" si="8"/>
        <v>↑</v>
      </c>
      <c r="V55" s="116" t="str">
        <f>R55&amp;S55&amp;T55&amp;U55</f>
        <v>↑－↑↑</v>
      </c>
      <c r="W55" s="131" t="str" cm="1">
        <f t="array" ref="W55">INDEX($AL$2:$AL$82,MATCH(V55,$AK$2:$AK$82,0),0)</f>
        <v>増加傾向⤴</v>
      </c>
      <c r="X55" s="129" t="str">
        <f>IF(F55-D55&gt;0,"↑",IF(F55-D55&lt;0,"↓","－"))</f>
        <v>↑</v>
      </c>
      <c r="Y55" s="130" t="str">
        <f>IF(V55="↓↑↓↓",IF(X55="↓","減少傾向","×"),"判定外")</f>
        <v>判定外</v>
      </c>
      <c r="Z55" s="131" t="str">
        <f>IF(V55="↑↓↑↑",IF(X55="↑","増加傾向","×"),"判定外")</f>
        <v>判定外</v>
      </c>
      <c r="AA55" s="132" t="str">
        <f>IF(G55-E55&gt;0,"↑",IF(G55-E55&lt;0,"↓","－"))</f>
        <v>↑</v>
      </c>
      <c r="AB55" s="130" t="str">
        <f>IF(V55="↓↓↑↓",IF(AA55="↓","減少傾向","×"),"判定外")</f>
        <v>判定外</v>
      </c>
      <c r="AC55" s="131" t="str">
        <f>IF(V55="↑↑↓↑",IF(AA55="↑","増加傾向","×"),"判定外")</f>
        <v>判定外</v>
      </c>
      <c r="AD55" s="135" t="s">
        <v>268</v>
      </c>
      <c r="AE55" s="172"/>
      <c r="AK55" s="94" t="s">
        <v>350</v>
      </c>
      <c r="AL55" s="94" t="s">
        <v>268</v>
      </c>
    </row>
    <row r="56" spans="2:38" ht="14.25" thickBot="1">
      <c r="B56" s="169"/>
      <c r="C56" s="123" t="s">
        <v>211</v>
      </c>
      <c r="D56" s="136">
        <f>ROUND(D54/D55,3)</f>
        <v>0.26100000000000001</v>
      </c>
      <c r="E56" s="136">
        <f>ROUND(E54/E55,3)</f>
        <v>0.28199999999999997</v>
      </c>
      <c r="F56" s="136">
        <f>ROUND(F54/F55,3)</f>
        <v>0.29199999999999998</v>
      </c>
      <c r="G56" s="136">
        <f>ROUND(G54/G55,3)</f>
        <v>0.30299999999999999</v>
      </c>
      <c r="H56" s="136">
        <f>ROUND(H54/H55,3)</f>
        <v>0.313</v>
      </c>
      <c r="I56" s="137">
        <f>AVERAGE(D56:H56)</f>
        <v>0.29019999999999996</v>
      </c>
      <c r="J56" s="138">
        <f>I56-0.03</f>
        <v>0.26019999999999999</v>
      </c>
      <c r="K56" s="138">
        <f>I56+0.03</f>
        <v>0.32019999999999993</v>
      </c>
      <c r="L56" s="100" t="str">
        <f>IF(AND(D56&gt;I56-0.03,D56&lt;I56+0.03),"○","×")</f>
        <v>○</v>
      </c>
      <c r="M56" s="100" t="str">
        <f>IF(AND(E56&gt;I56-0.03,E56&lt;I56+0.03),"○","×")</f>
        <v>○</v>
      </c>
      <c r="N56" s="100" t="str">
        <f>IF(AND(F56&gt;I56-0.03,F56&lt;I56+0.03),"○","×")</f>
        <v>○</v>
      </c>
      <c r="O56" s="100" t="str">
        <f>IF(AND(G56&gt;I56-0.03,G56&lt;I56+0.03),"○","×")</f>
        <v>○</v>
      </c>
      <c r="P56" s="100" t="str">
        <f>IF(AND(H56&gt;I56-0.03,H56&lt;I56+0.03),"○","×")</f>
        <v>○</v>
      </c>
      <c r="Q56" s="139" t="str">
        <f>IF(COUNTIF(L56:P56,"○")=5,"同程度","―")</f>
        <v>同程度</v>
      </c>
      <c r="R56" s="140" t="str">
        <f t="shared" si="8"/>
        <v>↑</v>
      </c>
      <c r="S56" s="100" t="str">
        <f t="shared" si="8"/>
        <v>↑</v>
      </c>
      <c r="T56" s="100" t="str">
        <f t="shared" si="8"/>
        <v>↑</v>
      </c>
      <c r="U56" s="100" t="str">
        <f t="shared" si="8"/>
        <v>↑</v>
      </c>
      <c r="V56" s="100" t="str">
        <f>R56&amp;S56&amp;T56&amp;U56</f>
        <v>↑↑↑↑</v>
      </c>
      <c r="W56" s="144" t="str" cm="1">
        <f t="array" ref="W56">INDEX($AL$2:$AL$82,MATCH(V56,$AK$2:$AK$82,0),0)</f>
        <v>増加傾向⤴</v>
      </c>
      <c r="X56" s="142" t="str">
        <f>IF(F56-D56&gt;0,"↑",IF(F56-D56&lt;0,"↓","－"))</f>
        <v>↑</v>
      </c>
      <c r="Y56" s="143" t="str">
        <f>IF(V56="↓↑↓↓",IF(X56="↓","減少傾向","×"),"判定外")</f>
        <v>判定外</v>
      </c>
      <c r="Z56" s="144" t="str">
        <f>IF(V56="↑↓↑↑",IF(X56="↑","増加傾向","×"),"判定外")</f>
        <v>判定外</v>
      </c>
      <c r="AA56" s="145" t="str">
        <f>IF(G56-E56&gt;0,"↑",IF(G56-E56&lt;0,"↓","－"))</f>
        <v>↑</v>
      </c>
      <c r="AB56" s="143" t="str">
        <f>IF(V56="↓↓↑↓",IF(AA56="↓","減少傾向","×"),"判定外")</f>
        <v>判定外</v>
      </c>
      <c r="AC56" s="144" t="str">
        <f>IF(V56="↑↑↓↑",IF(AA56="↑","増加傾向","×"),"判定外")</f>
        <v>判定外</v>
      </c>
      <c r="AD56" s="146" t="s">
        <v>268</v>
      </c>
      <c r="AE56" s="172"/>
      <c r="AK56" s="94" t="s">
        <v>351</v>
      </c>
      <c r="AL56" s="94" t="s">
        <v>270</v>
      </c>
    </row>
    <row r="57" spans="2:38">
      <c r="B57" s="169"/>
      <c r="C57" s="123" t="s">
        <v>215</v>
      </c>
      <c r="D57" s="134">
        <f>COUNT('14-2.2020'!D12:D97)</f>
        <v>86</v>
      </c>
      <c r="E57" s="134">
        <f>COUNT('14-2.2021'!D12:D97)</f>
        <v>86</v>
      </c>
      <c r="F57" s="134">
        <f>COUNT('14-2.2022'!D12:D97)</f>
        <v>86</v>
      </c>
      <c r="G57" s="134">
        <f>COUNT('14-2.2023'!D12:D97)</f>
        <v>86</v>
      </c>
      <c r="H57" s="153">
        <f>COUNT('14-2.2024'!D12:D97)</f>
        <v>86</v>
      </c>
      <c r="I57" s="174"/>
      <c r="J57" s="174"/>
      <c r="K57" s="174"/>
      <c r="L57" s="175"/>
      <c r="M57" s="175"/>
      <c r="N57" s="175"/>
      <c r="O57" s="175"/>
      <c r="P57" s="175"/>
      <c r="Q57" s="175"/>
      <c r="R57" s="175"/>
      <c r="S57" s="175"/>
      <c r="T57" s="175"/>
      <c r="U57" s="175"/>
      <c r="V57" s="175"/>
      <c r="W57" s="174"/>
      <c r="X57" s="175"/>
      <c r="Y57" s="174"/>
      <c r="Z57" s="174"/>
      <c r="AA57" s="175"/>
      <c r="AB57" s="174"/>
      <c r="AC57" s="174"/>
      <c r="AD57" s="177"/>
      <c r="AE57" s="172"/>
      <c r="AK57" s="94" t="s">
        <v>352</v>
      </c>
      <c r="AL57" s="94" t="s">
        <v>274</v>
      </c>
    </row>
    <row r="58" spans="2:38" ht="14.25" thickBot="1">
      <c r="B58" s="169"/>
      <c r="C58" s="170"/>
      <c r="D58" s="171"/>
      <c r="E58" s="171"/>
      <c r="F58" s="171"/>
      <c r="G58" s="171"/>
      <c r="H58" s="171"/>
      <c r="I58" s="174"/>
      <c r="J58" s="174"/>
      <c r="K58" s="174"/>
      <c r="L58" s="17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4"/>
      <c r="X58" s="175"/>
      <c r="Y58" s="174"/>
      <c r="Z58" s="174"/>
      <c r="AA58" s="175"/>
      <c r="AB58" s="174"/>
      <c r="AC58" s="174"/>
      <c r="AD58" s="177"/>
      <c r="AE58" s="172"/>
      <c r="AK58" s="94" t="s">
        <v>353</v>
      </c>
      <c r="AL58" s="94" t="s">
        <v>270</v>
      </c>
    </row>
    <row r="59" spans="2:38">
      <c r="B59" s="169"/>
      <c r="C59" s="170"/>
      <c r="D59" s="171"/>
      <c r="E59" s="171"/>
      <c r="F59" s="171"/>
      <c r="G59" s="171"/>
      <c r="H59" s="171"/>
      <c r="I59" s="264" t="s">
        <v>277</v>
      </c>
      <c r="J59" s="265"/>
      <c r="K59" s="265"/>
      <c r="L59" s="266"/>
      <c r="M59" s="266"/>
      <c r="N59" s="266"/>
      <c r="O59" s="266"/>
      <c r="P59" s="266"/>
      <c r="Q59" s="267" t="s">
        <v>278</v>
      </c>
      <c r="R59" s="264" t="s">
        <v>279</v>
      </c>
      <c r="S59" s="266"/>
      <c r="T59" s="266"/>
      <c r="U59" s="266"/>
      <c r="V59" s="269" t="s">
        <v>280</v>
      </c>
      <c r="W59" s="270"/>
      <c r="X59" s="273" t="s">
        <v>281</v>
      </c>
      <c r="Y59" s="275" t="s">
        <v>282</v>
      </c>
      <c r="Z59" s="276"/>
      <c r="AA59" s="277" t="s">
        <v>283</v>
      </c>
      <c r="AB59" s="275" t="s">
        <v>284</v>
      </c>
      <c r="AC59" s="276"/>
      <c r="AD59" s="279" t="s">
        <v>285</v>
      </c>
      <c r="AE59" s="172"/>
      <c r="AK59" s="94" t="s">
        <v>354</v>
      </c>
      <c r="AL59" s="94" t="s">
        <v>287</v>
      </c>
    </row>
    <row r="60" spans="2:38">
      <c r="B60" s="169"/>
      <c r="C60" s="154" t="s">
        <v>198</v>
      </c>
      <c r="D60" s="247" t="str">
        <f ca="1">D38&amp;"(n="&amp;D65&amp;")"</f>
        <v>R2(n=25)</v>
      </c>
      <c r="E60" s="247" t="str">
        <f ca="1">E38&amp;"(n="&amp;E65&amp;")"</f>
        <v>R3(n=25)</v>
      </c>
      <c r="F60" s="247" t="str">
        <f ca="1">F38&amp;"(n="&amp;F65&amp;")"</f>
        <v>R4(n=25)</v>
      </c>
      <c r="G60" s="247" t="str">
        <f ca="1">G38&amp;"(n="&amp;G65&amp;")"</f>
        <v>R5(n=25)</v>
      </c>
      <c r="H60" s="247" t="str">
        <f ca="1">H38&amp;"(n="&amp;H65&amp;")"</f>
        <v>R6(n=25)</v>
      </c>
      <c r="I60" s="114" t="s">
        <v>288</v>
      </c>
      <c r="J60" s="115">
        <v>-0.03</v>
      </c>
      <c r="K60" s="115">
        <v>0.03</v>
      </c>
      <c r="L60" s="248" t="str">
        <f ca="1">Q1</f>
        <v>R2</v>
      </c>
      <c r="M60" s="248" t="str">
        <f ca="1">R1</f>
        <v>R3</v>
      </c>
      <c r="N60" s="248" t="str">
        <f ca="1">S1</f>
        <v>R4</v>
      </c>
      <c r="O60" s="248" t="str">
        <f ca="1">T1</f>
        <v>R5</v>
      </c>
      <c r="P60" s="248" t="str">
        <f ca="1">U1</f>
        <v>R6</v>
      </c>
      <c r="Q60" s="268"/>
      <c r="R60" s="117" t="s">
        <v>289</v>
      </c>
      <c r="S60" s="116" t="s">
        <v>290</v>
      </c>
      <c r="T60" s="116" t="s">
        <v>291</v>
      </c>
      <c r="U60" s="116" t="s">
        <v>292</v>
      </c>
      <c r="V60" s="271"/>
      <c r="W60" s="272"/>
      <c r="X60" s="274"/>
      <c r="Y60" s="118" t="s">
        <v>293</v>
      </c>
      <c r="Z60" s="119" t="s">
        <v>294</v>
      </c>
      <c r="AA60" s="278"/>
      <c r="AB60" s="120" t="s">
        <v>295</v>
      </c>
      <c r="AC60" s="121" t="s">
        <v>296</v>
      </c>
      <c r="AD60" s="280"/>
      <c r="AE60" s="172"/>
      <c r="AK60" s="94" t="s">
        <v>355</v>
      </c>
      <c r="AL60" s="94" t="s">
        <v>287</v>
      </c>
    </row>
    <row r="61" spans="2:38">
      <c r="B61" s="169"/>
      <c r="C61" s="123" t="s">
        <v>196</v>
      </c>
      <c r="D61" s="152">
        <f>ROUND('14-2.2020'!D7,1)</f>
        <v>63.3</v>
      </c>
      <c r="E61" s="152">
        <f>ROUND('14-2.2021'!D7,1)</f>
        <v>62.4</v>
      </c>
      <c r="F61" s="152">
        <f>ROUND('14-2.2022'!D7,1)</f>
        <v>59.8</v>
      </c>
      <c r="G61" s="152">
        <f>ROUND('14-2.2023'!D7,1)</f>
        <v>60.5</v>
      </c>
      <c r="H61" s="152">
        <f>ROUND('14-2.2024'!D7,1)</f>
        <v>59.3</v>
      </c>
      <c r="I61" s="125">
        <f>AVERAGE(D61:H61)</f>
        <v>61.06</v>
      </c>
      <c r="J61" s="126">
        <f>I61*0.97</f>
        <v>59.228200000000001</v>
      </c>
      <c r="K61" s="126">
        <f>I61*1.03</f>
        <v>62.891800000000003</v>
      </c>
      <c r="L61" s="116" t="str">
        <f>IF(AND(D61&gt;I61*0.97,D61&lt;I61*1.03),"○","×")</f>
        <v>×</v>
      </c>
      <c r="M61" s="116" t="str">
        <f>IF(AND(E61&gt;I61*0.97,E61&lt;I61*1.03),"○","×")</f>
        <v>○</v>
      </c>
      <c r="N61" s="116" t="str">
        <f>IF(AND(F61&gt;I61*0.97,F61&lt;I61*1.03),"○","×")</f>
        <v>○</v>
      </c>
      <c r="O61" s="116" t="str">
        <f>IF(AND(G61&gt;I61*0.97,G61&lt;I61*1.03),"○","×")</f>
        <v>○</v>
      </c>
      <c r="P61" s="116" t="str">
        <f>IF(AND(H61&gt;I61*0.97,H61&lt;I61*1.03),"○","×")</f>
        <v>○</v>
      </c>
      <c r="Q61" s="127" t="str">
        <f>IF(COUNTIF(L61:P61,"○")=5,"同程度","―")</f>
        <v>―</v>
      </c>
      <c r="R61" s="117" t="str">
        <f t="shared" ref="R61:U64" si="9">IF(E61-D61&gt;0,"↑",IF(E61-D61&lt;0,"↓","－"))</f>
        <v>↓</v>
      </c>
      <c r="S61" s="116" t="str">
        <f t="shared" si="9"/>
        <v>↓</v>
      </c>
      <c r="T61" s="116" t="str">
        <f t="shared" si="9"/>
        <v>↑</v>
      </c>
      <c r="U61" s="116" t="str">
        <f t="shared" si="9"/>
        <v>↓</v>
      </c>
      <c r="V61" s="116" t="str">
        <f>R61&amp;S61&amp;T61&amp;U61</f>
        <v>↓↓↑↓</v>
      </c>
      <c r="W61" s="131" t="str" cm="1">
        <f t="array" ref="W61">INDEX($AL$2:$AL$82,MATCH(V61,$AK$2:$AK$82,0),0)</f>
        <v>年度により増減</v>
      </c>
      <c r="X61" s="129" t="str">
        <f>IF(F61-D61&gt;0,"↑",IF(F61-D61&lt;0,"↓","－"))</f>
        <v>↓</v>
      </c>
      <c r="Y61" s="130" t="str">
        <f>IF(V61="↓↑↓↓",IF(X61="↓","減少傾向","×"),"判定外")</f>
        <v>判定外</v>
      </c>
      <c r="Z61" s="131" t="str">
        <f>IF(V61="↑↓↑↑",IF(X61="↑","増加傾向","×"),"判定外")</f>
        <v>判定外</v>
      </c>
      <c r="AA61" s="132" t="str">
        <f>IF(G61-E61&gt;0,"↑",IF(G61-E61&lt;0,"↓","－"))</f>
        <v>↓</v>
      </c>
      <c r="AB61" s="130" t="str">
        <f>IF(V61="↓↓↑↓",IF(AA61="↓","減少傾向","×"),"判定外")</f>
        <v>減少傾向</v>
      </c>
      <c r="AC61" s="131" t="str">
        <f>IF(V61="↑↑↓↑",IF(AA61="↑","増加傾向","×"),"判定外")</f>
        <v>判定外</v>
      </c>
      <c r="AD61" s="133"/>
      <c r="AE61" s="172"/>
      <c r="AK61" s="94" t="s">
        <v>356</v>
      </c>
      <c r="AL61" s="94" t="s">
        <v>287</v>
      </c>
    </row>
    <row r="62" spans="2:38">
      <c r="B62" s="169"/>
      <c r="C62" s="123" t="s">
        <v>197</v>
      </c>
      <c r="D62" s="152">
        <f>ROUND('14-2.2020'!E7,1)</f>
        <v>21.2</v>
      </c>
      <c r="E62" s="152">
        <f>ROUND('14-2.2021'!E7,1)</f>
        <v>21.6</v>
      </c>
      <c r="F62" s="152">
        <f>ROUND('14-2.2022'!E7,1)</f>
        <v>22.1</v>
      </c>
      <c r="G62" s="152">
        <f>ROUND('14-2.2023'!E7,1)</f>
        <v>24.2</v>
      </c>
      <c r="H62" s="152">
        <f>ROUND('14-2.2024'!E7,1)</f>
        <v>25</v>
      </c>
      <c r="I62" s="125">
        <f>AVERAGE(D62:H62)</f>
        <v>22.82</v>
      </c>
      <c r="J62" s="126">
        <f>I62*0.97</f>
        <v>22.135400000000001</v>
      </c>
      <c r="K62" s="126">
        <f>I62*1.03</f>
        <v>23.5046</v>
      </c>
      <c r="L62" s="116" t="str">
        <f>IF(AND(D62&gt;I62*0.97,D62&lt;I62*1.03),"○","×")</f>
        <v>×</v>
      </c>
      <c r="M62" s="116" t="str">
        <f>IF(AND(E62&gt;I62*0.97,E62&lt;I62*1.03),"○","×")</f>
        <v>×</v>
      </c>
      <c r="N62" s="116" t="str">
        <f>IF(AND(F62&gt;I62*0.97,F62&lt;I62*1.03),"○","×")</f>
        <v>×</v>
      </c>
      <c r="O62" s="116" t="str">
        <f>IF(AND(G62&gt;I62*0.97,G62&lt;I62*1.03),"○","×")</f>
        <v>×</v>
      </c>
      <c r="P62" s="116" t="str">
        <f>IF(AND(H62&gt;I62*0.97,H62&lt;I62*1.03),"○","×")</f>
        <v>×</v>
      </c>
      <c r="Q62" s="127" t="str">
        <f>IF(COUNTIF(L62:P62,"○")=5,"同程度","―")</f>
        <v>―</v>
      </c>
      <c r="R62" s="117" t="str">
        <f t="shared" si="9"/>
        <v>↑</v>
      </c>
      <c r="S62" s="116" t="str">
        <f t="shared" si="9"/>
        <v>↑</v>
      </c>
      <c r="T62" s="116" t="str">
        <f t="shared" si="9"/>
        <v>↑</v>
      </c>
      <c r="U62" s="116" t="str">
        <f t="shared" si="9"/>
        <v>↑</v>
      </c>
      <c r="V62" s="116" t="str">
        <f>R62&amp;S62&amp;T62&amp;U62</f>
        <v>↑↑↑↑</v>
      </c>
      <c r="W62" s="131" t="str" cm="1">
        <f t="array" ref="W62">INDEX($AL$2:$AL$82,MATCH(V62,$AK$2:$AK$82,0),0)</f>
        <v>増加傾向⤴</v>
      </c>
      <c r="X62" s="129" t="str">
        <f>IF(F62-D62&gt;0,"↑",IF(F62-D62&lt;0,"↓","－"))</f>
        <v>↑</v>
      </c>
      <c r="Y62" s="130" t="str">
        <f>IF(V62="↓↑↓↓",IF(X62="↓","減少傾向","×"),"判定外")</f>
        <v>判定外</v>
      </c>
      <c r="Z62" s="131" t="str">
        <f>IF(V62="↑↓↑↑",IF(X62="↑","増加傾向","×"),"判定外")</f>
        <v>判定外</v>
      </c>
      <c r="AA62" s="132" t="str">
        <f>IF(G62-E62&gt;0,"↑",IF(G62-E62&lt;0,"↓","－"))</f>
        <v>↑</v>
      </c>
      <c r="AB62" s="130" t="str">
        <f>IF(V62="↓↓↑↓",IF(AA62="↓","減少傾向","×"),"判定外")</f>
        <v>判定外</v>
      </c>
      <c r="AC62" s="131" t="str">
        <f>IF(V62="↑↑↓↑",IF(AA62="↑","増加傾向","×"),"判定外")</f>
        <v>判定外</v>
      </c>
      <c r="AD62" s="133"/>
      <c r="AE62" s="172"/>
      <c r="AK62" s="94" t="s">
        <v>357</v>
      </c>
      <c r="AL62" s="94" t="s">
        <v>270</v>
      </c>
    </row>
    <row r="63" spans="2:38">
      <c r="B63" s="169"/>
      <c r="C63" s="123" t="s">
        <v>210</v>
      </c>
      <c r="D63" s="152">
        <f>ROUND(SUM(D61:D62),1)</f>
        <v>84.5</v>
      </c>
      <c r="E63" s="152">
        <f>ROUND(SUM(E61:E62),1)</f>
        <v>84</v>
      </c>
      <c r="F63" s="152">
        <f>ROUND(SUM(F61:F62),1)</f>
        <v>81.900000000000006</v>
      </c>
      <c r="G63" s="152">
        <f>ROUND(SUM(G61:G62),1)</f>
        <v>84.7</v>
      </c>
      <c r="H63" s="152">
        <f>ROUND(SUM(H61:H62),1)</f>
        <v>84.3</v>
      </c>
      <c r="I63" s="125">
        <f>AVERAGE(D63:H63)</f>
        <v>83.88000000000001</v>
      </c>
      <c r="J63" s="126">
        <f>I63*0.97</f>
        <v>81.363600000000005</v>
      </c>
      <c r="K63" s="126">
        <f>I63*1.03</f>
        <v>86.396400000000014</v>
      </c>
      <c r="L63" s="116" t="str">
        <f>IF(AND(D63&gt;I63*0.97,D63&lt;I63*1.03),"○","×")</f>
        <v>○</v>
      </c>
      <c r="M63" s="116" t="str">
        <f>IF(AND(E63&gt;I63*0.97,E63&lt;I63*1.03),"○","×")</f>
        <v>○</v>
      </c>
      <c r="N63" s="116" t="str">
        <f>IF(AND(F63&gt;I63*0.97,F63&lt;I63*1.03),"○","×")</f>
        <v>○</v>
      </c>
      <c r="O63" s="116" t="str">
        <f>IF(AND(G63&gt;I63*0.97,G63&lt;I63*1.03),"○","×")</f>
        <v>○</v>
      </c>
      <c r="P63" s="116" t="str">
        <f>IF(AND(H63&gt;I63*0.97,H63&lt;I63*1.03),"○","×")</f>
        <v>○</v>
      </c>
      <c r="Q63" s="127" t="str">
        <f>IF(COUNTIF(L63:P63,"○")=5,"同程度","―")</f>
        <v>同程度</v>
      </c>
      <c r="R63" s="117" t="str">
        <f t="shared" si="9"/>
        <v>↓</v>
      </c>
      <c r="S63" s="116" t="str">
        <f t="shared" si="9"/>
        <v>↓</v>
      </c>
      <c r="T63" s="116" t="str">
        <f t="shared" si="9"/>
        <v>↑</v>
      </c>
      <c r="U63" s="116" t="str">
        <f t="shared" si="9"/>
        <v>↓</v>
      </c>
      <c r="V63" s="116" t="str">
        <f>R63&amp;S63&amp;T63&amp;U63</f>
        <v>↓↓↑↓</v>
      </c>
      <c r="W63" s="131" t="str" cm="1">
        <f t="array" ref="W63">INDEX($AL$2:$AL$82,MATCH(V63,$AK$2:$AK$82,0),0)</f>
        <v>年度により増減</v>
      </c>
      <c r="X63" s="129" t="str">
        <f>IF(F63-D63&gt;0,"↑",IF(F63-D63&lt;0,"↓","－"))</f>
        <v>↓</v>
      </c>
      <c r="Y63" s="130" t="str">
        <f>IF(V63="↓↑↓↓",IF(X63="↓","減少傾向","×"),"判定外")</f>
        <v>判定外</v>
      </c>
      <c r="Z63" s="131" t="str">
        <f>IF(V63="↑↓↑↑",IF(X63="↑","増加傾向","×"),"判定外")</f>
        <v>判定外</v>
      </c>
      <c r="AA63" s="132" t="str">
        <f>IF(G63-E63&gt;0,"↑",IF(G63-E63&lt;0,"↓","－"))</f>
        <v>↑</v>
      </c>
      <c r="AB63" s="130" t="str">
        <f>IF(V63="↓↓↑↓",IF(AA63="↓","減少傾向","×"),"判定外")</f>
        <v>×</v>
      </c>
      <c r="AC63" s="131" t="str">
        <f>IF(V63="↑↑↓↑",IF(AA63="↑","増加傾向","×"),"判定外")</f>
        <v>判定外</v>
      </c>
      <c r="AD63" s="135" t="s">
        <v>268</v>
      </c>
      <c r="AE63" s="172"/>
      <c r="AK63" s="94" t="s">
        <v>358</v>
      </c>
      <c r="AL63" s="94" t="s">
        <v>287</v>
      </c>
    </row>
    <row r="64" spans="2:38" ht="14.25" thickBot="1">
      <c r="B64" s="169"/>
      <c r="C64" s="123" t="s">
        <v>211</v>
      </c>
      <c r="D64" s="136">
        <f>ROUND(D62/D63,3)</f>
        <v>0.251</v>
      </c>
      <c r="E64" s="136">
        <f>ROUND(E62/E63,3)</f>
        <v>0.25700000000000001</v>
      </c>
      <c r="F64" s="136">
        <f>ROUND(F62/F63,3)</f>
        <v>0.27</v>
      </c>
      <c r="G64" s="136">
        <f>ROUND(G62/G63,3)</f>
        <v>0.28599999999999998</v>
      </c>
      <c r="H64" s="136">
        <f>ROUND(H62/H63,3)</f>
        <v>0.29699999999999999</v>
      </c>
      <c r="I64" s="137">
        <f>AVERAGE(D64:H64)</f>
        <v>0.2722</v>
      </c>
      <c r="J64" s="138">
        <f>I64-0.03</f>
        <v>0.2422</v>
      </c>
      <c r="K64" s="138">
        <f>I64+0.03</f>
        <v>0.30220000000000002</v>
      </c>
      <c r="L64" s="100" t="str">
        <f>IF(AND(D64&gt;I64-0.03,D64&lt;I64+0.03),"○","×")</f>
        <v>○</v>
      </c>
      <c r="M64" s="100" t="str">
        <f>IF(AND(E64&gt;I64-0.03,E64&lt;I64+0.03),"○","×")</f>
        <v>○</v>
      </c>
      <c r="N64" s="100" t="str">
        <f>IF(AND(F64&gt;I64-0.03,F64&lt;I64+0.03),"○","×")</f>
        <v>○</v>
      </c>
      <c r="O64" s="100" t="str">
        <f>IF(AND(G64&gt;I64-0.03,G64&lt;I64+0.03),"○","×")</f>
        <v>○</v>
      </c>
      <c r="P64" s="100" t="str">
        <f>IF(AND(H64&gt;I64-0.03,H64&lt;I64+0.03),"○","×")</f>
        <v>○</v>
      </c>
      <c r="Q64" s="139" t="str">
        <f>IF(COUNTIF(L64:P64,"○")=5,"同程度","―")</f>
        <v>同程度</v>
      </c>
      <c r="R64" s="140" t="str">
        <f t="shared" si="9"/>
        <v>↑</v>
      </c>
      <c r="S64" s="100" t="str">
        <f t="shared" si="9"/>
        <v>↑</v>
      </c>
      <c r="T64" s="100" t="str">
        <f t="shared" si="9"/>
        <v>↑</v>
      </c>
      <c r="U64" s="100" t="str">
        <f t="shared" si="9"/>
        <v>↑</v>
      </c>
      <c r="V64" s="100" t="str">
        <f>R64&amp;S64&amp;T64&amp;U64</f>
        <v>↑↑↑↑</v>
      </c>
      <c r="W64" s="144" t="str" cm="1">
        <f t="array" ref="W64">INDEX($AL$2:$AL$82,MATCH(V64,$AK$2:$AK$82,0),0)</f>
        <v>増加傾向⤴</v>
      </c>
      <c r="X64" s="142" t="str">
        <f>IF(F64-D64&gt;0,"↑",IF(F64-D64&lt;0,"↓","－"))</f>
        <v>↑</v>
      </c>
      <c r="Y64" s="143" t="str">
        <f>IF(V64="↓↑↓↓",IF(X64="↓","減少傾向","×"),"判定外")</f>
        <v>判定外</v>
      </c>
      <c r="Z64" s="144" t="str">
        <f>IF(V64="↑↓↑↑",IF(X64="↑","増加傾向","×"),"判定外")</f>
        <v>判定外</v>
      </c>
      <c r="AA64" s="145" t="str">
        <f>IF(G64-E64&gt;0,"↑",IF(G64-E64&lt;0,"↓","－"))</f>
        <v>↑</v>
      </c>
      <c r="AB64" s="143" t="str">
        <f>IF(V64="↓↓↑↓",IF(AA64="↓","減少傾向","×"),"判定外")</f>
        <v>判定外</v>
      </c>
      <c r="AC64" s="144" t="str">
        <f>IF(V64="↑↑↓↑",IF(AA64="↑","増加傾向","×"),"判定外")</f>
        <v>判定外</v>
      </c>
      <c r="AD64" s="146" t="s">
        <v>268</v>
      </c>
      <c r="AE64" s="172"/>
      <c r="AK64" s="94" t="s">
        <v>359</v>
      </c>
      <c r="AL64" s="94" t="s">
        <v>268</v>
      </c>
    </row>
    <row r="65" spans="2:38">
      <c r="B65" s="169"/>
      <c r="C65" s="123" t="s">
        <v>215</v>
      </c>
      <c r="D65" s="153">
        <f>COUNTIFS('14-2.2020'!B12:B97,"G",'14-2.2020'!D12:D97,"&lt;&gt;")</f>
        <v>25</v>
      </c>
      <c r="E65" s="153">
        <f>COUNTIFS('14-2.2021'!B12:B97,"G",'14-2.2021'!D12:D97,"&lt;&gt;")</f>
        <v>25</v>
      </c>
      <c r="F65" s="153">
        <f>COUNTIFS('14-2.2022'!B12:B97,"G",'14-2.2022'!D12:D97,"&lt;&gt;")</f>
        <v>25</v>
      </c>
      <c r="G65" s="153">
        <f>COUNTIFS('14-2.2023'!B12:B97,"G",'14-2.2023'!D12:D97,"&lt;&gt;")</f>
        <v>25</v>
      </c>
      <c r="H65" s="153">
        <f>COUNTIFS('14-2.2024'!B12:B97,"G",'14-2.2024'!D12:D97,"&lt;&gt;")</f>
        <v>25</v>
      </c>
      <c r="I65" s="174"/>
      <c r="J65" s="174"/>
      <c r="K65" s="174"/>
      <c r="L65" s="175"/>
      <c r="M65" s="175"/>
      <c r="N65" s="175"/>
      <c r="O65" s="175"/>
      <c r="P65" s="175"/>
      <c r="Q65" s="175"/>
      <c r="R65" s="175"/>
      <c r="S65" s="175"/>
      <c r="T65" s="175"/>
      <c r="U65" s="175"/>
      <c r="V65" s="175"/>
      <c r="W65" s="174"/>
      <c r="X65" s="175"/>
      <c r="Y65" s="174"/>
      <c r="Z65" s="174"/>
      <c r="AA65" s="175"/>
      <c r="AB65" s="174"/>
      <c r="AC65" s="174"/>
      <c r="AD65" s="177"/>
      <c r="AE65" s="172"/>
      <c r="AK65" s="94" t="s">
        <v>360</v>
      </c>
      <c r="AL65" s="94" t="s">
        <v>287</v>
      </c>
    </row>
    <row r="66" spans="2:38" ht="14.25" thickBot="1">
      <c r="B66" s="178"/>
      <c r="C66" s="179"/>
      <c r="D66" s="180"/>
      <c r="E66" s="180"/>
      <c r="F66" s="180"/>
      <c r="G66" s="180"/>
      <c r="H66" s="180"/>
      <c r="I66" s="181"/>
      <c r="J66" s="181"/>
      <c r="K66" s="181"/>
      <c r="L66" s="182"/>
      <c r="M66" s="182"/>
      <c r="N66" s="182"/>
      <c r="O66" s="182"/>
      <c r="P66" s="182"/>
      <c r="Q66" s="182"/>
      <c r="R66" s="182"/>
      <c r="S66" s="182"/>
      <c r="T66" s="182"/>
      <c r="U66" s="182"/>
      <c r="V66" s="182"/>
      <c r="W66" s="181"/>
      <c r="X66" s="182"/>
      <c r="Y66" s="181"/>
      <c r="Z66" s="181"/>
      <c r="AA66" s="182"/>
      <c r="AB66" s="181"/>
      <c r="AC66" s="181"/>
      <c r="AD66" s="183"/>
      <c r="AE66" s="184"/>
      <c r="AK66" s="94" t="s">
        <v>361</v>
      </c>
      <c r="AL66" s="94" t="s">
        <v>287</v>
      </c>
    </row>
    <row r="67" spans="2:38" ht="14.25" thickBot="1"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85"/>
      <c r="AB67" s="85"/>
      <c r="AC67" s="85"/>
      <c r="AD67" s="85"/>
      <c r="AK67" s="94" t="s">
        <v>362</v>
      </c>
      <c r="AL67" s="94" t="s">
        <v>287</v>
      </c>
    </row>
    <row r="68" spans="2:38" ht="14.25" thickBot="1">
      <c r="B68" s="185" t="s">
        <v>262</v>
      </c>
      <c r="C68" s="186"/>
      <c r="D68" s="187"/>
      <c r="E68" s="187"/>
      <c r="F68" s="187"/>
      <c r="G68" s="187"/>
      <c r="H68" s="187"/>
      <c r="I68" s="188"/>
      <c r="J68" s="188"/>
      <c r="K68" s="188"/>
      <c r="L68" s="189"/>
      <c r="M68" s="189"/>
      <c r="N68" s="189"/>
      <c r="O68" s="189"/>
      <c r="P68" s="189"/>
      <c r="Q68" s="189"/>
      <c r="R68" s="189"/>
      <c r="S68" s="189"/>
      <c r="T68" s="189"/>
      <c r="U68" s="189"/>
      <c r="V68" s="189"/>
      <c r="W68" s="188"/>
      <c r="X68" s="189"/>
      <c r="Y68" s="188"/>
      <c r="Z68" s="188"/>
      <c r="AA68" s="189"/>
      <c r="AB68" s="188"/>
      <c r="AC68" s="188"/>
      <c r="AD68" s="190"/>
      <c r="AE68" s="191"/>
      <c r="AK68" s="94" t="s">
        <v>363</v>
      </c>
      <c r="AL68" s="94" t="s">
        <v>336</v>
      </c>
    </row>
    <row r="69" spans="2:38">
      <c r="B69" s="192"/>
      <c r="C69" s="193"/>
      <c r="D69" s="194"/>
      <c r="E69" s="194"/>
      <c r="F69" s="194"/>
      <c r="G69" s="194"/>
      <c r="H69" s="194"/>
      <c r="I69" s="264" t="s">
        <v>277</v>
      </c>
      <c r="J69" s="265"/>
      <c r="K69" s="265"/>
      <c r="L69" s="266"/>
      <c r="M69" s="266"/>
      <c r="N69" s="266"/>
      <c r="O69" s="266"/>
      <c r="P69" s="266"/>
      <c r="Q69" s="267" t="s">
        <v>278</v>
      </c>
      <c r="R69" s="264" t="s">
        <v>279</v>
      </c>
      <c r="S69" s="266"/>
      <c r="T69" s="266"/>
      <c r="U69" s="266"/>
      <c r="V69" s="269" t="s">
        <v>280</v>
      </c>
      <c r="W69" s="270"/>
      <c r="X69" s="273" t="s">
        <v>281</v>
      </c>
      <c r="Y69" s="275" t="s">
        <v>282</v>
      </c>
      <c r="Z69" s="276"/>
      <c r="AA69" s="277" t="s">
        <v>283</v>
      </c>
      <c r="AB69" s="275" t="s">
        <v>284</v>
      </c>
      <c r="AC69" s="276"/>
      <c r="AD69" s="279" t="s">
        <v>285</v>
      </c>
      <c r="AE69" s="195"/>
      <c r="AK69" s="94" t="s">
        <v>364</v>
      </c>
      <c r="AL69" s="94" t="s">
        <v>308</v>
      </c>
    </row>
    <row r="70" spans="2:38">
      <c r="B70" s="192"/>
      <c r="C70" s="113" t="s">
        <v>3</v>
      </c>
      <c r="D70" s="246" t="str">
        <f ca="1">Q1</f>
        <v>R2</v>
      </c>
      <c r="E70" s="246" t="str">
        <f t="shared" ref="E70:H70" ca="1" si="10">R1</f>
        <v>R3</v>
      </c>
      <c r="F70" s="246" t="str">
        <f t="shared" ca="1" si="10"/>
        <v>R4</v>
      </c>
      <c r="G70" s="246" t="str">
        <f t="shared" ca="1" si="10"/>
        <v>R5</v>
      </c>
      <c r="H70" s="246" t="str">
        <f t="shared" ca="1" si="10"/>
        <v>R6</v>
      </c>
      <c r="I70" s="114" t="s">
        <v>288</v>
      </c>
      <c r="J70" s="115">
        <v>-0.03</v>
      </c>
      <c r="K70" s="115">
        <v>0.03</v>
      </c>
      <c r="L70" s="248" t="str">
        <f ca="1">Q1</f>
        <v>R2</v>
      </c>
      <c r="M70" s="248" t="str">
        <f ca="1">R1</f>
        <v>R3</v>
      </c>
      <c r="N70" s="248" t="str">
        <f ca="1">S1</f>
        <v>R4</v>
      </c>
      <c r="O70" s="248" t="str">
        <f ca="1">T1</f>
        <v>R5</v>
      </c>
      <c r="P70" s="248" t="str">
        <f ca="1">U1</f>
        <v>R6</v>
      </c>
      <c r="Q70" s="268"/>
      <c r="R70" s="117" t="s">
        <v>289</v>
      </c>
      <c r="S70" s="116" t="s">
        <v>290</v>
      </c>
      <c r="T70" s="116" t="s">
        <v>291</v>
      </c>
      <c r="U70" s="116" t="s">
        <v>292</v>
      </c>
      <c r="V70" s="271"/>
      <c r="W70" s="272"/>
      <c r="X70" s="274"/>
      <c r="Y70" s="118" t="s">
        <v>293</v>
      </c>
      <c r="Z70" s="119" t="s">
        <v>294</v>
      </c>
      <c r="AA70" s="278"/>
      <c r="AB70" s="120" t="s">
        <v>295</v>
      </c>
      <c r="AC70" s="121" t="s">
        <v>296</v>
      </c>
      <c r="AD70" s="280"/>
      <c r="AE70" s="195"/>
      <c r="AK70" s="94" t="s">
        <v>365</v>
      </c>
      <c r="AL70" s="94" t="s">
        <v>308</v>
      </c>
    </row>
    <row r="71" spans="2:38">
      <c r="B71" s="192"/>
      <c r="C71" s="123" t="s">
        <v>196</v>
      </c>
      <c r="D71" s="124" cm="1">
        <f t="array" ref="D71">INDEX('14-3.2020'!D:D,MATCH("F139110110504",'14-3.2020'!A:A,0),0)</f>
        <v>128</v>
      </c>
      <c r="E71" s="124" cm="1">
        <f t="array" ref="E71">INDEX('14-3.2021'!D:D,MATCH("F139110110504",'14-3.2021'!A:A,0),0)</f>
        <v>125</v>
      </c>
      <c r="F71" s="124" cm="1">
        <f t="array" ref="F71">INDEX('14-3.2022'!D:D,MATCH("F139110110504",'14-3.2022'!A:A,0),0)</f>
        <v>134</v>
      </c>
      <c r="G71" s="124" cm="1">
        <f t="array" ref="G71">INDEX('14-3.2023'!D:D,MATCH("F139110110504",'14-3.2023'!A:A,0),0)</f>
        <v>135</v>
      </c>
      <c r="H71" s="124" cm="1">
        <f t="array" ref="H71">INDEX('14-3.2024'!D:D,MATCH("F139110110504",'14-3.2024'!A:A,0),0)</f>
        <v>139</v>
      </c>
      <c r="I71" s="125">
        <f>AVERAGE(D71:H71)</f>
        <v>132.19999999999999</v>
      </c>
      <c r="J71" s="126">
        <f>I71*0.97</f>
        <v>128.23399999999998</v>
      </c>
      <c r="K71" s="126">
        <f>I71*1.03</f>
        <v>136.166</v>
      </c>
      <c r="L71" s="116" t="str">
        <f>IF(AND(D71&gt;I71*0.97,D71&lt;I71*1.03),"○","×")</f>
        <v>×</v>
      </c>
      <c r="M71" s="116" t="str">
        <f>IF(AND(E71&gt;I71*0.97,E71&lt;I71*1.03),"○","×")</f>
        <v>×</v>
      </c>
      <c r="N71" s="116" t="str">
        <f>IF(AND(F71&gt;I71*0.97,F71&lt;I71*1.03),"○","×")</f>
        <v>○</v>
      </c>
      <c r="O71" s="116" t="str">
        <f>IF(AND(G71&gt;I71*0.97,G71&lt;I71*1.03),"○","×")</f>
        <v>○</v>
      </c>
      <c r="P71" s="116" t="str">
        <f>IF(AND(H71&gt;I71*0.97,H71&lt;I71*1.03),"○","×")</f>
        <v>×</v>
      </c>
      <c r="Q71" s="127" t="str">
        <f>IF(COUNTIF(L71:P71,"○")=5,"同程度","―")</f>
        <v>―</v>
      </c>
      <c r="R71" s="117" t="str">
        <f t="shared" ref="R71:U74" si="11">IF(E71-D71&gt;0,"↑",IF(E71-D71&lt;0,"↓","－"))</f>
        <v>↓</v>
      </c>
      <c r="S71" s="116" t="str">
        <f t="shared" si="11"/>
        <v>↑</v>
      </c>
      <c r="T71" s="116" t="str">
        <f t="shared" si="11"/>
        <v>↑</v>
      </c>
      <c r="U71" s="116" t="str">
        <f t="shared" si="11"/>
        <v>↑</v>
      </c>
      <c r="V71" s="116" t="str">
        <f>R71&amp;S71&amp;T71&amp;U71</f>
        <v>↓↑↑↑</v>
      </c>
      <c r="W71" s="131" t="str" cm="1">
        <f t="array" ref="W71">INDEX($AL$2:$AL$82,MATCH(V71,$AK$2:$AK$82,0),0)</f>
        <v>増加傾向⤴</v>
      </c>
      <c r="X71" s="129" t="str">
        <f>IF(F71-D71&gt;0,"↑",IF(F71-D71&lt;0,"↓","－"))</f>
        <v>↑</v>
      </c>
      <c r="Y71" s="130" t="str">
        <f>IF(V71="↓↑↓↓",IF(X71="↓","減少傾向","×"),"判定外")</f>
        <v>判定外</v>
      </c>
      <c r="Z71" s="131" t="str">
        <f>IF(V71="↑↓↑↑",IF(X71="↑","増加傾向","×"),"判定外")</f>
        <v>判定外</v>
      </c>
      <c r="AA71" s="132" t="str">
        <f>IF(G71-E71&gt;0,"↑",IF(G71-E71&lt;0,"↓","－"))</f>
        <v>↑</v>
      </c>
      <c r="AB71" s="130" t="str">
        <f>IF(V71="↓↓↑↓",IF(AA71="↓","減少傾向","×"),"判定外")</f>
        <v>判定外</v>
      </c>
      <c r="AC71" s="131" t="str">
        <f>IF(V71="↑↑↓↑",IF(AA71="↑","増加傾向","×"),"判定外")</f>
        <v>判定外</v>
      </c>
      <c r="AD71" s="133"/>
      <c r="AE71" s="195"/>
      <c r="AK71" s="94" t="s">
        <v>366</v>
      </c>
      <c r="AL71" s="94" t="s">
        <v>287</v>
      </c>
    </row>
    <row r="72" spans="2:38">
      <c r="B72" s="192"/>
      <c r="C72" s="123" t="s">
        <v>197</v>
      </c>
      <c r="D72" s="134" cm="1">
        <f t="array" ref="D72">INDEX('14-3.2020'!E:E,MATCH("F139110110504",'14-3.2020'!A:A,0),0)</f>
        <v>635</v>
      </c>
      <c r="E72" s="134" cm="1">
        <f t="array" ref="E72">INDEX('14-3.2021'!E:E,MATCH("F139110110504",'14-3.2021'!A:A,0),0)</f>
        <v>626</v>
      </c>
      <c r="F72" s="134" cm="1">
        <f t="array" ref="F72">INDEX('14-3.2022'!E:E,MATCH("F139110110504",'14-3.2022'!A:A,0),0)</f>
        <v>617</v>
      </c>
      <c r="G72" s="134" cm="1">
        <f t="array" ref="G72">INDEX('14-3.2023'!E:E,MATCH("F139110110504",'14-3.2023'!A:A,0),0)</f>
        <v>598</v>
      </c>
      <c r="H72" s="134" cm="1">
        <f t="array" ref="H72">INDEX('14-3.2024'!E:E,MATCH("F139110110504",'14-3.2024'!A:A,0),0)</f>
        <v>599</v>
      </c>
      <c r="I72" s="125">
        <f>AVERAGE(D72:H72)</f>
        <v>615</v>
      </c>
      <c r="J72" s="126">
        <f>I72*0.97</f>
        <v>596.54999999999995</v>
      </c>
      <c r="K72" s="126">
        <f>I72*1.03</f>
        <v>633.45000000000005</v>
      </c>
      <c r="L72" s="116" t="str">
        <f>IF(AND(D72&gt;I72*0.97,D72&lt;I72*1.03),"○","×")</f>
        <v>×</v>
      </c>
      <c r="M72" s="116" t="str">
        <f>IF(AND(E72&gt;I72*0.97,E72&lt;I72*1.03),"○","×")</f>
        <v>○</v>
      </c>
      <c r="N72" s="116" t="str">
        <f>IF(AND(F72&gt;I72*0.97,F72&lt;I72*1.03),"○","×")</f>
        <v>○</v>
      </c>
      <c r="O72" s="116" t="str">
        <f>IF(AND(G72&gt;I72*0.97,G72&lt;I72*1.03),"○","×")</f>
        <v>○</v>
      </c>
      <c r="P72" s="116" t="str">
        <f>IF(AND(H72&gt;I72*0.97,H72&lt;I72*1.03),"○","×")</f>
        <v>○</v>
      </c>
      <c r="Q72" s="127" t="str">
        <f>IF(COUNTIF(L72:P72,"○")=5,"同程度","―")</f>
        <v>―</v>
      </c>
      <c r="R72" s="117" t="str">
        <f t="shared" si="11"/>
        <v>↓</v>
      </c>
      <c r="S72" s="116" t="str">
        <f t="shared" si="11"/>
        <v>↓</v>
      </c>
      <c r="T72" s="116" t="str">
        <f t="shared" si="11"/>
        <v>↓</v>
      </c>
      <c r="U72" s="116" t="str">
        <f t="shared" si="11"/>
        <v>↑</v>
      </c>
      <c r="V72" s="116" t="str">
        <f>R72&amp;S72&amp;T72&amp;U72</f>
        <v>↓↓↓↑</v>
      </c>
      <c r="W72" s="131" t="str" cm="1">
        <f t="array" ref="W72">INDEX($AL$2:$AL$82,MATCH(V72,$AK$2:$AK$82,0),0)</f>
        <v>最新年度のみ増加</v>
      </c>
      <c r="X72" s="129" t="str">
        <f>IF(F72-D72&gt;0,"↑",IF(F72-D72&lt;0,"↓","－"))</f>
        <v>↓</v>
      </c>
      <c r="Y72" s="130" t="str">
        <f>IF(V72="↓↑↓↓",IF(X72="↓","減少傾向","×"),"判定外")</f>
        <v>判定外</v>
      </c>
      <c r="Z72" s="131" t="str">
        <f>IF(V72="↑↓↑↑",IF(X72="↑","増加傾向","×"),"判定外")</f>
        <v>判定外</v>
      </c>
      <c r="AA72" s="132" t="str">
        <f>IF(G72-E72&gt;0,"↑",IF(G72-E72&lt;0,"↓","－"))</f>
        <v>↓</v>
      </c>
      <c r="AB72" s="130" t="str">
        <f>IF(V72="↓↓↑↓",IF(AA72="↓","減少傾向","×"),"判定外")</f>
        <v>判定外</v>
      </c>
      <c r="AC72" s="131" t="str">
        <f>IF(V72="↑↑↓↑",IF(AA72="↑","増加傾向","×"),"判定外")</f>
        <v>判定外</v>
      </c>
      <c r="AD72" s="133"/>
      <c r="AE72" s="195"/>
      <c r="AK72" s="94" t="s">
        <v>367</v>
      </c>
      <c r="AL72" s="94" t="s">
        <v>308</v>
      </c>
    </row>
    <row r="73" spans="2:38">
      <c r="B73" s="192"/>
      <c r="C73" s="123" t="s">
        <v>210</v>
      </c>
      <c r="D73" s="124">
        <f>SUM(D71:D72)</f>
        <v>763</v>
      </c>
      <c r="E73" s="124">
        <f>SUM(E71:E72)</f>
        <v>751</v>
      </c>
      <c r="F73" s="124">
        <f>SUM(F71:F72)</f>
        <v>751</v>
      </c>
      <c r="G73" s="124">
        <f>SUM(G71:G72)</f>
        <v>733</v>
      </c>
      <c r="H73" s="124">
        <f>SUM(H71:H72)</f>
        <v>738</v>
      </c>
      <c r="I73" s="125">
        <f>AVERAGE(D73:H73)</f>
        <v>747.2</v>
      </c>
      <c r="J73" s="126">
        <f>I73*0.97</f>
        <v>724.78399999999999</v>
      </c>
      <c r="K73" s="126">
        <f>I73*1.03</f>
        <v>769.6160000000001</v>
      </c>
      <c r="L73" s="116" t="str">
        <f>IF(AND(D73&gt;I73*0.97,D73&lt;I73*1.03),"○","×")</f>
        <v>○</v>
      </c>
      <c r="M73" s="116" t="str">
        <f>IF(AND(E73&gt;I73*0.97,E73&lt;I73*1.03),"○","×")</f>
        <v>○</v>
      </c>
      <c r="N73" s="116" t="str">
        <f>IF(AND(F73&gt;I73*0.97,F73&lt;I73*1.03),"○","×")</f>
        <v>○</v>
      </c>
      <c r="O73" s="116" t="str">
        <f>IF(AND(G73&gt;I73*0.97,G73&lt;I73*1.03),"○","×")</f>
        <v>○</v>
      </c>
      <c r="P73" s="116" t="str">
        <f>IF(AND(H73&gt;I73*0.97,H73&lt;I73*1.03),"○","×")</f>
        <v>○</v>
      </c>
      <c r="Q73" s="127" t="str">
        <f>IF(COUNTIF(L73:P73,"○")=5,"同程度","―")</f>
        <v>同程度</v>
      </c>
      <c r="R73" s="117" t="str">
        <f t="shared" si="11"/>
        <v>↓</v>
      </c>
      <c r="S73" s="116" t="str">
        <f t="shared" si="11"/>
        <v>－</v>
      </c>
      <c r="T73" s="116" t="str">
        <f t="shared" si="11"/>
        <v>↓</v>
      </c>
      <c r="U73" s="116" t="str">
        <f t="shared" si="11"/>
        <v>↑</v>
      </c>
      <c r="V73" s="116" t="str">
        <f>R73&amp;S73&amp;T73&amp;U73</f>
        <v>↓－↓↑</v>
      </c>
      <c r="W73" s="131" t="str" cm="1">
        <f t="array" ref="W73">INDEX($AL$2:$AL$82,MATCH(V73,$AK$2:$AK$82,0),0)</f>
        <v>最新年度のみ増加</v>
      </c>
      <c r="X73" s="129" t="str">
        <f>IF(F73-D73&gt;0,"↑",IF(F73-D73&lt;0,"↓","－"))</f>
        <v>↓</v>
      </c>
      <c r="Y73" s="130" t="str">
        <f>IF(V73="↓↑↓↓",IF(X73="↓","減少傾向","×"),"判定外")</f>
        <v>判定外</v>
      </c>
      <c r="Z73" s="131" t="str">
        <f>IF(V73="↑↓↑↑",IF(X73="↑","増加傾向","×"),"判定外")</f>
        <v>判定外</v>
      </c>
      <c r="AA73" s="132" t="str">
        <f>IF(G73-E73&gt;0,"↑",IF(G73-E73&lt;0,"↓","－"))</f>
        <v>↓</v>
      </c>
      <c r="AB73" s="130" t="str">
        <f>IF(V73="↓↓↑↓",IF(AA73="↓","減少傾向","×"),"判定外")</f>
        <v>判定外</v>
      </c>
      <c r="AC73" s="131" t="str">
        <f>IF(V73="↑↑↓↑",IF(AA73="↑","増加傾向","×"),"判定外")</f>
        <v>判定外</v>
      </c>
      <c r="AD73" s="135" t="s">
        <v>268</v>
      </c>
      <c r="AE73" s="195"/>
      <c r="AK73" s="94" t="s">
        <v>368</v>
      </c>
      <c r="AL73" s="94" t="s">
        <v>268</v>
      </c>
    </row>
    <row r="74" spans="2:38" ht="14.25" thickBot="1">
      <c r="B74" s="192"/>
      <c r="C74" s="123" t="s">
        <v>211</v>
      </c>
      <c r="D74" s="136">
        <f>ROUND(D72/D73,3)</f>
        <v>0.83199999999999996</v>
      </c>
      <c r="E74" s="136">
        <f>ROUND(E72/E73,3)</f>
        <v>0.83399999999999996</v>
      </c>
      <c r="F74" s="136">
        <f>ROUND(F72/F73,3)</f>
        <v>0.82199999999999995</v>
      </c>
      <c r="G74" s="136">
        <f>ROUND(G72/G73,3)</f>
        <v>0.81599999999999995</v>
      </c>
      <c r="H74" s="136">
        <f>ROUND(H72/H73,3)</f>
        <v>0.81200000000000006</v>
      </c>
      <c r="I74" s="137">
        <f>AVERAGE(D74:H74)</f>
        <v>0.82319999999999993</v>
      </c>
      <c r="J74" s="138">
        <f>I74-0.03</f>
        <v>0.79319999999999991</v>
      </c>
      <c r="K74" s="138">
        <f>I74+0.03</f>
        <v>0.85319999999999996</v>
      </c>
      <c r="L74" s="100" t="str">
        <f>IF(AND(D74&gt;I74-0.03,D74&lt;I74+0.03),"○","×")</f>
        <v>○</v>
      </c>
      <c r="M74" s="100" t="str">
        <f>IF(AND(E74&gt;I74-0.03,E74&lt;I74+0.03),"○","×")</f>
        <v>○</v>
      </c>
      <c r="N74" s="100" t="str">
        <f>IF(AND(F74&gt;I74-0.03,F74&lt;I74+0.03),"○","×")</f>
        <v>○</v>
      </c>
      <c r="O74" s="100" t="str">
        <f>IF(AND(G74&gt;I74-0.03,G74&lt;I74+0.03),"○","×")</f>
        <v>○</v>
      </c>
      <c r="P74" s="100" t="str">
        <f>IF(AND(H74&gt;I74-0.03,H74&lt;I74+0.03),"○","×")</f>
        <v>○</v>
      </c>
      <c r="Q74" s="139" t="str">
        <f>IF(COUNTIF(L74:P74,"○")=5,"同程度","―")</f>
        <v>同程度</v>
      </c>
      <c r="R74" s="140" t="str">
        <f t="shared" si="11"/>
        <v>↑</v>
      </c>
      <c r="S74" s="100" t="str">
        <f t="shared" si="11"/>
        <v>↓</v>
      </c>
      <c r="T74" s="100" t="str">
        <f t="shared" si="11"/>
        <v>↓</v>
      </c>
      <c r="U74" s="100" t="str">
        <f t="shared" si="11"/>
        <v>↓</v>
      </c>
      <c r="V74" s="100" t="str">
        <f>R74&amp;S74&amp;T74&amp;U74</f>
        <v>↑↓↓↓</v>
      </c>
      <c r="W74" s="144" t="str" cm="1">
        <f t="array" ref="W74">INDEX($AL$2:$AL$82,MATCH(V74,$AK$2:$AK$82,0),0)</f>
        <v>減少傾向⤵</v>
      </c>
      <c r="X74" s="142" t="str">
        <f>IF(F74-D74&gt;0,"↑",IF(F74-D74&lt;0,"↓","－"))</f>
        <v>↓</v>
      </c>
      <c r="Y74" s="143" t="str">
        <f>IF(V74="↓↑↓↓",IF(X74="↓","減少傾向","×"),"判定外")</f>
        <v>判定外</v>
      </c>
      <c r="Z74" s="144" t="str">
        <f>IF(V74="↑↓↑↑",IF(X74="↑","増加傾向","×"),"判定外")</f>
        <v>判定外</v>
      </c>
      <c r="AA74" s="145" t="str">
        <f>IF(G74-E74&gt;0,"↑",IF(G74-E74&lt;0,"↓","－"))</f>
        <v>↓</v>
      </c>
      <c r="AB74" s="143" t="str">
        <f>IF(V74="↓↓↑↓",IF(AA74="↓","減少傾向","×"),"判定外")</f>
        <v>判定外</v>
      </c>
      <c r="AC74" s="144" t="str">
        <f>IF(V74="↑↑↓↑",IF(AA74="↑","増加傾向","×"),"判定外")</f>
        <v>判定外</v>
      </c>
      <c r="AD74" s="146" t="s">
        <v>268</v>
      </c>
      <c r="AE74" s="195"/>
      <c r="AK74" s="94" t="s">
        <v>369</v>
      </c>
      <c r="AL74" s="94" t="s">
        <v>270</v>
      </c>
    </row>
    <row r="75" spans="2:38" ht="14.25" thickBot="1">
      <c r="B75" s="192"/>
      <c r="C75" s="193"/>
      <c r="D75" s="194"/>
      <c r="E75" s="194"/>
      <c r="F75" s="194"/>
      <c r="G75" s="194"/>
      <c r="H75" s="194"/>
      <c r="I75" s="196"/>
      <c r="J75" s="196"/>
      <c r="K75" s="196"/>
      <c r="L75" s="197"/>
      <c r="M75" s="197"/>
      <c r="N75" s="197"/>
      <c r="O75" s="197"/>
      <c r="P75" s="197"/>
      <c r="Q75" s="197"/>
      <c r="R75" s="197"/>
      <c r="S75" s="197"/>
      <c r="T75" s="197"/>
      <c r="U75" s="197"/>
      <c r="V75" s="197"/>
      <c r="W75" s="196"/>
      <c r="X75" s="197"/>
      <c r="Y75" s="196"/>
      <c r="Z75" s="196"/>
      <c r="AA75" s="197"/>
      <c r="AB75" s="196"/>
      <c r="AC75" s="196"/>
      <c r="AD75" s="198"/>
      <c r="AE75" s="195"/>
      <c r="AK75" s="94" t="s">
        <v>370</v>
      </c>
      <c r="AL75" s="94" t="s">
        <v>287</v>
      </c>
    </row>
    <row r="76" spans="2:38">
      <c r="B76" s="192"/>
      <c r="C76" s="193"/>
      <c r="D76" s="194"/>
      <c r="E76" s="194"/>
      <c r="F76" s="194"/>
      <c r="G76" s="194"/>
      <c r="H76" s="194"/>
      <c r="I76" s="264" t="s">
        <v>277</v>
      </c>
      <c r="J76" s="265"/>
      <c r="K76" s="265"/>
      <c r="L76" s="266"/>
      <c r="M76" s="266"/>
      <c r="N76" s="266"/>
      <c r="O76" s="266"/>
      <c r="P76" s="266"/>
      <c r="Q76" s="267" t="s">
        <v>278</v>
      </c>
      <c r="R76" s="264" t="s">
        <v>279</v>
      </c>
      <c r="S76" s="266"/>
      <c r="T76" s="266"/>
      <c r="U76" s="266"/>
      <c r="V76" s="269" t="s">
        <v>280</v>
      </c>
      <c r="W76" s="270"/>
      <c r="X76" s="273" t="s">
        <v>281</v>
      </c>
      <c r="Y76" s="275" t="s">
        <v>282</v>
      </c>
      <c r="Z76" s="276"/>
      <c r="AA76" s="277" t="s">
        <v>283</v>
      </c>
      <c r="AB76" s="275" t="s">
        <v>284</v>
      </c>
      <c r="AC76" s="276"/>
      <c r="AD76" s="279" t="s">
        <v>285</v>
      </c>
      <c r="AE76" s="195"/>
      <c r="AK76" s="94" t="s">
        <v>371</v>
      </c>
      <c r="AL76" s="94" t="s">
        <v>268</v>
      </c>
    </row>
    <row r="77" spans="2:38">
      <c r="B77" s="192"/>
      <c r="C77" s="150" t="s">
        <v>4</v>
      </c>
      <c r="D77" s="247" t="str">
        <f ca="1">D70&amp;"(n="&amp;D89&amp;")"</f>
        <v>R2(n=86)</v>
      </c>
      <c r="E77" s="247" t="str">
        <f ca="1">E70&amp;"(n="&amp;E89&amp;")"</f>
        <v>R3(n=86)</v>
      </c>
      <c r="F77" s="247" t="str">
        <f ca="1">F70&amp;"(n="&amp;F89&amp;")"</f>
        <v>R4(n=86)</v>
      </c>
      <c r="G77" s="247" t="str">
        <f ca="1">G70&amp;"(n="&amp;G89&amp;")"</f>
        <v>R5(n=86)</v>
      </c>
      <c r="H77" s="247" t="str">
        <f ca="1">H70&amp;"(n="&amp;H89&amp;")"</f>
        <v>R6(n=86)</v>
      </c>
      <c r="I77" s="114" t="s">
        <v>288</v>
      </c>
      <c r="J77" s="115">
        <v>-0.03</v>
      </c>
      <c r="K77" s="115">
        <v>0.03</v>
      </c>
      <c r="L77" s="248" t="str">
        <f ca="1">Q1</f>
        <v>R2</v>
      </c>
      <c r="M77" s="248" t="str">
        <f ca="1">R1</f>
        <v>R3</v>
      </c>
      <c r="N77" s="248" t="str">
        <f ca="1">S1</f>
        <v>R4</v>
      </c>
      <c r="O77" s="248" t="str">
        <f ca="1">T1</f>
        <v>R5</v>
      </c>
      <c r="P77" s="248" t="str">
        <f ca="1">U1</f>
        <v>R6</v>
      </c>
      <c r="Q77" s="268"/>
      <c r="R77" s="117" t="s">
        <v>289</v>
      </c>
      <c r="S77" s="116" t="s">
        <v>290</v>
      </c>
      <c r="T77" s="116" t="s">
        <v>291</v>
      </c>
      <c r="U77" s="116" t="s">
        <v>292</v>
      </c>
      <c r="V77" s="271"/>
      <c r="W77" s="272"/>
      <c r="X77" s="274"/>
      <c r="Y77" s="118" t="s">
        <v>293</v>
      </c>
      <c r="Z77" s="119" t="s">
        <v>294</v>
      </c>
      <c r="AA77" s="278"/>
      <c r="AB77" s="120" t="s">
        <v>295</v>
      </c>
      <c r="AC77" s="121" t="s">
        <v>296</v>
      </c>
      <c r="AD77" s="280"/>
      <c r="AE77" s="195"/>
      <c r="AK77" s="94" t="s">
        <v>372</v>
      </c>
      <c r="AL77" s="94" t="s">
        <v>287</v>
      </c>
    </row>
    <row r="78" spans="2:38">
      <c r="B78" s="192"/>
      <c r="C78" s="123" t="s">
        <v>196</v>
      </c>
      <c r="D78" s="124">
        <f>'14-3.2020'!D99</f>
        <v>8893</v>
      </c>
      <c r="E78" s="124">
        <f>'14-3.2021'!D99</f>
        <v>9120</v>
      </c>
      <c r="F78" s="124">
        <f>'14-3.2022'!D99</f>
        <v>9405</v>
      </c>
      <c r="G78" s="124">
        <f>'14-3.2023'!D99</f>
        <v>9524</v>
      </c>
      <c r="H78" s="124">
        <f>'14-3.2024'!D99</f>
        <v>9717</v>
      </c>
      <c r="I78" s="125">
        <f>AVERAGE(D78:H78)</f>
        <v>9331.7999999999993</v>
      </c>
      <c r="J78" s="126">
        <f>I78*0.97</f>
        <v>9051.8459999999995</v>
      </c>
      <c r="K78" s="126">
        <f>I78*1.03</f>
        <v>9611.753999999999</v>
      </c>
      <c r="L78" s="116" t="str">
        <f>IF(AND(D78&gt;I78*0.97,D78&lt;I78*1.03),"○","×")</f>
        <v>×</v>
      </c>
      <c r="M78" s="116" t="str">
        <f>IF(AND(E78&gt;I78*0.97,E78&lt;I78*1.03),"○","×")</f>
        <v>○</v>
      </c>
      <c r="N78" s="116" t="str">
        <f>IF(AND(F78&gt;I78*0.97,F78&lt;I78*1.03),"○","×")</f>
        <v>○</v>
      </c>
      <c r="O78" s="116" t="str">
        <f>IF(AND(G78&gt;I78*0.97,G78&lt;I78*1.03),"○","×")</f>
        <v>○</v>
      </c>
      <c r="P78" s="116" t="str">
        <f>IF(AND(H78&gt;I78*0.97,H78&lt;I78*1.03),"○","×")</f>
        <v>×</v>
      </c>
      <c r="Q78" s="127" t="str">
        <f>IF(COUNTIF(L78:P78,"○")=5,"同程度","―")</f>
        <v>―</v>
      </c>
      <c r="R78" s="117" t="str">
        <f t="shared" ref="R78:U81" si="12">IF(E78-D78&gt;0,"↑",IF(E78-D78&lt;0,"↓","－"))</f>
        <v>↑</v>
      </c>
      <c r="S78" s="116" t="str">
        <f t="shared" si="12"/>
        <v>↑</v>
      </c>
      <c r="T78" s="116" t="str">
        <f t="shared" si="12"/>
        <v>↑</v>
      </c>
      <c r="U78" s="116" t="str">
        <f t="shared" si="12"/>
        <v>↑</v>
      </c>
      <c r="V78" s="116" t="str">
        <f>R78&amp;S78&amp;T78&amp;U78</f>
        <v>↑↑↑↑</v>
      </c>
      <c r="W78" s="131" t="str" cm="1">
        <f t="array" ref="W78">INDEX($AL$2:$AL$82,MATCH(V78,$AK$2:$AK$82,0),0)</f>
        <v>増加傾向⤴</v>
      </c>
      <c r="X78" s="129" t="str">
        <f>IF(F78-D78&gt;0,"↑",IF(F78-D78&lt;0,"↓","－"))</f>
        <v>↑</v>
      </c>
      <c r="Y78" s="130" t="str">
        <f>IF(V78="↓↑↓↓",IF(X78="↓","減少傾向","×"),"判定外")</f>
        <v>判定外</v>
      </c>
      <c r="Z78" s="131" t="str">
        <f>IF(V78="↑↓↑↑",IF(X78="↑","増加傾向","×"),"判定外")</f>
        <v>判定外</v>
      </c>
      <c r="AA78" s="132" t="str">
        <f>IF(G78-E78&gt;0,"↑",IF(G78-E78&lt;0,"↓","－"))</f>
        <v>↑</v>
      </c>
      <c r="AB78" s="130" t="str">
        <f>IF(V78="↓↓↑↓",IF(AA78="↓","減少傾向","×"),"判定外")</f>
        <v>判定外</v>
      </c>
      <c r="AC78" s="131" t="str">
        <f>IF(V78="↑↑↓↑",IF(AA78="↑","増加傾向","×"),"判定外")</f>
        <v>判定外</v>
      </c>
      <c r="AD78" s="133"/>
      <c r="AE78" s="195"/>
      <c r="AK78" s="94" t="s">
        <v>373</v>
      </c>
      <c r="AL78" s="94" t="s">
        <v>308</v>
      </c>
    </row>
    <row r="79" spans="2:38">
      <c r="B79" s="192"/>
      <c r="C79" s="123" t="s">
        <v>197</v>
      </c>
      <c r="D79" s="134">
        <f>'14-3.2020'!E99</f>
        <v>39112</v>
      </c>
      <c r="E79" s="134">
        <f>'14-3.2021'!E99</f>
        <v>39895</v>
      </c>
      <c r="F79" s="134">
        <f>'14-3.2022'!E99</f>
        <v>40160</v>
      </c>
      <c r="G79" s="134">
        <f>'14-3.2023'!E99</f>
        <v>40477</v>
      </c>
      <c r="H79" s="134">
        <f>'14-3.2024'!E99</f>
        <v>40964</v>
      </c>
      <c r="I79" s="125">
        <f>AVERAGE(D79:H79)</f>
        <v>40121.599999999999</v>
      </c>
      <c r="J79" s="126">
        <f>I79*0.97</f>
        <v>38917.951999999997</v>
      </c>
      <c r="K79" s="126">
        <f>I79*1.03</f>
        <v>41325.248</v>
      </c>
      <c r="L79" s="116" t="str">
        <f>IF(AND(D79&gt;I79*0.97,D79&lt;I79*1.03),"○","×")</f>
        <v>○</v>
      </c>
      <c r="M79" s="116" t="str">
        <f>IF(AND(E79&gt;I79*0.97,E79&lt;I79*1.03),"○","×")</f>
        <v>○</v>
      </c>
      <c r="N79" s="116" t="str">
        <f>IF(AND(F79&gt;I79*0.97,F79&lt;I79*1.03),"○","×")</f>
        <v>○</v>
      </c>
      <c r="O79" s="116" t="str">
        <f>IF(AND(G79&gt;I79*0.97,G79&lt;I79*1.03),"○","×")</f>
        <v>○</v>
      </c>
      <c r="P79" s="116" t="str">
        <f>IF(AND(H79&gt;I79*0.97,H79&lt;I79*1.03),"○","×")</f>
        <v>○</v>
      </c>
      <c r="Q79" s="127" t="str">
        <f>IF(COUNTIF(L79:P79,"○")=5,"同程度","―")</f>
        <v>同程度</v>
      </c>
      <c r="R79" s="117" t="str">
        <f t="shared" si="12"/>
        <v>↑</v>
      </c>
      <c r="S79" s="116" t="str">
        <f t="shared" si="12"/>
        <v>↑</v>
      </c>
      <c r="T79" s="116" t="str">
        <f t="shared" si="12"/>
        <v>↑</v>
      </c>
      <c r="U79" s="116" t="str">
        <f t="shared" si="12"/>
        <v>↑</v>
      </c>
      <c r="V79" s="116" t="str">
        <f>R79&amp;S79&amp;T79&amp;U79</f>
        <v>↑↑↑↑</v>
      </c>
      <c r="W79" s="131" t="str" cm="1">
        <f t="array" ref="W79">INDEX($AL$2:$AL$82,MATCH(V79,$AK$2:$AK$82,0),0)</f>
        <v>増加傾向⤴</v>
      </c>
      <c r="X79" s="129" t="str">
        <f>IF(F79-D79&gt;0,"↑",IF(F79-D79&lt;0,"↓","－"))</f>
        <v>↑</v>
      </c>
      <c r="Y79" s="130" t="str">
        <f>IF(V79="↓↑↓↓",IF(X79="↓","減少傾向","×"),"判定外")</f>
        <v>判定外</v>
      </c>
      <c r="Z79" s="131" t="str">
        <f>IF(V79="↑↓↑↑",IF(X79="↑","増加傾向","×"),"判定外")</f>
        <v>判定外</v>
      </c>
      <c r="AA79" s="132" t="str">
        <f>IF(G79-E79&gt;0,"↑",IF(G79-E79&lt;0,"↓","－"))</f>
        <v>↑</v>
      </c>
      <c r="AB79" s="130" t="str">
        <f>IF(V79="↓↓↑↓",IF(AA79="↓","減少傾向","×"),"判定外")</f>
        <v>判定外</v>
      </c>
      <c r="AC79" s="131" t="str">
        <f>IF(V79="↑↑↓↑",IF(AA79="↑","増加傾向","×"),"判定外")</f>
        <v>判定外</v>
      </c>
      <c r="AD79" s="133"/>
      <c r="AE79" s="195"/>
      <c r="AK79" s="94" t="s">
        <v>374</v>
      </c>
      <c r="AL79" s="94" t="s">
        <v>268</v>
      </c>
    </row>
    <row r="80" spans="2:38">
      <c r="B80" s="192"/>
      <c r="C80" s="123" t="s">
        <v>210</v>
      </c>
      <c r="D80" s="124">
        <f>SUM(D78:D79)</f>
        <v>48005</v>
      </c>
      <c r="E80" s="124">
        <f>SUM(E78:E79)</f>
        <v>49015</v>
      </c>
      <c r="F80" s="124">
        <f>SUM(F78:F79)</f>
        <v>49565</v>
      </c>
      <c r="G80" s="124">
        <f>SUM(G78:G79)</f>
        <v>50001</v>
      </c>
      <c r="H80" s="124">
        <f>SUM(H78:H79)</f>
        <v>50681</v>
      </c>
      <c r="I80" s="125">
        <f>AVERAGE(D80:H80)</f>
        <v>49453.4</v>
      </c>
      <c r="J80" s="126">
        <f>I80*0.97</f>
        <v>47969.798000000003</v>
      </c>
      <c r="K80" s="126">
        <f>I80*1.03</f>
        <v>50937.002</v>
      </c>
      <c r="L80" s="116" t="str">
        <f>IF(AND(D80&gt;I80*0.97,D80&lt;I80*1.03),"○","×")</f>
        <v>○</v>
      </c>
      <c r="M80" s="116" t="str">
        <f>IF(AND(E80&gt;I80*0.97,E80&lt;I80*1.03),"○","×")</f>
        <v>○</v>
      </c>
      <c r="N80" s="116" t="str">
        <f>IF(AND(F80&gt;I80*0.97,F80&lt;I80*1.03),"○","×")</f>
        <v>○</v>
      </c>
      <c r="O80" s="116" t="str">
        <f>IF(AND(G80&gt;I80*0.97,G80&lt;I80*1.03),"○","×")</f>
        <v>○</v>
      </c>
      <c r="P80" s="116" t="str">
        <f>IF(AND(H80&gt;I80*0.97,H80&lt;I80*1.03),"○","×")</f>
        <v>○</v>
      </c>
      <c r="Q80" s="127" t="str">
        <f>IF(COUNTIF(L80:P80,"○")=5,"同程度","―")</f>
        <v>同程度</v>
      </c>
      <c r="R80" s="117" t="str">
        <f t="shared" si="12"/>
        <v>↑</v>
      </c>
      <c r="S80" s="116" t="str">
        <f t="shared" si="12"/>
        <v>↑</v>
      </c>
      <c r="T80" s="116" t="str">
        <f t="shared" si="12"/>
        <v>↑</v>
      </c>
      <c r="U80" s="116" t="str">
        <f t="shared" si="12"/>
        <v>↑</v>
      </c>
      <c r="V80" s="116" t="str">
        <f>R80&amp;S80&amp;T80&amp;U80</f>
        <v>↑↑↑↑</v>
      </c>
      <c r="W80" s="131" t="str" cm="1">
        <f t="array" ref="W80">INDEX($AL$2:$AL$82,MATCH(V80,$AK$2:$AK$82,0),0)</f>
        <v>増加傾向⤴</v>
      </c>
      <c r="X80" s="129" t="str">
        <f>IF(F80-D80&gt;0,"↑",IF(F80-D80&lt;0,"↓","－"))</f>
        <v>↑</v>
      </c>
      <c r="Y80" s="130" t="str">
        <f>IF(V80="↓↑↓↓",IF(X80="↓","減少傾向","×"),"判定外")</f>
        <v>判定外</v>
      </c>
      <c r="Z80" s="131" t="str">
        <f>IF(V80="↑↓↑↑",IF(X80="↑","増加傾向","×"),"判定外")</f>
        <v>判定外</v>
      </c>
      <c r="AA80" s="132" t="str">
        <f>IF(G80-E80&gt;0,"↑",IF(G80-E80&lt;0,"↓","－"))</f>
        <v>↑</v>
      </c>
      <c r="AB80" s="130" t="str">
        <f>IF(V80="↓↓↑↓",IF(AA80="↓","減少傾向","×"),"判定外")</f>
        <v>判定外</v>
      </c>
      <c r="AC80" s="131" t="str">
        <f>IF(V80="↑↑↓↑",IF(AA80="↑","増加傾向","×"),"判定外")</f>
        <v>判定外</v>
      </c>
      <c r="AD80" s="135" t="s">
        <v>268</v>
      </c>
      <c r="AE80" s="195"/>
      <c r="AK80" s="94" t="s">
        <v>375</v>
      </c>
      <c r="AL80" s="94" t="s">
        <v>268</v>
      </c>
    </row>
    <row r="81" spans="2:38" ht="14.25" thickBot="1">
      <c r="B81" s="192"/>
      <c r="C81" s="123" t="s">
        <v>211</v>
      </c>
      <c r="D81" s="136">
        <f>ROUND(D79/D80,3)</f>
        <v>0.81499999999999995</v>
      </c>
      <c r="E81" s="136">
        <f>ROUND(E79/E80,3)</f>
        <v>0.81399999999999995</v>
      </c>
      <c r="F81" s="136">
        <f>ROUND(F79/F80,3)</f>
        <v>0.81</v>
      </c>
      <c r="G81" s="136">
        <f>ROUND(G79/G80,3)</f>
        <v>0.81</v>
      </c>
      <c r="H81" s="136">
        <f>ROUND(H79/H80,3)</f>
        <v>0.80800000000000005</v>
      </c>
      <c r="I81" s="137">
        <f>AVERAGE(D81:H81)</f>
        <v>0.81140000000000012</v>
      </c>
      <c r="J81" s="138">
        <f>I81-0.03</f>
        <v>0.78140000000000009</v>
      </c>
      <c r="K81" s="138">
        <f>I81+0.03</f>
        <v>0.84140000000000015</v>
      </c>
      <c r="L81" s="100" t="str">
        <f>IF(AND(D81&gt;I81-0.03,D81&lt;I81+0.03),"○","×")</f>
        <v>○</v>
      </c>
      <c r="M81" s="100" t="str">
        <f>IF(AND(E81&gt;I81-0.03,E81&lt;I81+0.03),"○","×")</f>
        <v>○</v>
      </c>
      <c r="N81" s="100" t="str">
        <f>IF(AND(F81&gt;I81-0.03,F81&lt;I81+0.03),"○","×")</f>
        <v>○</v>
      </c>
      <c r="O81" s="100" t="str">
        <f>IF(AND(G81&gt;I81-0.03,G81&lt;I81+0.03),"○","×")</f>
        <v>○</v>
      </c>
      <c r="P81" s="100" t="str">
        <f>IF(AND(H81&gt;I81-0.03,H81&lt;I81+0.03),"○","×")</f>
        <v>○</v>
      </c>
      <c r="Q81" s="139" t="str">
        <f>IF(COUNTIF(L81:P81,"○")=5,"同程度","―")</f>
        <v>同程度</v>
      </c>
      <c r="R81" s="140" t="str">
        <f t="shared" si="12"/>
        <v>↓</v>
      </c>
      <c r="S81" s="100" t="str">
        <f t="shared" si="12"/>
        <v>↓</v>
      </c>
      <c r="T81" s="100" t="str">
        <f t="shared" si="12"/>
        <v>－</v>
      </c>
      <c r="U81" s="100" t="str">
        <f t="shared" si="12"/>
        <v>↓</v>
      </c>
      <c r="V81" s="100" t="str">
        <f>R81&amp;S81&amp;T81&amp;U81</f>
        <v>↓↓－↓</v>
      </c>
      <c r="W81" s="144" t="str" cm="1">
        <f t="array" ref="W81">INDEX($AL$2:$AL$82,MATCH(V81,$AK$2:$AK$82,0),0)</f>
        <v>減少傾向⤵</v>
      </c>
      <c r="X81" s="142" t="str">
        <f>IF(F81-D81&gt;0,"↑",IF(F81-D81&lt;0,"↓","－"))</f>
        <v>↓</v>
      </c>
      <c r="Y81" s="143" t="str">
        <f>IF(V81="↓↑↓↓",IF(X81="↓","減少傾向","×"),"判定外")</f>
        <v>判定外</v>
      </c>
      <c r="Z81" s="144" t="str">
        <f>IF(V81="↑↓↑↑",IF(X81="↑","増加傾向","×"),"判定外")</f>
        <v>判定外</v>
      </c>
      <c r="AA81" s="145" t="str">
        <f>IF(G81-E81&gt;0,"↑",IF(G81-E81&lt;0,"↓","－"))</f>
        <v>↓</v>
      </c>
      <c r="AB81" s="143" t="str">
        <f>IF(V81="↓↓↑↓",IF(AA81="↓","減少傾向","×"),"判定外")</f>
        <v>判定外</v>
      </c>
      <c r="AC81" s="144" t="str">
        <f>IF(V81="↑↑↓↑",IF(AA81="↑","増加傾向","×"),"判定外")</f>
        <v>判定外</v>
      </c>
      <c r="AD81" s="146" t="s">
        <v>268</v>
      </c>
      <c r="AE81" s="195"/>
      <c r="AK81" s="94" t="s">
        <v>376</v>
      </c>
      <c r="AL81" s="94" t="s">
        <v>268</v>
      </c>
    </row>
    <row r="82" spans="2:38" ht="14.25" thickBot="1">
      <c r="B82" s="192"/>
      <c r="C82" s="193"/>
      <c r="D82" s="194"/>
      <c r="E82" s="194"/>
      <c r="F82" s="194"/>
      <c r="G82" s="194"/>
      <c r="H82" s="194"/>
      <c r="I82" s="196"/>
      <c r="J82" s="196"/>
      <c r="K82" s="196"/>
      <c r="L82" s="197"/>
      <c r="M82" s="197"/>
      <c r="N82" s="197"/>
      <c r="O82" s="197"/>
      <c r="P82" s="197"/>
      <c r="Q82" s="197"/>
      <c r="R82" s="197"/>
      <c r="S82" s="197"/>
      <c r="T82" s="197"/>
      <c r="U82" s="197"/>
      <c r="V82" s="197"/>
      <c r="W82" s="196"/>
      <c r="X82" s="197"/>
      <c r="Y82" s="196"/>
      <c r="Z82" s="196"/>
      <c r="AA82" s="197"/>
      <c r="AB82" s="196"/>
      <c r="AC82" s="196"/>
      <c r="AD82" s="198"/>
      <c r="AE82" s="195"/>
      <c r="AK82" s="94" t="s">
        <v>377</v>
      </c>
      <c r="AL82" s="94" t="s">
        <v>268</v>
      </c>
    </row>
    <row r="83" spans="2:38">
      <c r="B83" s="192"/>
      <c r="C83" s="193"/>
      <c r="D83" s="194"/>
      <c r="E83" s="194"/>
      <c r="F83" s="194"/>
      <c r="G83" s="194"/>
      <c r="H83" s="194"/>
      <c r="I83" s="264" t="s">
        <v>277</v>
      </c>
      <c r="J83" s="265"/>
      <c r="K83" s="265"/>
      <c r="L83" s="266"/>
      <c r="M83" s="266"/>
      <c r="N83" s="266"/>
      <c r="O83" s="266"/>
      <c r="P83" s="266"/>
      <c r="Q83" s="267" t="s">
        <v>278</v>
      </c>
      <c r="R83" s="264" t="s">
        <v>279</v>
      </c>
      <c r="S83" s="266"/>
      <c r="T83" s="266"/>
      <c r="U83" s="266"/>
      <c r="V83" s="269" t="s">
        <v>280</v>
      </c>
      <c r="W83" s="270"/>
      <c r="X83" s="273" t="s">
        <v>281</v>
      </c>
      <c r="Y83" s="275" t="s">
        <v>282</v>
      </c>
      <c r="Z83" s="276"/>
      <c r="AA83" s="277" t="s">
        <v>283</v>
      </c>
      <c r="AB83" s="275" t="s">
        <v>284</v>
      </c>
      <c r="AC83" s="276"/>
      <c r="AD83" s="279" t="s">
        <v>285</v>
      </c>
      <c r="AE83" s="195"/>
    </row>
    <row r="84" spans="2:38">
      <c r="B84" s="192"/>
      <c r="C84" s="151" t="s">
        <v>199</v>
      </c>
      <c r="D84" s="247" t="str">
        <f ca="1">D70&amp;"(n="&amp;D89&amp;")"</f>
        <v>R2(n=86)</v>
      </c>
      <c r="E84" s="247" t="str">
        <f ca="1">E70&amp;"(n="&amp;E89&amp;")"</f>
        <v>R3(n=86)</v>
      </c>
      <c r="F84" s="247" t="str">
        <f ca="1">F70&amp;"(n="&amp;F89&amp;")"</f>
        <v>R4(n=86)</v>
      </c>
      <c r="G84" s="247" t="str">
        <f ca="1">G70&amp;"(n="&amp;G89&amp;")"</f>
        <v>R5(n=86)</v>
      </c>
      <c r="H84" s="247" t="str">
        <f ca="1">H70&amp;"(n="&amp;H89&amp;")"</f>
        <v>R6(n=86)</v>
      </c>
      <c r="I84" s="114" t="s">
        <v>288</v>
      </c>
      <c r="J84" s="115">
        <v>-0.03</v>
      </c>
      <c r="K84" s="115">
        <v>0.03</v>
      </c>
      <c r="L84" s="248" t="str">
        <f ca="1">Q1</f>
        <v>R2</v>
      </c>
      <c r="M84" s="248" t="str">
        <f ca="1">R1</f>
        <v>R3</v>
      </c>
      <c r="N84" s="248" t="str">
        <f ca="1">S1</f>
        <v>R4</v>
      </c>
      <c r="O84" s="248" t="str">
        <f ca="1">T1</f>
        <v>R5</v>
      </c>
      <c r="P84" s="248" t="str">
        <f ca="1">U1</f>
        <v>R6</v>
      </c>
      <c r="Q84" s="268"/>
      <c r="R84" s="117" t="s">
        <v>289</v>
      </c>
      <c r="S84" s="116" t="s">
        <v>290</v>
      </c>
      <c r="T84" s="116" t="s">
        <v>291</v>
      </c>
      <c r="U84" s="116" t="s">
        <v>292</v>
      </c>
      <c r="V84" s="271"/>
      <c r="W84" s="272"/>
      <c r="X84" s="274"/>
      <c r="Y84" s="118" t="s">
        <v>293</v>
      </c>
      <c r="Z84" s="119" t="s">
        <v>294</v>
      </c>
      <c r="AA84" s="278"/>
      <c r="AB84" s="120" t="s">
        <v>295</v>
      </c>
      <c r="AC84" s="121" t="s">
        <v>296</v>
      </c>
      <c r="AD84" s="280"/>
      <c r="AE84" s="195"/>
    </row>
    <row r="85" spans="2:38">
      <c r="B85" s="192"/>
      <c r="C85" s="123" t="s">
        <v>196</v>
      </c>
      <c r="D85" s="152">
        <f>ROUND(D78/D89,1)</f>
        <v>103.4</v>
      </c>
      <c r="E85" s="152">
        <f>ROUND(E78/E89,1)</f>
        <v>106</v>
      </c>
      <c r="F85" s="152">
        <f>ROUND(F78/F89,1)</f>
        <v>109.4</v>
      </c>
      <c r="G85" s="152">
        <f>ROUND(G78/G89,1)</f>
        <v>110.7</v>
      </c>
      <c r="H85" s="152">
        <f>ROUND(H78/H89,1)</f>
        <v>113</v>
      </c>
      <c r="I85" s="125">
        <f>AVERAGE(D85:H85)</f>
        <v>108.5</v>
      </c>
      <c r="J85" s="126">
        <f>I85*0.97</f>
        <v>105.24499999999999</v>
      </c>
      <c r="K85" s="126">
        <f>I85*1.03</f>
        <v>111.75500000000001</v>
      </c>
      <c r="L85" s="116" t="str">
        <f>IF(AND(D85&gt;I85*0.97,D85&lt;I85*1.03),"○","×")</f>
        <v>×</v>
      </c>
      <c r="M85" s="116" t="str">
        <f>IF(AND(E85&gt;I85*0.97,E85&lt;I85*1.03),"○","×")</f>
        <v>○</v>
      </c>
      <c r="N85" s="116" t="str">
        <f>IF(AND(F85&gt;I85*0.97,F85&lt;I85*1.03),"○","×")</f>
        <v>○</v>
      </c>
      <c r="O85" s="116" t="str">
        <f>IF(AND(G85&gt;I85*0.97,G85&lt;I85*1.03),"○","×")</f>
        <v>○</v>
      </c>
      <c r="P85" s="116" t="str">
        <f>IF(AND(H85&gt;I85*0.97,H85&lt;I85*1.03),"○","×")</f>
        <v>×</v>
      </c>
      <c r="Q85" s="127" t="str">
        <f>IF(COUNTIF(L85:P85,"○")=5,"同程度","―")</f>
        <v>―</v>
      </c>
      <c r="R85" s="117" t="str">
        <f t="shared" ref="R85:U88" si="13">IF(E85-D85&gt;0,"↑",IF(E85-D85&lt;0,"↓","－"))</f>
        <v>↑</v>
      </c>
      <c r="S85" s="116" t="str">
        <f t="shared" si="13"/>
        <v>↑</v>
      </c>
      <c r="T85" s="116" t="str">
        <f t="shared" si="13"/>
        <v>↑</v>
      </c>
      <c r="U85" s="116" t="str">
        <f t="shared" si="13"/>
        <v>↑</v>
      </c>
      <c r="V85" s="116" t="str">
        <f>R85&amp;S85&amp;T85&amp;U85</f>
        <v>↑↑↑↑</v>
      </c>
      <c r="W85" s="131" t="str" cm="1">
        <f t="array" ref="W85">INDEX($AL$2:$AL$82,MATCH(V85,$AK$2:$AK$82,0),0)</f>
        <v>増加傾向⤴</v>
      </c>
      <c r="X85" s="129" t="str">
        <f>IF(F85-D85&gt;0,"↑",IF(F85-D85&lt;0,"↓","－"))</f>
        <v>↑</v>
      </c>
      <c r="Y85" s="130" t="str">
        <f>IF(V85="↓↑↓↓",IF(X85="↓","減少傾向","×"),"判定外")</f>
        <v>判定外</v>
      </c>
      <c r="Z85" s="131" t="str">
        <f>IF(V85="↑↓↑↑",IF(X85="↑","増加傾向","×"),"判定外")</f>
        <v>判定外</v>
      </c>
      <c r="AA85" s="132" t="str">
        <f>IF(G85-E85&gt;0,"↑",IF(G85-E85&lt;0,"↓","－"))</f>
        <v>↑</v>
      </c>
      <c r="AB85" s="130" t="str">
        <f>IF(V85="↓↓↑↓",IF(AA85="↓","減少傾向","×"),"判定外")</f>
        <v>判定外</v>
      </c>
      <c r="AC85" s="131" t="str">
        <f>IF(V85="↑↑↓↑",IF(AA85="↑","増加傾向","×"),"判定外")</f>
        <v>判定外</v>
      </c>
      <c r="AD85" s="133"/>
      <c r="AE85" s="195"/>
    </row>
    <row r="86" spans="2:38">
      <c r="B86" s="192"/>
      <c r="C86" s="123" t="s">
        <v>197</v>
      </c>
      <c r="D86" s="152">
        <f>ROUND(D79/D89,1)</f>
        <v>454.8</v>
      </c>
      <c r="E86" s="152">
        <f>ROUND(E79/E89,1)</f>
        <v>463.9</v>
      </c>
      <c r="F86" s="152">
        <f>ROUND(F79/F89,1)</f>
        <v>467</v>
      </c>
      <c r="G86" s="152">
        <f>ROUND(G79/G89,1)</f>
        <v>470.7</v>
      </c>
      <c r="H86" s="152">
        <f>ROUND(H79/H89,1)</f>
        <v>476.3</v>
      </c>
      <c r="I86" s="125">
        <f>AVERAGE(D86:H86)</f>
        <v>466.54000000000008</v>
      </c>
      <c r="J86" s="126">
        <f>I86*0.97</f>
        <v>452.54380000000009</v>
      </c>
      <c r="K86" s="126">
        <f>I86*1.03</f>
        <v>480.53620000000006</v>
      </c>
      <c r="L86" s="116" t="str">
        <f>IF(AND(D86&gt;I86*0.97,D86&lt;I86*1.03),"○","×")</f>
        <v>○</v>
      </c>
      <c r="M86" s="116" t="str">
        <f>IF(AND(E86&gt;I86*0.97,E86&lt;I86*1.03),"○","×")</f>
        <v>○</v>
      </c>
      <c r="N86" s="116" t="str">
        <f>IF(AND(F86&gt;I86*0.97,F86&lt;I86*1.03),"○","×")</f>
        <v>○</v>
      </c>
      <c r="O86" s="116" t="str">
        <f>IF(AND(G86&gt;I86*0.97,G86&lt;I86*1.03),"○","×")</f>
        <v>○</v>
      </c>
      <c r="P86" s="116" t="str">
        <f>IF(AND(H86&gt;I86*0.97,H86&lt;I86*1.03),"○","×")</f>
        <v>○</v>
      </c>
      <c r="Q86" s="127" t="str">
        <f>IF(COUNTIF(L86:P86,"○")=5,"同程度","―")</f>
        <v>同程度</v>
      </c>
      <c r="R86" s="117" t="str">
        <f t="shared" si="13"/>
        <v>↑</v>
      </c>
      <c r="S86" s="116" t="str">
        <f t="shared" si="13"/>
        <v>↑</v>
      </c>
      <c r="T86" s="116" t="str">
        <f t="shared" si="13"/>
        <v>↑</v>
      </c>
      <c r="U86" s="116" t="str">
        <f t="shared" si="13"/>
        <v>↑</v>
      </c>
      <c r="V86" s="116" t="str">
        <f>R86&amp;S86&amp;T86&amp;U86</f>
        <v>↑↑↑↑</v>
      </c>
      <c r="W86" s="131" t="str" cm="1">
        <f t="array" ref="W86">INDEX($AL$2:$AL$82,MATCH(V86,$AK$2:$AK$82,0),0)</f>
        <v>増加傾向⤴</v>
      </c>
      <c r="X86" s="129" t="str">
        <f>IF(F86-D86&gt;0,"↑",IF(F86-D86&lt;0,"↓","－"))</f>
        <v>↑</v>
      </c>
      <c r="Y86" s="130" t="str">
        <f>IF(V86="↓↑↓↓",IF(X86="↓","減少傾向","×"),"判定外")</f>
        <v>判定外</v>
      </c>
      <c r="Z86" s="131" t="str">
        <f>IF(V86="↑↓↑↑",IF(X86="↑","増加傾向","×"),"判定外")</f>
        <v>判定外</v>
      </c>
      <c r="AA86" s="132" t="str">
        <f>IF(G86-E86&gt;0,"↑",IF(G86-E86&lt;0,"↓","－"))</f>
        <v>↑</v>
      </c>
      <c r="AB86" s="130" t="str">
        <f>IF(V86="↓↓↑↓",IF(AA86="↓","減少傾向","×"),"判定外")</f>
        <v>判定外</v>
      </c>
      <c r="AC86" s="131" t="str">
        <f>IF(V86="↑↑↓↑",IF(AA86="↑","増加傾向","×"),"判定外")</f>
        <v>判定外</v>
      </c>
      <c r="AD86" s="133"/>
      <c r="AE86" s="195"/>
    </row>
    <row r="87" spans="2:38">
      <c r="B87" s="192"/>
      <c r="C87" s="123" t="s">
        <v>210</v>
      </c>
      <c r="D87" s="152">
        <f>ROUND(SUM(D85:D86),1)</f>
        <v>558.20000000000005</v>
      </c>
      <c r="E87" s="152">
        <f>ROUND(SUM(E85:E86),1)</f>
        <v>569.9</v>
      </c>
      <c r="F87" s="152">
        <f>ROUND(SUM(F85:F86),1)</f>
        <v>576.4</v>
      </c>
      <c r="G87" s="152">
        <f>ROUND(SUM(G85:G86),1)</f>
        <v>581.4</v>
      </c>
      <c r="H87" s="152">
        <f>ROUND(SUM(H85:H86),1)</f>
        <v>589.29999999999995</v>
      </c>
      <c r="I87" s="125">
        <f>AVERAGE(D87:H87)</f>
        <v>575.04</v>
      </c>
      <c r="J87" s="126">
        <f>I87*0.97</f>
        <v>557.78879999999992</v>
      </c>
      <c r="K87" s="126">
        <f>I87*1.03</f>
        <v>592.2912</v>
      </c>
      <c r="L87" s="116" t="str">
        <f>IF(AND(D87&gt;I87*0.97,D87&lt;I87*1.03),"○","×")</f>
        <v>○</v>
      </c>
      <c r="M87" s="116" t="str">
        <f>IF(AND(E87&gt;I87*0.97,E87&lt;I87*1.03),"○","×")</f>
        <v>○</v>
      </c>
      <c r="N87" s="116" t="str">
        <f>IF(AND(F87&gt;I87*0.97,F87&lt;I87*1.03),"○","×")</f>
        <v>○</v>
      </c>
      <c r="O87" s="116" t="str">
        <f>IF(AND(G87&gt;I87*0.97,G87&lt;I87*1.03),"○","×")</f>
        <v>○</v>
      </c>
      <c r="P87" s="116" t="str">
        <f>IF(AND(H87&gt;I87*0.97,H87&lt;I87*1.03),"○","×")</f>
        <v>○</v>
      </c>
      <c r="Q87" s="127" t="str">
        <f>IF(COUNTIF(L87:P87,"○")=5,"同程度","―")</f>
        <v>同程度</v>
      </c>
      <c r="R87" s="117" t="str">
        <f t="shared" si="13"/>
        <v>↑</v>
      </c>
      <c r="S87" s="116" t="str">
        <f t="shared" si="13"/>
        <v>↑</v>
      </c>
      <c r="T87" s="116" t="str">
        <f t="shared" si="13"/>
        <v>↑</v>
      </c>
      <c r="U87" s="116" t="str">
        <f t="shared" si="13"/>
        <v>↑</v>
      </c>
      <c r="V87" s="116" t="str">
        <f>R87&amp;S87&amp;T87&amp;U87</f>
        <v>↑↑↑↑</v>
      </c>
      <c r="W87" s="131" t="str" cm="1">
        <f t="array" ref="W87">INDEX($AL$2:$AL$82,MATCH(V87,$AK$2:$AK$82,0),0)</f>
        <v>増加傾向⤴</v>
      </c>
      <c r="X87" s="129" t="str">
        <f>IF(F87-D87&gt;0,"↑",IF(F87-D87&lt;0,"↓","－"))</f>
        <v>↑</v>
      </c>
      <c r="Y87" s="130" t="str">
        <f>IF(V87="↓↑↓↓",IF(X87="↓","減少傾向","×"),"判定外")</f>
        <v>判定外</v>
      </c>
      <c r="Z87" s="131" t="str">
        <f>IF(V87="↑↓↑↑",IF(X87="↑","増加傾向","×"),"判定外")</f>
        <v>判定外</v>
      </c>
      <c r="AA87" s="132" t="str">
        <f>IF(G87-E87&gt;0,"↑",IF(G87-E87&lt;0,"↓","－"))</f>
        <v>↑</v>
      </c>
      <c r="AB87" s="130" t="str">
        <f>IF(V87="↓↓↑↓",IF(AA87="↓","減少傾向","×"),"判定外")</f>
        <v>判定外</v>
      </c>
      <c r="AC87" s="131" t="str">
        <f>IF(V87="↑↑↓↑",IF(AA87="↑","増加傾向","×"),"判定外")</f>
        <v>判定外</v>
      </c>
      <c r="AD87" s="135" t="s">
        <v>268</v>
      </c>
      <c r="AE87" s="195"/>
    </row>
    <row r="88" spans="2:38" ht="14.25" thickBot="1">
      <c r="B88" s="192"/>
      <c r="C88" s="123" t="s">
        <v>211</v>
      </c>
      <c r="D88" s="136">
        <f>ROUND(D86/D87,3)</f>
        <v>0.81499999999999995</v>
      </c>
      <c r="E88" s="136">
        <f>ROUND(E86/E87,3)</f>
        <v>0.81399999999999995</v>
      </c>
      <c r="F88" s="136">
        <f>ROUND(F86/F87,3)</f>
        <v>0.81</v>
      </c>
      <c r="G88" s="136">
        <f>ROUND(G86/G87,3)</f>
        <v>0.81</v>
      </c>
      <c r="H88" s="136">
        <f>ROUND(H86/H87,3)</f>
        <v>0.80800000000000005</v>
      </c>
      <c r="I88" s="137">
        <f>AVERAGE(D88:H88)</f>
        <v>0.81140000000000012</v>
      </c>
      <c r="J88" s="138">
        <f>I88-0.03</f>
        <v>0.78140000000000009</v>
      </c>
      <c r="K88" s="138">
        <f>I88+0.03</f>
        <v>0.84140000000000015</v>
      </c>
      <c r="L88" s="100" t="str">
        <f>IF(AND(D88&gt;I88-0.03,D88&lt;I88+0.03),"○","×")</f>
        <v>○</v>
      </c>
      <c r="M88" s="100" t="str">
        <f>IF(AND(E88&gt;I88-0.03,E88&lt;I88+0.03),"○","×")</f>
        <v>○</v>
      </c>
      <c r="N88" s="100" t="str">
        <f>IF(AND(F88&gt;I88-0.03,F88&lt;I88+0.03),"○","×")</f>
        <v>○</v>
      </c>
      <c r="O88" s="100" t="str">
        <f>IF(AND(G88&gt;I88-0.03,G88&lt;I88+0.03),"○","×")</f>
        <v>○</v>
      </c>
      <c r="P88" s="100" t="str">
        <f>IF(AND(H88&gt;I88-0.03,H88&lt;I88+0.03),"○","×")</f>
        <v>○</v>
      </c>
      <c r="Q88" s="139" t="str">
        <f>IF(COUNTIF(L88:P88,"○")=5,"同程度","―")</f>
        <v>同程度</v>
      </c>
      <c r="R88" s="140" t="str">
        <f t="shared" si="13"/>
        <v>↓</v>
      </c>
      <c r="S88" s="100" t="str">
        <f t="shared" si="13"/>
        <v>↓</v>
      </c>
      <c r="T88" s="100" t="str">
        <f t="shared" si="13"/>
        <v>－</v>
      </c>
      <c r="U88" s="100" t="str">
        <f t="shared" si="13"/>
        <v>↓</v>
      </c>
      <c r="V88" s="100" t="str">
        <f>R88&amp;S88&amp;T88&amp;U88</f>
        <v>↓↓－↓</v>
      </c>
      <c r="W88" s="144" t="str" cm="1">
        <f t="array" ref="W88">INDEX($AL$2:$AL$82,MATCH(V88,$AK$2:$AK$82,0),0)</f>
        <v>減少傾向⤵</v>
      </c>
      <c r="X88" s="142" t="str">
        <f>IF(F88-D88&gt;0,"↑",IF(F88-D88&lt;0,"↓","－"))</f>
        <v>↓</v>
      </c>
      <c r="Y88" s="143" t="str">
        <f>IF(V88="↓↑↓↓",IF(X88="↓","減少傾向","×"),"判定外")</f>
        <v>判定外</v>
      </c>
      <c r="Z88" s="144" t="str">
        <f>IF(V88="↑↓↑↑",IF(X88="↑","増加傾向","×"),"判定外")</f>
        <v>判定外</v>
      </c>
      <c r="AA88" s="145" t="str">
        <f>IF(G88-E88&gt;0,"↑",IF(G88-E88&lt;0,"↓","－"))</f>
        <v>↓</v>
      </c>
      <c r="AB88" s="143" t="str">
        <f>IF(V88="↓↓↑↓",IF(AA88="↓","減少傾向","×"),"判定外")</f>
        <v>判定外</v>
      </c>
      <c r="AC88" s="144" t="str">
        <f>IF(V88="↑↑↓↑",IF(AA88="↑","増加傾向","×"),"判定外")</f>
        <v>判定外</v>
      </c>
      <c r="AD88" s="146" t="s">
        <v>268</v>
      </c>
      <c r="AE88" s="195"/>
    </row>
    <row r="89" spans="2:38">
      <c r="B89" s="192"/>
      <c r="C89" s="123" t="s">
        <v>215</v>
      </c>
      <c r="D89" s="134">
        <f>COUNT('14-3.2020'!D12:D97)</f>
        <v>86</v>
      </c>
      <c r="E89" s="134">
        <f>COUNT('14-3.2021'!D12:D97)</f>
        <v>86</v>
      </c>
      <c r="F89" s="134">
        <f>COUNT('14-3.2022'!D12:D97)</f>
        <v>86</v>
      </c>
      <c r="G89" s="134">
        <f>COUNT('14-3.2023'!D12:D97)</f>
        <v>86</v>
      </c>
      <c r="H89" s="153">
        <f>COUNT('14-3.2024'!D12:D97)</f>
        <v>86</v>
      </c>
      <c r="I89" s="196"/>
      <c r="J89" s="196"/>
      <c r="K89" s="196"/>
      <c r="L89" s="197"/>
      <c r="M89" s="197"/>
      <c r="N89" s="197"/>
      <c r="O89" s="197"/>
      <c r="P89" s="197"/>
      <c r="Q89" s="197"/>
      <c r="R89" s="197"/>
      <c r="S89" s="197"/>
      <c r="T89" s="197"/>
      <c r="U89" s="197"/>
      <c r="V89" s="197"/>
      <c r="W89" s="196"/>
      <c r="X89" s="197"/>
      <c r="Y89" s="196"/>
      <c r="Z89" s="196"/>
      <c r="AA89" s="197"/>
      <c r="AB89" s="196"/>
      <c r="AC89" s="196"/>
      <c r="AD89" s="198"/>
      <c r="AE89" s="195"/>
    </row>
    <row r="90" spans="2:38" ht="14.25" thickBot="1">
      <c r="B90" s="192"/>
      <c r="C90" s="193"/>
      <c r="D90" s="194"/>
      <c r="E90" s="194"/>
      <c r="F90" s="194"/>
      <c r="G90" s="194"/>
      <c r="H90" s="194"/>
      <c r="I90" s="196"/>
      <c r="J90" s="196"/>
      <c r="K90" s="196"/>
      <c r="L90" s="197"/>
      <c r="M90" s="197"/>
      <c r="N90" s="197"/>
      <c r="O90" s="197"/>
      <c r="P90" s="197"/>
      <c r="Q90" s="197"/>
      <c r="R90" s="197"/>
      <c r="S90" s="197"/>
      <c r="T90" s="197"/>
      <c r="U90" s="197"/>
      <c r="V90" s="197"/>
      <c r="W90" s="196"/>
      <c r="X90" s="197"/>
      <c r="Y90" s="196"/>
      <c r="Z90" s="196"/>
      <c r="AA90" s="197"/>
      <c r="AB90" s="196"/>
      <c r="AC90" s="196"/>
      <c r="AD90" s="198"/>
      <c r="AE90" s="195"/>
    </row>
    <row r="91" spans="2:38">
      <c r="B91" s="192"/>
      <c r="C91" s="193"/>
      <c r="D91" s="194"/>
      <c r="E91" s="194"/>
      <c r="F91" s="194"/>
      <c r="G91" s="194"/>
      <c r="H91" s="194"/>
      <c r="I91" s="264" t="s">
        <v>277</v>
      </c>
      <c r="J91" s="265"/>
      <c r="K91" s="265"/>
      <c r="L91" s="266"/>
      <c r="M91" s="266"/>
      <c r="N91" s="266"/>
      <c r="O91" s="266"/>
      <c r="P91" s="266"/>
      <c r="Q91" s="267" t="s">
        <v>278</v>
      </c>
      <c r="R91" s="264" t="s">
        <v>279</v>
      </c>
      <c r="S91" s="266"/>
      <c r="T91" s="266"/>
      <c r="U91" s="266"/>
      <c r="V91" s="269" t="s">
        <v>280</v>
      </c>
      <c r="W91" s="270"/>
      <c r="X91" s="273" t="s">
        <v>281</v>
      </c>
      <c r="Y91" s="275" t="s">
        <v>282</v>
      </c>
      <c r="Z91" s="276"/>
      <c r="AA91" s="277" t="s">
        <v>283</v>
      </c>
      <c r="AB91" s="275" t="s">
        <v>284</v>
      </c>
      <c r="AC91" s="276"/>
      <c r="AD91" s="279" t="s">
        <v>285</v>
      </c>
      <c r="AE91" s="195"/>
    </row>
    <row r="92" spans="2:38">
      <c r="B92" s="192"/>
      <c r="C92" s="154" t="s">
        <v>198</v>
      </c>
      <c r="D92" s="247" t="str">
        <f ca="1">D70&amp;"(n="&amp;D97&amp;")"</f>
        <v>R2(n=25)</v>
      </c>
      <c r="E92" s="247" t="str">
        <f ca="1">E70&amp;"(n="&amp;E97&amp;")"</f>
        <v>R3(n=25)</v>
      </c>
      <c r="F92" s="247" t="str">
        <f ca="1">F70&amp;"(n="&amp;F97&amp;")"</f>
        <v>R4(n=25)</v>
      </c>
      <c r="G92" s="247" t="str">
        <f ca="1">G70&amp;"(n="&amp;G97&amp;")"</f>
        <v>R5(n=25)</v>
      </c>
      <c r="H92" s="247" t="str">
        <f ca="1">H70&amp;"(n="&amp;H97&amp;")"</f>
        <v>R6(n=25)</v>
      </c>
      <c r="I92" s="114" t="s">
        <v>288</v>
      </c>
      <c r="J92" s="115">
        <v>-0.03</v>
      </c>
      <c r="K92" s="115">
        <v>0.03</v>
      </c>
      <c r="L92" s="248" t="str">
        <f ca="1">Q1</f>
        <v>R2</v>
      </c>
      <c r="M92" s="248" t="str">
        <f ca="1">R1</f>
        <v>R3</v>
      </c>
      <c r="N92" s="248" t="str">
        <f ca="1">S1</f>
        <v>R4</v>
      </c>
      <c r="O92" s="248" t="str">
        <f ca="1">T1</f>
        <v>R5</v>
      </c>
      <c r="P92" s="248" t="str">
        <f ca="1">U1</f>
        <v>R6</v>
      </c>
      <c r="Q92" s="268"/>
      <c r="R92" s="117" t="s">
        <v>289</v>
      </c>
      <c r="S92" s="116" t="s">
        <v>290</v>
      </c>
      <c r="T92" s="116" t="s">
        <v>291</v>
      </c>
      <c r="U92" s="116" t="s">
        <v>292</v>
      </c>
      <c r="V92" s="271"/>
      <c r="W92" s="272"/>
      <c r="X92" s="274"/>
      <c r="Y92" s="118" t="s">
        <v>293</v>
      </c>
      <c r="Z92" s="119" t="s">
        <v>294</v>
      </c>
      <c r="AA92" s="278"/>
      <c r="AB92" s="120" t="s">
        <v>295</v>
      </c>
      <c r="AC92" s="121" t="s">
        <v>296</v>
      </c>
      <c r="AD92" s="280"/>
      <c r="AE92" s="195"/>
    </row>
    <row r="93" spans="2:38">
      <c r="B93" s="192"/>
      <c r="C93" s="123" t="s">
        <v>196</v>
      </c>
      <c r="D93" s="152">
        <f>ROUND('14-3.2020'!D7,1)</f>
        <v>190.2</v>
      </c>
      <c r="E93" s="152">
        <f>ROUND('14-3.2021'!D7,1)</f>
        <v>195.5</v>
      </c>
      <c r="F93" s="152">
        <f>ROUND('14-3.2022'!D7,1)</f>
        <v>197.7</v>
      </c>
      <c r="G93" s="152">
        <f>ROUND('14-3.2023'!D7,1)</f>
        <v>200.6</v>
      </c>
      <c r="H93" s="152">
        <f>ROUND('14-3.2024'!D7,1)</f>
        <v>206.9</v>
      </c>
      <c r="I93" s="125">
        <f>AVERAGE(D93:H93)</f>
        <v>198.18</v>
      </c>
      <c r="J93" s="126">
        <f>I93*0.97</f>
        <v>192.2346</v>
      </c>
      <c r="K93" s="126">
        <f>I93*1.03</f>
        <v>204.12540000000001</v>
      </c>
      <c r="L93" s="116" t="str">
        <f>IF(AND(D93&gt;I93*0.97,D93&lt;I93*1.03),"○","×")</f>
        <v>×</v>
      </c>
      <c r="M93" s="116" t="str">
        <f>IF(AND(E93&gt;I93*0.97,E93&lt;I93*1.03),"○","×")</f>
        <v>○</v>
      </c>
      <c r="N93" s="116" t="str">
        <f>IF(AND(F93&gt;I93*0.97,F93&lt;I93*1.03),"○","×")</f>
        <v>○</v>
      </c>
      <c r="O93" s="116" t="str">
        <f>IF(AND(G93&gt;I93*0.97,G93&lt;I93*1.03),"○","×")</f>
        <v>○</v>
      </c>
      <c r="P93" s="116" t="str">
        <f>IF(AND(H93&gt;I93*0.97,H93&lt;I93*1.03),"○","×")</f>
        <v>×</v>
      </c>
      <c r="Q93" s="127" t="str">
        <f>IF(COUNTIF(L93:P93,"○")=5,"同程度","―")</f>
        <v>―</v>
      </c>
      <c r="R93" s="117" t="str">
        <f t="shared" ref="R93:U96" si="14">IF(E93-D93&gt;0,"↑",IF(E93-D93&lt;0,"↓","－"))</f>
        <v>↑</v>
      </c>
      <c r="S93" s="116" t="str">
        <f t="shared" si="14"/>
        <v>↑</v>
      </c>
      <c r="T93" s="116" t="str">
        <f t="shared" si="14"/>
        <v>↑</v>
      </c>
      <c r="U93" s="116" t="str">
        <f t="shared" si="14"/>
        <v>↑</v>
      </c>
      <c r="V93" s="116" t="str">
        <f>R93&amp;S93&amp;T93&amp;U93</f>
        <v>↑↑↑↑</v>
      </c>
      <c r="W93" s="131" t="str" cm="1">
        <f t="array" ref="W93">INDEX($AL$2:$AL$82,MATCH(V93,$AK$2:$AK$82,0),0)</f>
        <v>増加傾向⤴</v>
      </c>
      <c r="X93" s="129" t="str">
        <f>IF(F93-D93&gt;0,"↑",IF(F93-D93&lt;0,"↓","－"))</f>
        <v>↑</v>
      </c>
      <c r="Y93" s="130" t="str">
        <f>IF(V93="↓↑↓↓",IF(X93="↓","減少傾向","×"),"判定外")</f>
        <v>判定外</v>
      </c>
      <c r="Z93" s="131" t="str">
        <f>IF(V93="↑↓↑↑",IF(X93="↑","増加傾向","×"),"判定外")</f>
        <v>判定外</v>
      </c>
      <c r="AA93" s="132" t="str">
        <f>IF(G93-E93&gt;0,"↑",IF(G93-E93&lt;0,"↓","－"))</f>
        <v>↑</v>
      </c>
      <c r="AB93" s="130" t="str">
        <f>IF(V93="↓↓↑↓",IF(AA93="↓","減少傾向","×"),"判定外")</f>
        <v>判定外</v>
      </c>
      <c r="AC93" s="131" t="str">
        <f>IF(V93="↑↑↓↑",IF(AA93="↑","増加傾向","×"),"判定外")</f>
        <v>判定外</v>
      </c>
      <c r="AD93" s="133"/>
      <c r="AE93" s="195"/>
    </row>
    <row r="94" spans="2:38">
      <c r="B94" s="192"/>
      <c r="C94" s="123" t="s">
        <v>197</v>
      </c>
      <c r="D94" s="152">
        <f>ROUND('14-3.2020'!E7,1)</f>
        <v>789.2</v>
      </c>
      <c r="E94" s="152">
        <f>ROUND('14-3.2021'!E7,1)</f>
        <v>802.1</v>
      </c>
      <c r="F94" s="152">
        <f>ROUND('14-3.2022'!E7,1)</f>
        <v>804.4</v>
      </c>
      <c r="G94" s="152">
        <f>ROUND('14-3.2023'!E7,1)</f>
        <v>808.6</v>
      </c>
      <c r="H94" s="152">
        <f>ROUND('14-3.2024'!E7,1)</f>
        <v>812.8</v>
      </c>
      <c r="I94" s="125">
        <f>AVERAGE(D94:H94)</f>
        <v>803.42000000000007</v>
      </c>
      <c r="J94" s="126">
        <f>I94*0.97</f>
        <v>779.31740000000002</v>
      </c>
      <c r="K94" s="126">
        <f>I94*1.03</f>
        <v>827.52260000000012</v>
      </c>
      <c r="L94" s="116" t="str">
        <f>IF(AND(D94&gt;I94*0.97,D94&lt;I94*1.03),"○","×")</f>
        <v>○</v>
      </c>
      <c r="M94" s="116" t="str">
        <f>IF(AND(E94&gt;I94*0.97,E94&lt;I94*1.03),"○","×")</f>
        <v>○</v>
      </c>
      <c r="N94" s="116" t="str">
        <f>IF(AND(F94&gt;I94*0.97,F94&lt;I94*1.03),"○","×")</f>
        <v>○</v>
      </c>
      <c r="O94" s="116" t="str">
        <f>IF(AND(G94&gt;I94*0.97,G94&lt;I94*1.03),"○","×")</f>
        <v>○</v>
      </c>
      <c r="P94" s="116" t="str">
        <f>IF(AND(H94&gt;I94*0.97,H94&lt;I94*1.03),"○","×")</f>
        <v>○</v>
      </c>
      <c r="Q94" s="127" t="str">
        <f>IF(COUNTIF(L94:P94,"○")=5,"同程度","―")</f>
        <v>同程度</v>
      </c>
      <c r="R94" s="117" t="str">
        <f t="shared" si="14"/>
        <v>↑</v>
      </c>
      <c r="S94" s="116" t="str">
        <f t="shared" si="14"/>
        <v>↑</v>
      </c>
      <c r="T94" s="116" t="str">
        <f t="shared" si="14"/>
        <v>↑</v>
      </c>
      <c r="U94" s="116" t="str">
        <f t="shared" si="14"/>
        <v>↑</v>
      </c>
      <c r="V94" s="116" t="str">
        <f>R94&amp;S94&amp;T94&amp;U94</f>
        <v>↑↑↑↑</v>
      </c>
      <c r="W94" s="131" t="str" cm="1">
        <f t="array" ref="W94">INDEX($AL$2:$AL$82,MATCH(V94,$AK$2:$AK$82,0),0)</f>
        <v>増加傾向⤴</v>
      </c>
      <c r="X94" s="129" t="str">
        <f>IF(F94-D94&gt;0,"↑",IF(F94-D94&lt;0,"↓","－"))</f>
        <v>↑</v>
      </c>
      <c r="Y94" s="130" t="str">
        <f>IF(V94="↓↑↓↓",IF(X94="↓","減少傾向","×"),"判定外")</f>
        <v>判定外</v>
      </c>
      <c r="Z94" s="131" t="str">
        <f>IF(V94="↑↓↑↑",IF(X94="↑","増加傾向","×"),"判定外")</f>
        <v>判定外</v>
      </c>
      <c r="AA94" s="132" t="str">
        <f>IF(G94-E94&gt;0,"↑",IF(G94-E94&lt;0,"↓","－"))</f>
        <v>↑</v>
      </c>
      <c r="AB94" s="130" t="str">
        <f>IF(V94="↓↓↑↓",IF(AA94="↓","減少傾向","×"),"判定外")</f>
        <v>判定外</v>
      </c>
      <c r="AC94" s="131" t="str">
        <f>IF(V94="↑↑↓↑",IF(AA94="↑","増加傾向","×"),"判定外")</f>
        <v>判定外</v>
      </c>
      <c r="AD94" s="133"/>
      <c r="AE94" s="195"/>
    </row>
    <row r="95" spans="2:38">
      <c r="B95" s="192"/>
      <c r="C95" s="123" t="s">
        <v>210</v>
      </c>
      <c r="D95" s="152">
        <f>ROUND(SUM(D93:D94),1)</f>
        <v>979.4</v>
      </c>
      <c r="E95" s="152">
        <f>ROUND(SUM(E93:E94),1)</f>
        <v>997.6</v>
      </c>
      <c r="F95" s="152">
        <f>ROUND(SUM(F93:F94),1)</f>
        <v>1002.1</v>
      </c>
      <c r="G95" s="152">
        <f>ROUND(SUM(G93:G94),1)</f>
        <v>1009.2</v>
      </c>
      <c r="H95" s="152">
        <f>ROUND(SUM(H93:H94),1)</f>
        <v>1019.7</v>
      </c>
      <c r="I95" s="125">
        <f>AVERAGE(D95:H95)</f>
        <v>1001.6</v>
      </c>
      <c r="J95" s="126">
        <f>I95*0.97</f>
        <v>971.55200000000002</v>
      </c>
      <c r="K95" s="126">
        <f>I95*1.03</f>
        <v>1031.6480000000001</v>
      </c>
      <c r="L95" s="116" t="str">
        <f>IF(AND(D95&gt;I95*0.97,D95&lt;I95*1.03),"○","×")</f>
        <v>○</v>
      </c>
      <c r="M95" s="116" t="str">
        <f>IF(AND(E95&gt;I95*0.97,E95&lt;I95*1.03),"○","×")</f>
        <v>○</v>
      </c>
      <c r="N95" s="116" t="str">
        <f>IF(AND(F95&gt;I95*0.97,F95&lt;I95*1.03),"○","×")</f>
        <v>○</v>
      </c>
      <c r="O95" s="116" t="str">
        <f>IF(AND(G95&gt;I95*0.97,G95&lt;I95*1.03),"○","×")</f>
        <v>○</v>
      </c>
      <c r="P95" s="116" t="str">
        <f>IF(AND(H95&gt;I95*0.97,H95&lt;I95*1.03),"○","×")</f>
        <v>○</v>
      </c>
      <c r="Q95" s="127" t="str">
        <f>IF(COUNTIF(L95:P95,"○")=5,"同程度","―")</f>
        <v>同程度</v>
      </c>
      <c r="R95" s="117" t="str">
        <f t="shared" si="14"/>
        <v>↑</v>
      </c>
      <c r="S95" s="116" t="str">
        <f t="shared" si="14"/>
        <v>↑</v>
      </c>
      <c r="T95" s="116" t="str">
        <f t="shared" si="14"/>
        <v>↑</v>
      </c>
      <c r="U95" s="116" t="str">
        <f t="shared" si="14"/>
        <v>↑</v>
      </c>
      <c r="V95" s="116" t="str">
        <f>R95&amp;S95&amp;T95&amp;U95</f>
        <v>↑↑↑↑</v>
      </c>
      <c r="W95" s="131" t="str" cm="1">
        <f t="array" ref="W95">INDEX($AL$2:$AL$82,MATCH(V95,$AK$2:$AK$82,0),0)</f>
        <v>増加傾向⤴</v>
      </c>
      <c r="X95" s="129" t="str">
        <f>IF(F95-D95&gt;0,"↑",IF(F95-D95&lt;0,"↓","－"))</f>
        <v>↑</v>
      </c>
      <c r="Y95" s="130" t="str">
        <f>IF(V95="↓↑↓↓",IF(X95="↓","減少傾向","×"),"判定外")</f>
        <v>判定外</v>
      </c>
      <c r="Z95" s="131" t="str">
        <f>IF(V95="↑↓↑↑",IF(X95="↑","増加傾向","×"),"判定外")</f>
        <v>判定外</v>
      </c>
      <c r="AA95" s="132" t="str">
        <f>IF(G95-E95&gt;0,"↑",IF(G95-E95&lt;0,"↓","－"))</f>
        <v>↑</v>
      </c>
      <c r="AB95" s="130" t="str">
        <f>IF(V95="↓↓↑↓",IF(AA95="↓","減少傾向","×"),"判定外")</f>
        <v>判定外</v>
      </c>
      <c r="AC95" s="131" t="str">
        <f>IF(V95="↑↑↓↑",IF(AA95="↑","増加傾向","×"),"判定外")</f>
        <v>判定外</v>
      </c>
      <c r="AD95" s="135" t="s">
        <v>268</v>
      </c>
      <c r="AE95" s="195"/>
    </row>
    <row r="96" spans="2:38" ht="14.25" thickBot="1">
      <c r="B96" s="192"/>
      <c r="C96" s="123" t="s">
        <v>211</v>
      </c>
      <c r="D96" s="136">
        <f>ROUND(D94/D95,3)</f>
        <v>0.80600000000000005</v>
      </c>
      <c r="E96" s="136">
        <f>ROUND(E94/E95,3)</f>
        <v>0.80400000000000005</v>
      </c>
      <c r="F96" s="136">
        <f>ROUND(F94/F95,3)</f>
        <v>0.80300000000000005</v>
      </c>
      <c r="G96" s="136">
        <f>ROUND(G94/G95,3)</f>
        <v>0.80100000000000005</v>
      </c>
      <c r="H96" s="136">
        <f>ROUND(H94/H95,3)</f>
        <v>0.79700000000000004</v>
      </c>
      <c r="I96" s="137">
        <f>AVERAGE(D96:H96)</f>
        <v>0.80220000000000002</v>
      </c>
      <c r="J96" s="138">
        <f>I96-0.03</f>
        <v>0.7722</v>
      </c>
      <c r="K96" s="138">
        <f>I96+0.03</f>
        <v>0.83220000000000005</v>
      </c>
      <c r="L96" s="100" t="str">
        <f>IF(AND(D96&gt;I96-0.03,D96&lt;I96+0.03),"○","×")</f>
        <v>○</v>
      </c>
      <c r="M96" s="100" t="str">
        <f>IF(AND(E96&gt;I96-0.03,E96&lt;I96+0.03),"○","×")</f>
        <v>○</v>
      </c>
      <c r="N96" s="100" t="str">
        <f>IF(AND(F96&gt;I96-0.03,F96&lt;I96+0.03),"○","×")</f>
        <v>○</v>
      </c>
      <c r="O96" s="100" t="str">
        <f>IF(AND(G96&gt;I96-0.03,G96&lt;I96+0.03),"○","×")</f>
        <v>○</v>
      </c>
      <c r="P96" s="100" t="str">
        <f>IF(AND(H96&gt;I96-0.03,H96&lt;I96+0.03),"○","×")</f>
        <v>○</v>
      </c>
      <c r="Q96" s="139" t="str">
        <f>IF(COUNTIF(L96:P96,"○")=5,"同程度","―")</f>
        <v>同程度</v>
      </c>
      <c r="R96" s="140" t="str">
        <f t="shared" si="14"/>
        <v>↓</v>
      </c>
      <c r="S96" s="100" t="str">
        <f t="shared" si="14"/>
        <v>↓</v>
      </c>
      <c r="T96" s="100" t="str">
        <f t="shared" si="14"/>
        <v>↓</v>
      </c>
      <c r="U96" s="100" t="str">
        <f t="shared" si="14"/>
        <v>↓</v>
      </c>
      <c r="V96" s="100" t="str">
        <f>R96&amp;S96&amp;T96&amp;U96</f>
        <v>↓↓↓↓</v>
      </c>
      <c r="W96" s="144" t="str" cm="1">
        <f t="array" ref="W96">INDEX($AL$2:$AL$82,MATCH(V96,$AK$2:$AK$82,0),0)</f>
        <v>減少傾向⤵</v>
      </c>
      <c r="X96" s="142" t="str">
        <f>IF(F96-D96&gt;0,"↑",IF(F96-D96&lt;0,"↓","－"))</f>
        <v>↓</v>
      </c>
      <c r="Y96" s="143" t="str">
        <f>IF(V96="↓↑↓↓",IF(X96="↓","減少傾向","×"),"判定外")</f>
        <v>判定外</v>
      </c>
      <c r="Z96" s="144" t="str">
        <f>IF(V96="↑↓↑↑",IF(X96="↑","増加傾向","×"),"判定外")</f>
        <v>判定外</v>
      </c>
      <c r="AA96" s="145" t="str">
        <f>IF(G96-E96&gt;0,"↑",IF(G96-E96&lt;0,"↓","－"))</f>
        <v>↓</v>
      </c>
      <c r="AB96" s="143" t="str">
        <f>IF(V96="↓↓↑↓",IF(AA96="↓","減少傾向","×"),"判定外")</f>
        <v>判定外</v>
      </c>
      <c r="AC96" s="144" t="str">
        <f>IF(V96="↑↑↓↑",IF(AA96="↑","増加傾向","×"),"判定外")</f>
        <v>判定外</v>
      </c>
      <c r="AD96" s="146" t="s">
        <v>268</v>
      </c>
      <c r="AE96" s="195"/>
    </row>
    <row r="97" spans="2:31">
      <c r="B97" s="192"/>
      <c r="C97" s="123" t="s">
        <v>215</v>
      </c>
      <c r="D97" s="153">
        <f>COUNTIFS('14-3.2020'!B12:B97,"G",'14-3.2020'!D12:D97,"&lt;&gt;")</f>
        <v>25</v>
      </c>
      <c r="E97" s="153">
        <f>COUNTIFS('14-3.2021'!B12:B97,"G",'14-3.2021'!D12:D97,"&lt;&gt;")</f>
        <v>25</v>
      </c>
      <c r="F97" s="153">
        <f>COUNTIFS('14-3.2022'!B12:B97,"G",'14-3.2022'!D12:D97,"&lt;&gt;")</f>
        <v>25</v>
      </c>
      <c r="G97" s="153">
        <f>COUNTIFS('14-3.2023'!B12:B97,"G",'14-3.2023'!D12:D97,"&lt;&gt;")</f>
        <v>25</v>
      </c>
      <c r="H97" s="153">
        <f>COUNTIFS('14-3.2024'!B12:B97,"G",'14-3.2024'!D12:D97,"&lt;&gt;")</f>
        <v>25</v>
      </c>
      <c r="I97" s="196"/>
      <c r="J97" s="196"/>
      <c r="K97" s="196"/>
      <c r="L97" s="197"/>
      <c r="M97" s="197"/>
      <c r="N97" s="197"/>
      <c r="O97" s="197"/>
      <c r="P97" s="197"/>
      <c r="Q97" s="197"/>
      <c r="R97" s="197"/>
      <c r="S97" s="197"/>
      <c r="T97" s="197"/>
      <c r="U97" s="197"/>
      <c r="V97" s="197"/>
      <c r="W97" s="196"/>
      <c r="X97" s="197"/>
      <c r="Y97" s="196"/>
      <c r="Z97" s="196"/>
      <c r="AA97" s="197"/>
      <c r="AB97" s="196"/>
      <c r="AC97" s="196"/>
      <c r="AD97" s="198"/>
      <c r="AE97" s="195"/>
    </row>
    <row r="98" spans="2:31" ht="14.25" thickBot="1">
      <c r="B98" s="199"/>
      <c r="C98" s="200"/>
      <c r="D98" s="201"/>
      <c r="E98" s="201"/>
      <c r="F98" s="201"/>
      <c r="G98" s="201"/>
      <c r="H98" s="201"/>
      <c r="I98" s="202"/>
      <c r="J98" s="202"/>
      <c r="K98" s="202"/>
      <c r="L98" s="203"/>
      <c r="M98" s="203"/>
      <c r="N98" s="203"/>
      <c r="O98" s="203"/>
      <c r="P98" s="203"/>
      <c r="Q98" s="203"/>
      <c r="R98" s="203"/>
      <c r="S98" s="203"/>
      <c r="T98" s="203"/>
      <c r="U98" s="203"/>
      <c r="V98" s="203"/>
      <c r="W98" s="202"/>
      <c r="X98" s="203"/>
      <c r="Y98" s="202"/>
      <c r="Z98" s="202"/>
      <c r="AA98" s="203"/>
      <c r="AB98" s="202"/>
      <c r="AC98" s="202"/>
      <c r="AD98" s="204"/>
      <c r="AE98" s="205"/>
    </row>
    <row r="99" spans="2:31" ht="14.25" thickBot="1"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  <c r="AA99" s="85"/>
      <c r="AB99" s="85"/>
      <c r="AC99" s="85"/>
      <c r="AD99" s="85"/>
    </row>
    <row r="100" spans="2:31" ht="14.25" thickBot="1">
      <c r="B100" s="206" t="s">
        <v>263</v>
      </c>
      <c r="C100" s="207"/>
      <c r="D100" s="208"/>
      <c r="E100" s="208"/>
      <c r="F100" s="208"/>
      <c r="G100" s="208"/>
      <c r="H100" s="208"/>
      <c r="I100" s="209"/>
      <c r="J100" s="209"/>
      <c r="K100" s="209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09"/>
      <c r="X100" s="210"/>
      <c r="Y100" s="209"/>
      <c r="Z100" s="209"/>
      <c r="AA100" s="210"/>
      <c r="AB100" s="209"/>
      <c r="AC100" s="209"/>
      <c r="AD100" s="211"/>
      <c r="AE100" s="212"/>
    </row>
    <row r="101" spans="2:31">
      <c r="B101" s="213"/>
      <c r="C101" s="214"/>
      <c r="D101" s="215"/>
      <c r="E101" s="215"/>
      <c r="F101" s="215"/>
      <c r="G101" s="215"/>
      <c r="H101" s="215"/>
      <c r="I101" s="264" t="s">
        <v>277</v>
      </c>
      <c r="J101" s="265"/>
      <c r="K101" s="265"/>
      <c r="L101" s="266"/>
      <c r="M101" s="266"/>
      <c r="N101" s="266"/>
      <c r="O101" s="266"/>
      <c r="P101" s="266"/>
      <c r="Q101" s="267" t="s">
        <v>278</v>
      </c>
      <c r="R101" s="264" t="s">
        <v>279</v>
      </c>
      <c r="S101" s="266"/>
      <c r="T101" s="266"/>
      <c r="U101" s="266"/>
      <c r="V101" s="269" t="s">
        <v>280</v>
      </c>
      <c r="W101" s="270"/>
      <c r="X101" s="273" t="s">
        <v>281</v>
      </c>
      <c r="Y101" s="275" t="s">
        <v>282</v>
      </c>
      <c r="Z101" s="276"/>
      <c r="AA101" s="277" t="s">
        <v>283</v>
      </c>
      <c r="AB101" s="275" t="s">
        <v>284</v>
      </c>
      <c r="AC101" s="276"/>
      <c r="AD101" s="279" t="s">
        <v>285</v>
      </c>
      <c r="AE101" s="216"/>
    </row>
    <row r="102" spans="2:31">
      <c r="B102" s="213"/>
      <c r="C102" s="113" t="s">
        <v>3</v>
      </c>
      <c r="D102" s="246" t="str">
        <f ca="1">Q1</f>
        <v>R2</v>
      </c>
      <c r="E102" s="246" t="str">
        <f t="shared" ref="E102:H102" ca="1" si="15">R1</f>
        <v>R3</v>
      </c>
      <c r="F102" s="246" t="str">
        <f t="shared" ca="1" si="15"/>
        <v>R4</v>
      </c>
      <c r="G102" s="246" t="str">
        <f t="shared" ca="1" si="15"/>
        <v>R5</v>
      </c>
      <c r="H102" s="246" t="str">
        <f t="shared" ca="1" si="15"/>
        <v>R6</v>
      </c>
      <c r="I102" s="114" t="s">
        <v>288</v>
      </c>
      <c r="J102" s="115">
        <v>-0.03</v>
      </c>
      <c r="K102" s="115">
        <v>0.03</v>
      </c>
      <c r="L102" s="248" t="str">
        <f ca="1">Q1</f>
        <v>R2</v>
      </c>
      <c r="M102" s="248" t="str">
        <f ca="1">R1</f>
        <v>R3</v>
      </c>
      <c r="N102" s="248" t="str">
        <f ca="1">S1</f>
        <v>R4</v>
      </c>
      <c r="O102" s="248" t="str">
        <f ca="1">T1</f>
        <v>R5</v>
      </c>
      <c r="P102" s="248" t="str">
        <f ca="1">U1</f>
        <v>R6</v>
      </c>
      <c r="Q102" s="268"/>
      <c r="R102" s="117" t="s">
        <v>289</v>
      </c>
      <c r="S102" s="116" t="s">
        <v>290</v>
      </c>
      <c r="T102" s="116" t="s">
        <v>291</v>
      </c>
      <c r="U102" s="116" t="s">
        <v>292</v>
      </c>
      <c r="V102" s="271"/>
      <c r="W102" s="272"/>
      <c r="X102" s="274"/>
      <c r="Y102" s="118" t="s">
        <v>293</v>
      </c>
      <c r="Z102" s="119" t="s">
        <v>294</v>
      </c>
      <c r="AA102" s="278"/>
      <c r="AB102" s="120" t="s">
        <v>295</v>
      </c>
      <c r="AC102" s="121" t="s">
        <v>296</v>
      </c>
      <c r="AD102" s="280"/>
      <c r="AE102" s="216"/>
    </row>
    <row r="103" spans="2:31">
      <c r="B103" s="213"/>
      <c r="C103" s="123" t="s">
        <v>196</v>
      </c>
      <c r="D103" s="124" cm="1">
        <f t="array" ref="D103">INDEX('14-4.2020'!D:D,MATCH("F139110110504",'14-4.2020'!A:A,0),0)</f>
        <v>0</v>
      </c>
      <c r="E103" s="124" cm="1">
        <f t="array" ref="E103">INDEX('14-4.2021'!D:D,MATCH("F139110110504",'14-4.2021'!A:A,0),0)</f>
        <v>0</v>
      </c>
      <c r="F103" s="124" cm="1">
        <f t="array" ref="F103">INDEX('14-4.2022'!D:D,MATCH("F139110110504",'14-4.2022'!A:A,0),0)</f>
        <v>0</v>
      </c>
      <c r="G103" s="124" cm="1">
        <f t="array" ref="G103">INDEX('14-4.2023'!D:D,MATCH("F139110110504",'14-4.2023'!A:A,0),0)</f>
        <v>0</v>
      </c>
      <c r="H103" s="124" cm="1">
        <f t="array" ref="H103">INDEX('14-4.2024'!D:D,MATCH("F139110110504",'14-4.2024'!A:A,0),0)</f>
        <v>0</v>
      </c>
      <c r="I103" s="125">
        <f>AVERAGE(D103:H103)</f>
        <v>0</v>
      </c>
      <c r="J103" s="126">
        <f>I103*0.97</f>
        <v>0</v>
      </c>
      <c r="K103" s="126">
        <f>I103*1.03</f>
        <v>0</v>
      </c>
      <c r="L103" s="116" t="str">
        <f>IF(AND(D103&gt;I103*0.97,D103&lt;I103*1.03),"○","×")</f>
        <v>×</v>
      </c>
      <c r="M103" s="116" t="str">
        <f>IF(AND(E103&gt;I103*0.97,E103&lt;I103*1.03),"○","×")</f>
        <v>×</v>
      </c>
      <c r="N103" s="116" t="str">
        <f>IF(AND(F103&gt;I103*0.97,F103&lt;I103*1.03),"○","×")</f>
        <v>×</v>
      </c>
      <c r="O103" s="116" t="str">
        <f>IF(AND(G103&gt;I103*0.97,G103&lt;I103*1.03),"○","×")</f>
        <v>×</v>
      </c>
      <c r="P103" s="116" t="str">
        <f>IF(AND(H103&gt;I103*0.97,H103&lt;I103*1.03),"○","×")</f>
        <v>×</v>
      </c>
      <c r="Q103" s="127" t="str">
        <f>IF(COUNTIF(L103:P103,"○")=5,"同程度","―")</f>
        <v>―</v>
      </c>
      <c r="R103" s="117" t="str">
        <f t="shared" ref="R103:U106" si="16">IF(E103-D103&gt;0,"↑",IF(E103-D103&lt;0,"↓","－"))</f>
        <v>－</v>
      </c>
      <c r="S103" s="116" t="str">
        <f t="shared" si="16"/>
        <v>－</v>
      </c>
      <c r="T103" s="116" t="str">
        <f t="shared" si="16"/>
        <v>－</v>
      </c>
      <c r="U103" s="116" t="str">
        <f t="shared" si="16"/>
        <v>－</v>
      </c>
      <c r="V103" s="116" t="str">
        <f>R103&amp;S103&amp;T103&amp;U103</f>
        <v>－－－－</v>
      </c>
      <c r="W103" s="131" t="str" cm="1">
        <f t="array" ref="W103">INDEX($AL$2:$AL$82,MATCH(V103,$AK$2:$AK$82,0),0)</f>
        <v>同程度で推移</v>
      </c>
      <c r="X103" s="129" t="str">
        <f>IF(F103-D103&gt;0,"↑",IF(F103-D103&lt;0,"↓","－"))</f>
        <v>－</v>
      </c>
      <c r="Y103" s="130" t="str">
        <f>IF(V103="↓↑↓↓",IF(X103="↓","減少傾向","×"),"判定外")</f>
        <v>判定外</v>
      </c>
      <c r="Z103" s="131" t="str">
        <f>IF(V103="↑↓↑↑",IF(X103="↑","増加傾向","×"),"判定外")</f>
        <v>判定外</v>
      </c>
      <c r="AA103" s="132" t="str">
        <f>IF(G103-E103&gt;0,"↑",IF(G103-E103&lt;0,"↓","－"))</f>
        <v>－</v>
      </c>
      <c r="AB103" s="130" t="str">
        <f>IF(V103="↓↓↑↓",IF(AA103="↓","減少傾向","×"),"判定外")</f>
        <v>判定外</v>
      </c>
      <c r="AC103" s="131" t="str">
        <f>IF(V103="↑↑↓↑",IF(AA103="↑","増加傾向","×"),"判定外")</f>
        <v>判定外</v>
      </c>
      <c r="AD103" s="133"/>
      <c r="AE103" s="216"/>
    </row>
    <row r="104" spans="2:31">
      <c r="B104" s="213"/>
      <c r="C104" s="123" t="s">
        <v>197</v>
      </c>
      <c r="D104" s="134" cm="1">
        <f t="array" ref="D104">INDEX('14-4.2020'!E:E,MATCH("F139110110504",'14-4.2020'!A:A,0),0)</f>
        <v>0</v>
      </c>
      <c r="E104" s="134" cm="1">
        <f t="array" ref="E104">INDEX('14-4.2021'!E:E,MATCH("F139110110504",'14-4.2021'!A:A,0),0)</f>
        <v>0</v>
      </c>
      <c r="F104" s="134" cm="1">
        <f t="array" ref="F104">INDEX('14-4.2022'!E:E,MATCH("F139110110504",'14-4.2022'!A:A,0),0)</f>
        <v>0</v>
      </c>
      <c r="G104" s="134" cm="1">
        <f t="array" ref="G104">INDEX('14-4.2023'!E:E,MATCH("F139110110504",'14-4.2023'!A:A,0),0)</f>
        <v>0</v>
      </c>
      <c r="H104" s="134" cm="1">
        <f t="array" ref="H104">INDEX('14-4.2024'!E:E,MATCH("F139110110504",'14-4.2024'!A:A,0),0)</f>
        <v>0</v>
      </c>
      <c r="I104" s="125">
        <f>AVERAGE(D104:H104)</f>
        <v>0</v>
      </c>
      <c r="J104" s="126">
        <f>I104*0.97</f>
        <v>0</v>
      </c>
      <c r="K104" s="126">
        <f>I104*1.03</f>
        <v>0</v>
      </c>
      <c r="L104" s="116" t="str">
        <f>IF(AND(D104&gt;I104*0.97,D104&lt;I104*1.03),"○","×")</f>
        <v>×</v>
      </c>
      <c r="M104" s="116" t="str">
        <f>IF(AND(E104&gt;I104*0.97,E104&lt;I104*1.03),"○","×")</f>
        <v>×</v>
      </c>
      <c r="N104" s="116" t="str">
        <f>IF(AND(F104&gt;I104*0.97,F104&lt;I104*1.03),"○","×")</f>
        <v>×</v>
      </c>
      <c r="O104" s="116" t="str">
        <f>IF(AND(G104&gt;I104*0.97,G104&lt;I104*1.03),"○","×")</f>
        <v>×</v>
      </c>
      <c r="P104" s="116" t="str">
        <f>IF(AND(H104&gt;I104*0.97,H104&lt;I104*1.03),"○","×")</f>
        <v>×</v>
      </c>
      <c r="Q104" s="127" t="str">
        <f>IF(COUNTIF(L104:P104,"○")=5,"同程度","―")</f>
        <v>―</v>
      </c>
      <c r="R104" s="117" t="str">
        <f t="shared" si="16"/>
        <v>－</v>
      </c>
      <c r="S104" s="116" t="str">
        <f t="shared" si="16"/>
        <v>－</v>
      </c>
      <c r="T104" s="116" t="str">
        <f t="shared" si="16"/>
        <v>－</v>
      </c>
      <c r="U104" s="116" t="str">
        <f t="shared" si="16"/>
        <v>－</v>
      </c>
      <c r="V104" s="116" t="str">
        <f>R104&amp;S104&amp;T104&amp;U104</f>
        <v>－－－－</v>
      </c>
      <c r="W104" s="131" t="str" cm="1">
        <f t="array" ref="W104">INDEX($AL$2:$AL$82,MATCH(V104,$AK$2:$AK$82,0),0)</f>
        <v>同程度で推移</v>
      </c>
      <c r="X104" s="129" t="str">
        <f>IF(F104-D104&gt;0,"↑",IF(F104-D104&lt;0,"↓","－"))</f>
        <v>－</v>
      </c>
      <c r="Y104" s="130" t="str">
        <f>IF(V104="↓↑↓↓",IF(X104="↓","減少傾向","×"),"判定外")</f>
        <v>判定外</v>
      </c>
      <c r="Z104" s="131" t="str">
        <f>IF(V104="↑↓↑↑",IF(X104="↑","増加傾向","×"),"判定外")</f>
        <v>判定外</v>
      </c>
      <c r="AA104" s="132" t="str">
        <f>IF(G104-E104&gt;0,"↑",IF(G104-E104&lt;0,"↓","－"))</f>
        <v>－</v>
      </c>
      <c r="AB104" s="130" t="str">
        <f>IF(V104="↓↓↑↓",IF(AA104="↓","減少傾向","×"),"判定外")</f>
        <v>判定外</v>
      </c>
      <c r="AC104" s="131" t="str">
        <f>IF(V104="↑↑↓↑",IF(AA104="↑","増加傾向","×"),"判定外")</f>
        <v>判定外</v>
      </c>
      <c r="AD104" s="133"/>
      <c r="AE104" s="216"/>
    </row>
    <row r="105" spans="2:31">
      <c r="B105" s="213"/>
      <c r="C105" s="123" t="s">
        <v>210</v>
      </c>
      <c r="D105" s="124">
        <f>SUM(D103:D104)</f>
        <v>0</v>
      </c>
      <c r="E105" s="124">
        <f>SUM(E103:E104)</f>
        <v>0</v>
      </c>
      <c r="F105" s="124">
        <f>SUM(F103:F104)</f>
        <v>0</v>
      </c>
      <c r="G105" s="124">
        <f>SUM(G103:G104)</f>
        <v>0</v>
      </c>
      <c r="H105" s="124">
        <f>SUM(H103:H104)</f>
        <v>0</v>
      </c>
      <c r="I105" s="125">
        <f>AVERAGE(D105:H105)</f>
        <v>0</v>
      </c>
      <c r="J105" s="126">
        <f>I105*0.97</f>
        <v>0</v>
      </c>
      <c r="K105" s="126">
        <f>I105*1.03</f>
        <v>0</v>
      </c>
      <c r="L105" s="116" t="str">
        <f>IF(AND(D105&gt;I105*0.97,D105&lt;I105*1.03),"○","×")</f>
        <v>×</v>
      </c>
      <c r="M105" s="116" t="str">
        <f>IF(AND(E105&gt;I105*0.97,E105&lt;I105*1.03),"○","×")</f>
        <v>×</v>
      </c>
      <c r="N105" s="116" t="str">
        <f>IF(AND(F105&gt;I105*0.97,F105&lt;I105*1.03),"○","×")</f>
        <v>×</v>
      </c>
      <c r="O105" s="116" t="str">
        <f>IF(AND(G105&gt;I105*0.97,G105&lt;I105*1.03),"○","×")</f>
        <v>×</v>
      </c>
      <c r="P105" s="116" t="str">
        <f>IF(AND(H105&gt;I105*0.97,H105&lt;I105*1.03),"○","×")</f>
        <v>×</v>
      </c>
      <c r="Q105" s="127" t="str">
        <f>IF(COUNTIF(L105:P105,"○")=5,"同程度","―")</f>
        <v>―</v>
      </c>
      <c r="R105" s="117" t="str">
        <f t="shared" si="16"/>
        <v>－</v>
      </c>
      <c r="S105" s="116" t="str">
        <f t="shared" si="16"/>
        <v>－</v>
      </c>
      <c r="T105" s="116" t="str">
        <f t="shared" si="16"/>
        <v>－</v>
      </c>
      <c r="U105" s="116" t="str">
        <f t="shared" si="16"/>
        <v>－</v>
      </c>
      <c r="V105" s="116" t="str">
        <f>R105&amp;S105&amp;T105&amp;U105</f>
        <v>－－－－</v>
      </c>
      <c r="W105" s="131" t="str" cm="1">
        <f t="array" ref="W105">INDEX($AL$2:$AL$82,MATCH(V105,$AK$2:$AK$82,0),0)</f>
        <v>同程度で推移</v>
      </c>
      <c r="X105" s="129" t="str">
        <f>IF(F105-D105&gt;0,"↑",IF(F105-D105&lt;0,"↓","－"))</f>
        <v>－</v>
      </c>
      <c r="Y105" s="130" t="str">
        <f>IF(V105="↓↑↓↓",IF(X105="↓","減少傾向","×"),"判定外")</f>
        <v>判定外</v>
      </c>
      <c r="Z105" s="131" t="str">
        <f>IF(V105="↑↓↑↑",IF(X105="↑","増加傾向","×"),"判定外")</f>
        <v>判定外</v>
      </c>
      <c r="AA105" s="132" t="str">
        <f>IF(G105-E105&gt;0,"↑",IF(G105-E105&lt;0,"↓","－"))</f>
        <v>－</v>
      </c>
      <c r="AB105" s="130" t="str">
        <f>IF(V105="↓↓↑↓",IF(AA105="↓","減少傾向","×"),"判定外")</f>
        <v>判定外</v>
      </c>
      <c r="AC105" s="131" t="str">
        <f>IF(V105="↑↑↓↑",IF(AA105="↑","増加傾向","×"),"判定外")</f>
        <v>判定外</v>
      </c>
      <c r="AD105" s="135" t="s">
        <v>219</v>
      </c>
      <c r="AE105" s="216"/>
    </row>
    <row r="106" spans="2:31" ht="14.25" thickBot="1">
      <c r="B106" s="213"/>
      <c r="C106" s="123" t="s">
        <v>211</v>
      </c>
      <c r="D106" s="136">
        <v>0</v>
      </c>
      <c r="E106" s="136">
        <v>0</v>
      </c>
      <c r="F106" s="136">
        <v>0</v>
      </c>
      <c r="G106" s="136">
        <v>0</v>
      </c>
      <c r="H106" s="136">
        <v>0</v>
      </c>
      <c r="I106" s="217">
        <f>AVERAGE(D106:H106)</f>
        <v>0</v>
      </c>
      <c r="J106" s="138">
        <f>I106-0.03</f>
        <v>-0.03</v>
      </c>
      <c r="K106" s="138">
        <f>I106+0.03</f>
        <v>0.03</v>
      </c>
      <c r="L106" s="100" t="str">
        <f>IF(AND(D106&gt;I106-0.03,D106&lt;I106+0.03),"○","×")</f>
        <v>○</v>
      </c>
      <c r="M106" s="100" t="str">
        <f>IF(AND(E106&gt;I106-0.03,E106&lt;I106+0.03),"○","×")</f>
        <v>○</v>
      </c>
      <c r="N106" s="100" t="str">
        <f>IF(AND(F106&gt;I106-0.03,F106&lt;I106+0.03),"○","×")</f>
        <v>○</v>
      </c>
      <c r="O106" s="100" t="str">
        <f>IF(AND(G106&gt;I106-0.03,G106&lt;I106+0.03),"○","×")</f>
        <v>○</v>
      </c>
      <c r="P106" s="100" t="str">
        <f>IF(AND(H106&gt;I106-0.03,H106&lt;I106+0.03),"○","×")</f>
        <v>○</v>
      </c>
      <c r="Q106" s="139" t="str">
        <f>IF(COUNTIF(L106:P106,"○")=5,"同程度","―")</f>
        <v>同程度</v>
      </c>
      <c r="R106" s="140" t="str">
        <f t="shared" si="16"/>
        <v>－</v>
      </c>
      <c r="S106" s="100" t="str">
        <f t="shared" si="16"/>
        <v>－</v>
      </c>
      <c r="T106" s="100" t="str">
        <f t="shared" si="16"/>
        <v>－</v>
      </c>
      <c r="U106" s="100" t="str">
        <f t="shared" si="16"/>
        <v>－</v>
      </c>
      <c r="V106" s="100" t="str">
        <f>R106&amp;S106&amp;T106&amp;U106</f>
        <v>－－－－</v>
      </c>
      <c r="W106" s="144" t="str" cm="1">
        <f t="array" ref="W106">INDEX($AL$2:$AL$82,MATCH(V106,$AK$2:$AK$82,0),0)</f>
        <v>同程度で推移</v>
      </c>
      <c r="X106" s="142" t="str">
        <f>IF(F106-D106&gt;0,"↑",IF(F106-D106&lt;0,"↓","－"))</f>
        <v>－</v>
      </c>
      <c r="Y106" s="143" t="str">
        <f>IF(V106="↓↑↓↓",IF(X106="↓","減少傾向","×"),"判定外")</f>
        <v>判定外</v>
      </c>
      <c r="Z106" s="144" t="str">
        <f>IF(V106="↑↓↑↑",IF(X106="↑","増加傾向","×"),"判定外")</f>
        <v>判定外</v>
      </c>
      <c r="AA106" s="145" t="str">
        <f>IF(G106-E106&gt;0,"↑",IF(G106-E106&lt;0,"↓","－"))</f>
        <v>－</v>
      </c>
      <c r="AB106" s="143" t="str">
        <f>IF(V106="↓↓↑↓",IF(AA106="↓","減少傾向","×"),"判定外")</f>
        <v>判定外</v>
      </c>
      <c r="AC106" s="144" t="str">
        <f>IF(V106="↑↑↓↑",IF(AA106="↑","増加傾向","×"),"判定外")</f>
        <v>判定外</v>
      </c>
      <c r="AD106" s="146" t="s">
        <v>219</v>
      </c>
      <c r="AE106" s="216"/>
    </row>
    <row r="107" spans="2:31" ht="14.25" thickBot="1">
      <c r="B107" s="213"/>
      <c r="C107" s="214"/>
      <c r="D107" s="215"/>
      <c r="E107" s="215"/>
      <c r="F107" s="215"/>
      <c r="G107" s="215"/>
      <c r="H107" s="215"/>
      <c r="I107" s="218"/>
      <c r="J107" s="218"/>
      <c r="K107" s="218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8"/>
      <c r="X107" s="219"/>
      <c r="Y107" s="218"/>
      <c r="Z107" s="218"/>
      <c r="AA107" s="219"/>
      <c r="AB107" s="218"/>
      <c r="AC107" s="218"/>
      <c r="AD107" s="220"/>
      <c r="AE107" s="216"/>
    </row>
    <row r="108" spans="2:31">
      <c r="B108" s="213"/>
      <c r="C108" s="214"/>
      <c r="D108" s="215"/>
      <c r="E108" s="215"/>
      <c r="F108" s="215"/>
      <c r="G108" s="215"/>
      <c r="H108" s="215"/>
      <c r="I108" s="264" t="s">
        <v>277</v>
      </c>
      <c r="J108" s="265"/>
      <c r="K108" s="265"/>
      <c r="L108" s="266"/>
      <c r="M108" s="266"/>
      <c r="N108" s="266"/>
      <c r="O108" s="266"/>
      <c r="P108" s="266"/>
      <c r="Q108" s="267" t="s">
        <v>278</v>
      </c>
      <c r="R108" s="264" t="s">
        <v>279</v>
      </c>
      <c r="S108" s="266"/>
      <c r="T108" s="266"/>
      <c r="U108" s="266"/>
      <c r="V108" s="269" t="s">
        <v>280</v>
      </c>
      <c r="W108" s="270"/>
      <c r="X108" s="273" t="s">
        <v>281</v>
      </c>
      <c r="Y108" s="275" t="s">
        <v>282</v>
      </c>
      <c r="Z108" s="276"/>
      <c r="AA108" s="277" t="s">
        <v>283</v>
      </c>
      <c r="AB108" s="275" t="s">
        <v>284</v>
      </c>
      <c r="AC108" s="276"/>
      <c r="AD108" s="279" t="s">
        <v>285</v>
      </c>
      <c r="AE108" s="216"/>
    </row>
    <row r="109" spans="2:31">
      <c r="B109" s="213"/>
      <c r="C109" s="150" t="s">
        <v>4</v>
      </c>
      <c r="D109" s="247" t="str">
        <f ca="1">D102&amp;"(n="&amp;D121&amp;")"</f>
        <v>R2(n=86)</v>
      </c>
      <c r="E109" s="247" t="str">
        <f ca="1">E102&amp;"(n="&amp;E121&amp;")"</f>
        <v>R3(n=86)</v>
      </c>
      <c r="F109" s="247" t="str">
        <f ca="1">F102&amp;"(n="&amp;F121&amp;")"</f>
        <v>R4(n=86)</v>
      </c>
      <c r="G109" s="247" t="str">
        <f ca="1">G102&amp;"(n="&amp;G121&amp;")"</f>
        <v>R5(n=86)</v>
      </c>
      <c r="H109" s="247" t="str">
        <f ca="1">H102&amp;"(n="&amp;H121&amp;")"</f>
        <v>R6(n=86)</v>
      </c>
      <c r="I109" s="114" t="s">
        <v>288</v>
      </c>
      <c r="J109" s="115">
        <v>-0.03</v>
      </c>
      <c r="K109" s="115">
        <v>0.03</v>
      </c>
      <c r="L109" s="248" t="str">
        <f ca="1">Q1</f>
        <v>R2</v>
      </c>
      <c r="M109" s="248" t="str">
        <f ca="1">R1</f>
        <v>R3</v>
      </c>
      <c r="N109" s="248" t="str">
        <f ca="1">S1</f>
        <v>R4</v>
      </c>
      <c r="O109" s="248" t="str">
        <f ca="1">T1</f>
        <v>R5</v>
      </c>
      <c r="P109" s="248" t="str">
        <f ca="1">U1</f>
        <v>R6</v>
      </c>
      <c r="Q109" s="268"/>
      <c r="R109" s="117" t="s">
        <v>289</v>
      </c>
      <c r="S109" s="116" t="s">
        <v>290</v>
      </c>
      <c r="T109" s="116" t="s">
        <v>291</v>
      </c>
      <c r="U109" s="116" t="s">
        <v>292</v>
      </c>
      <c r="V109" s="271"/>
      <c r="W109" s="272"/>
      <c r="X109" s="274"/>
      <c r="Y109" s="118" t="s">
        <v>293</v>
      </c>
      <c r="Z109" s="119" t="s">
        <v>294</v>
      </c>
      <c r="AA109" s="278"/>
      <c r="AB109" s="120" t="s">
        <v>295</v>
      </c>
      <c r="AC109" s="121" t="s">
        <v>296</v>
      </c>
      <c r="AD109" s="280"/>
      <c r="AE109" s="216"/>
    </row>
    <row r="110" spans="2:31">
      <c r="B110" s="213"/>
      <c r="C110" s="123" t="s">
        <v>196</v>
      </c>
      <c r="D110" s="124">
        <f>'14-4.2020'!D99</f>
        <v>260</v>
      </c>
      <c r="E110" s="124">
        <f>'14-4.2021'!D99</f>
        <v>258</v>
      </c>
      <c r="F110" s="124">
        <f>'14-4.2022'!D99</f>
        <v>230</v>
      </c>
      <c r="G110" s="124">
        <f>'14-4.2023'!D99</f>
        <v>252</v>
      </c>
      <c r="H110" s="124">
        <f>'14-4.2024'!D99</f>
        <v>263</v>
      </c>
      <c r="I110" s="125">
        <f>AVERAGE(D110:H110)</f>
        <v>252.6</v>
      </c>
      <c r="J110" s="126">
        <f>I110*0.97</f>
        <v>245.02199999999999</v>
      </c>
      <c r="K110" s="126">
        <f>I110*1.03</f>
        <v>260.178</v>
      </c>
      <c r="L110" s="116" t="str">
        <f>IF(AND(D110&gt;I110*0.97,D110&lt;I110*1.03),"○","×")</f>
        <v>○</v>
      </c>
      <c r="M110" s="116" t="str">
        <f>IF(AND(E110&gt;I110*0.97,E110&lt;I110*1.03),"○","×")</f>
        <v>○</v>
      </c>
      <c r="N110" s="116" t="str">
        <f>IF(AND(F110&gt;I110*0.97,F110&lt;I110*1.03),"○","×")</f>
        <v>×</v>
      </c>
      <c r="O110" s="116" t="str">
        <f>IF(AND(G110&gt;I110*0.97,G110&lt;I110*1.03),"○","×")</f>
        <v>○</v>
      </c>
      <c r="P110" s="116" t="str">
        <f>IF(AND(H110&gt;I110*0.97,H110&lt;I110*1.03),"○","×")</f>
        <v>×</v>
      </c>
      <c r="Q110" s="127" t="str">
        <f>IF(COUNTIF(L110:P110,"○")=5,"同程度","―")</f>
        <v>―</v>
      </c>
      <c r="R110" s="117" t="str">
        <f t="shared" ref="R110:U113" si="17">IF(E110-D110&gt;0,"↑",IF(E110-D110&lt;0,"↓","－"))</f>
        <v>↓</v>
      </c>
      <c r="S110" s="116" t="str">
        <f t="shared" si="17"/>
        <v>↓</v>
      </c>
      <c r="T110" s="116" t="str">
        <f t="shared" si="17"/>
        <v>↑</v>
      </c>
      <c r="U110" s="116" t="str">
        <f t="shared" si="17"/>
        <v>↑</v>
      </c>
      <c r="V110" s="116" t="str">
        <f>R110&amp;S110&amp;T110&amp;U110</f>
        <v>↓↓↑↑</v>
      </c>
      <c r="W110" s="131" t="str" cm="1">
        <f t="array" ref="W110">INDEX($AL$2:$AL$82,MATCH(V110,$AK$2:$AK$82,0),0)</f>
        <v>年度により増減</v>
      </c>
      <c r="X110" s="129" t="str">
        <f>IF(F110-D110&gt;0,"↑",IF(F110-D110&lt;0,"↓","－"))</f>
        <v>↓</v>
      </c>
      <c r="Y110" s="130" t="str">
        <f>IF(V110="↓↑↓↓",IF(X110="↓","減少傾向","×"),"判定外")</f>
        <v>判定外</v>
      </c>
      <c r="Z110" s="131" t="str">
        <f>IF(V110="↑↓↑↑",IF(X110="↑","増加傾向","×"),"判定外")</f>
        <v>判定外</v>
      </c>
      <c r="AA110" s="132" t="str">
        <f>IF(G110-E110&gt;0,"↑",IF(G110-E110&lt;0,"↓","－"))</f>
        <v>↓</v>
      </c>
      <c r="AB110" s="130" t="str">
        <f>IF(V110="↓↓↑↓",IF(AA110="↓","減少傾向","×"),"判定外")</f>
        <v>判定外</v>
      </c>
      <c r="AC110" s="131" t="str">
        <f>IF(V110="↑↑↓↑",IF(AA110="↑","増加傾向","×"),"判定外")</f>
        <v>判定外</v>
      </c>
      <c r="AD110" s="133"/>
      <c r="AE110" s="216"/>
    </row>
    <row r="111" spans="2:31">
      <c r="B111" s="213"/>
      <c r="C111" s="123" t="s">
        <v>197</v>
      </c>
      <c r="D111" s="134">
        <f>'14-4.2020'!E99</f>
        <v>183</v>
      </c>
      <c r="E111" s="134">
        <f>'14-4.2021'!E99</f>
        <v>186</v>
      </c>
      <c r="F111" s="134">
        <f>'14-4.2022'!E99</f>
        <v>194</v>
      </c>
      <c r="G111" s="134">
        <f>'14-4.2023'!E99</f>
        <v>224</v>
      </c>
      <c r="H111" s="134">
        <f>'14-4.2024'!E99</f>
        <v>234</v>
      </c>
      <c r="I111" s="125">
        <f>AVERAGE(D111:H111)</f>
        <v>204.2</v>
      </c>
      <c r="J111" s="126">
        <f>I111*0.97</f>
        <v>198.07399999999998</v>
      </c>
      <c r="K111" s="126">
        <f>I111*1.03</f>
        <v>210.32599999999999</v>
      </c>
      <c r="L111" s="116" t="str">
        <f>IF(AND(D111&gt;I111*0.97,D111&lt;I111*1.03),"○","×")</f>
        <v>×</v>
      </c>
      <c r="M111" s="116" t="str">
        <f>IF(AND(E111&gt;I111*0.97,E111&lt;I111*1.03),"○","×")</f>
        <v>×</v>
      </c>
      <c r="N111" s="116" t="str">
        <f>IF(AND(F111&gt;I111*0.97,F111&lt;I111*1.03),"○","×")</f>
        <v>×</v>
      </c>
      <c r="O111" s="116" t="str">
        <f>IF(AND(G111&gt;I111*0.97,G111&lt;I111*1.03),"○","×")</f>
        <v>×</v>
      </c>
      <c r="P111" s="116" t="str">
        <f>IF(AND(H111&gt;I111*0.97,H111&lt;I111*1.03),"○","×")</f>
        <v>×</v>
      </c>
      <c r="Q111" s="127" t="str">
        <f>IF(COUNTIF(L111:P111,"○")=5,"同程度","―")</f>
        <v>―</v>
      </c>
      <c r="R111" s="117" t="str">
        <f t="shared" si="17"/>
        <v>↑</v>
      </c>
      <c r="S111" s="116" t="str">
        <f t="shared" si="17"/>
        <v>↑</v>
      </c>
      <c r="T111" s="116" t="str">
        <f t="shared" si="17"/>
        <v>↑</v>
      </c>
      <c r="U111" s="116" t="str">
        <f t="shared" si="17"/>
        <v>↑</v>
      </c>
      <c r="V111" s="116" t="str">
        <f>R111&amp;S111&amp;T111&amp;U111</f>
        <v>↑↑↑↑</v>
      </c>
      <c r="W111" s="131" t="str" cm="1">
        <f t="array" ref="W111">INDEX($AL$2:$AL$82,MATCH(V111,$AK$2:$AK$82,0),0)</f>
        <v>増加傾向⤴</v>
      </c>
      <c r="X111" s="129" t="str">
        <f>IF(F111-D111&gt;0,"↑",IF(F111-D111&lt;0,"↓","－"))</f>
        <v>↑</v>
      </c>
      <c r="Y111" s="130" t="str">
        <f>IF(V111="↓↑↓↓",IF(X111="↓","減少傾向","×"),"判定外")</f>
        <v>判定外</v>
      </c>
      <c r="Z111" s="131" t="str">
        <f>IF(V111="↑↓↑↑",IF(X111="↑","増加傾向","×"),"判定外")</f>
        <v>判定外</v>
      </c>
      <c r="AA111" s="132" t="str">
        <f>IF(G111-E111&gt;0,"↑",IF(G111-E111&lt;0,"↓","－"))</f>
        <v>↑</v>
      </c>
      <c r="AB111" s="130" t="str">
        <f>IF(V111="↓↓↑↓",IF(AA111="↓","減少傾向","×"),"判定外")</f>
        <v>判定外</v>
      </c>
      <c r="AC111" s="131" t="str">
        <f>IF(V111="↑↑↓↑",IF(AA111="↑","増加傾向","×"),"判定外")</f>
        <v>判定外</v>
      </c>
      <c r="AD111" s="133"/>
      <c r="AE111" s="216"/>
    </row>
    <row r="112" spans="2:31">
      <c r="B112" s="213"/>
      <c r="C112" s="123" t="s">
        <v>210</v>
      </c>
      <c r="D112" s="124">
        <f>SUM(D110:D111)</f>
        <v>443</v>
      </c>
      <c r="E112" s="124">
        <f>SUM(E110:E111)</f>
        <v>444</v>
      </c>
      <c r="F112" s="124">
        <f>SUM(F110:F111)</f>
        <v>424</v>
      </c>
      <c r="G112" s="124">
        <f>SUM(G110:G111)</f>
        <v>476</v>
      </c>
      <c r="H112" s="124">
        <f>SUM(H110:H111)</f>
        <v>497</v>
      </c>
      <c r="I112" s="125">
        <f>AVERAGE(D112:H112)</f>
        <v>456.8</v>
      </c>
      <c r="J112" s="126">
        <f>I112*0.97</f>
        <v>443.096</v>
      </c>
      <c r="K112" s="126">
        <f>I112*1.03</f>
        <v>470.50400000000002</v>
      </c>
      <c r="L112" s="116" t="str">
        <f>IF(AND(D112&gt;I112*0.97,D112&lt;I112*1.03),"○","×")</f>
        <v>×</v>
      </c>
      <c r="M112" s="116" t="str">
        <f>IF(AND(E112&gt;I112*0.97,E112&lt;I112*1.03),"○","×")</f>
        <v>○</v>
      </c>
      <c r="N112" s="116" t="str">
        <f>IF(AND(F112&gt;I112*0.97,F112&lt;I112*1.03),"○","×")</f>
        <v>×</v>
      </c>
      <c r="O112" s="116" t="str">
        <f>IF(AND(G112&gt;I112*0.97,G112&lt;I112*1.03),"○","×")</f>
        <v>×</v>
      </c>
      <c r="P112" s="116" t="str">
        <f>IF(AND(H112&gt;I112*0.97,H112&lt;I112*1.03),"○","×")</f>
        <v>×</v>
      </c>
      <c r="Q112" s="127" t="str">
        <f>IF(COUNTIF(L112:P112,"○")=5,"同程度","―")</f>
        <v>―</v>
      </c>
      <c r="R112" s="117" t="str">
        <f t="shared" si="17"/>
        <v>↑</v>
      </c>
      <c r="S112" s="116" t="str">
        <f t="shared" si="17"/>
        <v>↓</v>
      </c>
      <c r="T112" s="116" t="str">
        <f t="shared" si="17"/>
        <v>↑</v>
      </c>
      <c r="U112" s="116" t="str">
        <f t="shared" si="17"/>
        <v>↑</v>
      </c>
      <c r="V112" s="116" t="str">
        <f>R112&amp;S112&amp;T112&amp;U112</f>
        <v>↑↓↑↑</v>
      </c>
      <c r="W112" s="131" t="str" cm="1">
        <f t="array" ref="W112">INDEX($AL$2:$AL$82,MATCH(V112,$AK$2:$AK$82,0),0)</f>
        <v>年度により増減</v>
      </c>
      <c r="X112" s="129" t="str">
        <f>IF(F112-D112&gt;0,"↑",IF(F112-D112&lt;0,"↓","－"))</f>
        <v>↓</v>
      </c>
      <c r="Y112" s="130" t="str">
        <f>IF(V112="↓↑↓↓",IF(X112="↓","減少傾向","×"),"判定外")</f>
        <v>判定外</v>
      </c>
      <c r="Z112" s="131" t="str">
        <f>IF(V112="↑↓↑↑",IF(X112="↑","増加傾向","×"),"判定外")</f>
        <v>×</v>
      </c>
      <c r="AA112" s="132" t="str">
        <f>IF(G112-E112&gt;0,"↑",IF(G112-E112&lt;0,"↓","－"))</f>
        <v>↑</v>
      </c>
      <c r="AB112" s="130" t="str">
        <f>IF(V112="↓↓↑↓",IF(AA112="↓","減少傾向","×"),"判定外")</f>
        <v>判定外</v>
      </c>
      <c r="AC112" s="131" t="str">
        <f>IF(V112="↑↑↓↑",IF(AA112="↑","増加傾向","×"),"判定外")</f>
        <v>判定外</v>
      </c>
      <c r="AD112" s="135" t="s">
        <v>287</v>
      </c>
      <c r="AE112" s="216"/>
    </row>
    <row r="113" spans="2:38" ht="14.25" thickBot="1">
      <c r="B113" s="213"/>
      <c r="C113" s="123" t="s">
        <v>211</v>
      </c>
      <c r="D113" s="136">
        <f>ROUND(D111/D112,3)</f>
        <v>0.41299999999999998</v>
      </c>
      <c r="E113" s="136">
        <f>ROUND(E111/E112,3)</f>
        <v>0.41899999999999998</v>
      </c>
      <c r="F113" s="136">
        <f>ROUND(F111/F112,3)</f>
        <v>0.45800000000000002</v>
      </c>
      <c r="G113" s="136">
        <f>ROUND(G111/G112,3)</f>
        <v>0.47099999999999997</v>
      </c>
      <c r="H113" s="136">
        <f>ROUND(H111/H112,3)</f>
        <v>0.47099999999999997</v>
      </c>
      <c r="I113" s="137">
        <f>AVERAGE(D113:H113)</f>
        <v>0.44640000000000002</v>
      </c>
      <c r="J113" s="138">
        <f>I113-0.03</f>
        <v>0.41639999999999999</v>
      </c>
      <c r="K113" s="138">
        <f>I113+0.03</f>
        <v>0.47640000000000005</v>
      </c>
      <c r="L113" s="100" t="str">
        <f>IF(AND(D113&gt;I113-0.03,D113&lt;I113+0.03),"○","×")</f>
        <v>×</v>
      </c>
      <c r="M113" s="100" t="str">
        <f>IF(AND(E113&gt;I113-0.03,E113&lt;I113+0.03),"○","×")</f>
        <v>○</v>
      </c>
      <c r="N113" s="100" t="str">
        <f>IF(AND(F113&gt;I113-0.03,F113&lt;I113+0.03),"○","×")</f>
        <v>○</v>
      </c>
      <c r="O113" s="100" t="str">
        <f>IF(AND(G113&gt;I113-0.03,G113&lt;I113+0.03),"○","×")</f>
        <v>○</v>
      </c>
      <c r="P113" s="100" t="str">
        <f>IF(AND(H113&gt;I113-0.03,H113&lt;I113+0.03),"○","×")</f>
        <v>○</v>
      </c>
      <c r="Q113" s="139" t="str">
        <f>IF(COUNTIF(L113:P113,"○")=5,"同程度","―")</f>
        <v>―</v>
      </c>
      <c r="R113" s="140" t="str">
        <f t="shared" si="17"/>
        <v>↑</v>
      </c>
      <c r="S113" s="100" t="str">
        <f t="shared" si="17"/>
        <v>↑</v>
      </c>
      <c r="T113" s="100" t="str">
        <f t="shared" si="17"/>
        <v>↑</v>
      </c>
      <c r="U113" s="100" t="str">
        <f t="shared" si="17"/>
        <v>－</v>
      </c>
      <c r="V113" s="100" t="str">
        <f>R113&amp;S113&amp;T113&amp;U113</f>
        <v>↑↑↑－</v>
      </c>
      <c r="W113" s="144" t="str" cm="1">
        <f t="array" ref="W113">INDEX($AL$2:$AL$82,MATCH(V113,$AK$2:$AK$82,0),0)</f>
        <v>増加傾向⤴</v>
      </c>
      <c r="X113" s="142" t="str">
        <f>IF(F113-D113&gt;0,"↑",IF(F113-D113&lt;0,"↓","－"))</f>
        <v>↑</v>
      </c>
      <c r="Y113" s="143" t="str">
        <f>IF(V113="↓↑↓↓",IF(X113="↓","減少傾向","×"),"判定外")</f>
        <v>判定外</v>
      </c>
      <c r="Z113" s="144" t="str">
        <f>IF(V113="↑↓↑↑",IF(X113="↑","増加傾向","×"),"判定外")</f>
        <v>判定外</v>
      </c>
      <c r="AA113" s="145" t="str">
        <f>IF(G113-E113&gt;0,"↑",IF(G113-E113&lt;0,"↓","－"))</f>
        <v>↑</v>
      </c>
      <c r="AB113" s="143" t="str">
        <f>IF(V113="↓↓↑↓",IF(AA113="↓","減少傾向","×"),"判定外")</f>
        <v>判定外</v>
      </c>
      <c r="AC113" s="144" t="str">
        <f>IF(V113="↑↑↓↑",IF(AA113="↑","増加傾向","×"),"判定外")</f>
        <v>判定外</v>
      </c>
      <c r="AD113" s="146" t="s">
        <v>201</v>
      </c>
      <c r="AE113" s="216"/>
      <c r="AK113" s="173"/>
      <c r="AL113" s="173"/>
    </row>
    <row r="114" spans="2:38" ht="14.25" thickBot="1">
      <c r="B114" s="213"/>
      <c r="C114" s="214"/>
      <c r="D114" s="215"/>
      <c r="E114" s="215"/>
      <c r="F114" s="215"/>
      <c r="G114" s="215"/>
      <c r="H114" s="215"/>
      <c r="I114" s="218"/>
      <c r="J114" s="218"/>
      <c r="K114" s="218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8"/>
      <c r="X114" s="219"/>
      <c r="Y114" s="218"/>
      <c r="Z114" s="218"/>
      <c r="AA114" s="219"/>
      <c r="AB114" s="218"/>
      <c r="AC114" s="218"/>
      <c r="AD114" s="220"/>
      <c r="AE114" s="216"/>
      <c r="AF114" s="173"/>
      <c r="AG114" s="173"/>
      <c r="AI114" s="173"/>
      <c r="AJ114" s="173"/>
    </row>
    <row r="115" spans="2:38">
      <c r="B115" s="213"/>
      <c r="C115" s="214"/>
      <c r="D115" s="215"/>
      <c r="E115" s="215"/>
      <c r="F115" s="215"/>
      <c r="G115" s="215"/>
      <c r="H115" s="215"/>
      <c r="I115" s="264" t="s">
        <v>277</v>
      </c>
      <c r="J115" s="265"/>
      <c r="K115" s="265"/>
      <c r="L115" s="266"/>
      <c r="M115" s="266"/>
      <c r="N115" s="266"/>
      <c r="O115" s="266"/>
      <c r="P115" s="266"/>
      <c r="Q115" s="267" t="s">
        <v>278</v>
      </c>
      <c r="R115" s="264" t="s">
        <v>279</v>
      </c>
      <c r="S115" s="266"/>
      <c r="T115" s="266"/>
      <c r="U115" s="266"/>
      <c r="V115" s="269" t="s">
        <v>280</v>
      </c>
      <c r="W115" s="270"/>
      <c r="X115" s="273" t="s">
        <v>281</v>
      </c>
      <c r="Y115" s="275" t="s">
        <v>282</v>
      </c>
      <c r="Z115" s="276"/>
      <c r="AA115" s="277" t="s">
        <v>283</v>
      </c>
      <c r="AB115" s="275" t="s">
        <v>284</v>
      </c>
      <c r="AC115" s="276"/>
      <c r="AD115" s="279" t="s">
        <v>285</v>
      </c>
      <c r="AE115" s="216"/>
    </row>
    <row r="116" spans="2:38">
      <c r="B116" s="213"/>
      <c r="C116" s="151" t="s">
        <v>199</v>
      </c>
      <c r="D116" s="247" t="str">
        <f ca="1">D102&amp;"(n="&amp;D121&amp;")"</f>
        <v>R2(n=86)</v>
      </c>
      <c r="E116" s="247" t="str">
        <f ca="1">E102&amp;"(n="&amp;E121&amp;")"</f>
        <v>R3(n=86)</v>
      </c>
      <c r="F116" s="247" t="str">
        <f ca="1">F102&amp;"(n="&amp;F121&amp;")"</f>
        <v>R4(n=86)</v>
      </c>
      <c r="G116" s="247" t="str">
        <f ca="1">G102&amp;"(n="&amp;G121&amp;")"</f>
        <v>R5(n=86)</v>
      </c>
      <c r="H116" s="247" t="str">
        <f ca="1">H102&amp;"(n="&amp;H121&amp;")"</f>
        <v>R6(n=86)</v>
      </c>
      <c r="I116" s="114" t="s">
        <v>288</v>
      </c>
      <c r="J116" s="115">
        <v>-0.03</v>
      </c>
      <c r="K116" s="115">
        <v>0.03</v>
      </c>
      <c r="L116" s="248" t="str">
        <f ca="1">Q1</f>
        <v>R2</v>
      </c>
      <c r="M116" s="248" t="str">
        <f ca="1">R1</f>
        <v>R3</v>
      </c>
      <c r="N116" s="248" t="str">
        <f ca="1">S1</f>
        <v>R4</v>
      </c>
      <c r="O116" s="248" t="str">
        <f ca="1">T1</f>
        <v>R5</v>
      </c>
      <c r="P116" s="248" t="str">
        <f ca="1">U1</f>
        <v>R6</v>
      </c>
      <c r="Q116" s="268"/>
      <c r="R116" s="117" t="s">
        <v>289</v>
      </c>
      <c r="S116" s="116" t="s">
        <v>290</v>
      </c>
      <c r="T116" s="116" t="s">
        <v>291</v>
      </c>
      <c r="U116" s="116" t="s">
        <v>292</v>
      </c>
      <c r="V116" s="271"/>
      <c r="W116" s="272"/>
      <c r="X116" s="274"/>
      <c r="Y116" s="118" t="s">
        <v>293</v>
      </c>
      <c r="Z116" s="119" t="s">
        <v>294</v>
      </c>
      <c r="AA116" s="278"/>
      <c r="AB116" s="120" t="s">
        <v>295</v>
      </c>
      <c r="AC116" s="121" t="s">
        <v>296</v>
      </c>
      <c r="AD116" s="280"/>
      <c r="AE116" s="216"/>
    </row>
    <row r="117" spans="2:38">
      <c r="B117" s="213"/>
      <c r="C117" s="123" t="s">
        <v>196</v>
      </c>
      <c r="D117" s="152">
        <f>ROUND(D110/D121,1)</f>
        <v>3</v>
      </c>
      <c r="E117" s="152">
        <f>ROUND(E110/E121,1)</f>
        <v>3</v>
      </c>
      <c r="F117" s="152">
        <f>ROUND(F110/F121,1)</f>
        <v>2.7</v>
      </c>
      <c r="G117" s="152">
        <f>ROUND(G110/G121,1)</f>
        <v>2.9</v>
      </c>
      <c r="H117" s="152">
        <f>ROUND(H110/H121,1)</f>
        <v>3.1</v>
      </c>
      <c r="I117" s="125">
        <f>AVERAGE(D117:H117)</f>
        <v>2.94</v>
      </c>
      <c r="J117" s="126">
        <f>I117*0.97</f>
        <v>2.8517999999999999</v>
      </c>
      <c r="K117" s="126">
        <f>I117*1.03</f>
        <v>3.0282</v>
      </c>
      <c r="L117" s="116" t="str">
        <f>IF(AND(D117&gt;I117*0.97,D117&lt;I117*1.03),"○","×")</f>
        <v>○</v>
      </c>
      <c r="M117" s="116" t="str">
        <f>IF(AND(E117&gt;I117*0.97,E117&lt;I117*1.03),"○","×")</f>
        <v>○</v>
      </c>
      <c r="N117" s="116" t="str">
        <f>IF(AND(F117&gt;I117*0.97,F117&lt;I117*1.03),"○","×")</f>
        <v>×</v>
      </c>
      <c r="O117" s="116" t="str">
        <f>IF(AND(G117&gt;I117*0.97,G117&lt;I117*1.03),"○","×")</f>
        <v>○</v>
      </c>
      <c r="P117" s="116" t="str">
        <f>IF(AND(H117&gt;I117*0.97,H117&lt;I117*1.03),"○","×")</f>
        <v>×</v>
      </c>
      <c r="Q117" s="127" t="str">
        <f>IF(COUNTIF(L117:P117,"○")=5,"同程度","―")</f>
        <v>―</v>
      </c>
      <c r="R117" s="117" t="str">
        <f t="shared" ref="R117:U120" si="18">IF(E117-D117&gt;0,"↑",IF(E117-D117&lt;0,"↓","－"))</f>
        <v>－</v>
      </c>
      <c r="S117" s="116" t="str">
        <f t="shared" si="18"/>
        <v>↓</v>
      </c>
      <c r="T117" s="116" t="str">
        <f t="shared" si="18"/>
        <v>↑</v>
      </c>
      <c r="U117" s="116" t="str">
        <f t="shared" si="18"/>
        <v>↑</v>
      </c>
      <c r="V117" s="116" t="str">
        <f>R117&amp;S117&amp;T117&amp;U117</f>
        <v>－↓↑↑</v>
      </c>
      <c r="W117" s="131" t="str" cm="1">
        <f t="array" ref="W117">INDEX($AL$2:$AL$82,MATCH(V117,$AK$2:$AK$82,0),0)</f>
        <v>年度により増減</v>
      </c>
      <c r="X117" s="129" t="str">
        <f>IF(F117-D117&gt;0,"↑",IF(F117-D117&lt;0,"↓","－"))</f>
        <v>↓</v>
      </c>
      <c r="Y117" s="130" t="str">
        <f>IF(V117="↓↑↓↓",IF(X117="↓","減少傾向","×"),"判定外")</f>
        <v>判定外</v>
      </c>
      <c r="Z117" s="131" t="str">
        <f>IF(V117="↑↓↑↑",IF(X117="↑","増加傾向","×"),"判定外")</f>
        <v>判定外</v>
      </c>
      <c r="AA117" s="132" t="str">
        <f>IF(G117-E117&gt;0,"↑",IF(G117-E117&lt;0,"↓","－"))</f>
        <v>↓</v>
      </c>
      <c r="AB117" s="130" t="str">
        <f>IF(V117="↓↓↑↓",IF(AA117="↓","減少傾向","×"),"判定外")</f>
        <v>判定外</v>
      </c>
      <c r="AC117" s="131" t="str">
        <f>IF(V117="↑↑↓↑",IF(AA117="↑","増加傾向","×"),"判定外")</f>
        <v>判定外</v>
      </c>
      <c r="AD117" s="133"/>
      <c r="AE117" s="216"/>
    </row>
    <row r="118" spans="2:38">
      <c r="B118" s="213"/>
      <c r="C118" s="123" t="s">
        <v>197</v>
      </c>
      <c r="D118" s="152">
        <f>ROUND(D111/D121,1)</f>
        <v>2.1</v>
      </c>
      <c r="E118" s="152">
        <f>ROUND(E111/E121,1)</f>
        <v>2.2000000000000002</v>
      </c>
      <c r="F118" s="152">
        <f>ROUND(F111/F121,1)</f>
        <v>2.2999999999999998</v>
      </c>
      <c r="G118" s="152">
        <f>ROUND(G111/G121,1)</f>
        <v>2.6</v>
      </c>
      <c r="H118" s="152">
        <f>ROUND(H111/H121,1)</f>
        <v>2.7</v>
      </c>
      <c r="I118" s="125">
        <f>AVERAGE(D118:H118)</f>
        <v>2.3800000000000003</v>
      </c>
      <c r="J118" s="126">
        <f>I118*0.97</f>
        <v>2.3086000000000002</v>
      </c>
      <c r="K118" s="126">
        <f>I118*1.03</f>
        <v>2.4514000000000005</v>
      </c>
      <c r="L118" s="116" t="str">
        <f>IF(AND(D118&gt;I118*0.97,D118&lt;I118*1.03),"○","×")</f>
        <v>×</v>
      </c>
      <c r="M118" s="116" t="str">
        <f>IF(AND(E118&gt;I118*0.97,E118&lt;I118*1.03),"○","×")</f>
        <v>×</v>
      </c>
      <c r="N118" s="116" t="str">
        <f>IF(AND(F118&gt;I118*0.97,F118&lt;I118*1.03),"○","×")</f>
        <v>×</v>
      </c>
      <c r="O118" s="116" t="str">
        <f>IF(AND(G118&gt;I118*0.97,G118&lt;I118*1.03),"○","×")</f>
        <v>×</v>
      </c>
      <c r="P118" s="116" t="str">
        <f>IF(AND(H118&gt;I118*0.97,H118&lt;I118*1.03),"○","×")</f>
        <v>×</v>
      </c>
      <c r="Q118" s="127" t="str">
        <f>IF(COUNTIF(L118:P118,"○")=5,"同程度","―")</f>
        <v>―</v>
      </c>
      <c r="R118" s="117" t="str">
        <f t="shared" si="18"/>
        <v>↑</v>
      </c>
      <c r="S118" s="116" t="str">
        <f t="shared" si="18"/>
        <v>↑</v>
      </c>
      <c r="T118" s="116" t="str">
        <f t="shared" si="18"/>
        <v>↑</v>
      </c>
      <c r="U118" s="116" t="str">
        <f t="shared" si="18"/>
        <v>↑</v>
      </c>
      <c r="V118" s="116" t="str">
        <f>R118&amp;S118&amp;T118&amp;U118</f>
        <v>↑↑↑↑</v>
      </c>
      <c r="W118" s="131" t="str" cm="1">
        <f t="array" ref="W118">INDEX($AL$2:$AL$82,MATCH(V118,$AK$2:$AK$82,0),0)</f>
        <v>増加傾向⤴</v>
      </c>
      <c r="X118" s="129" t="str">
        <f>IF(F118-D118&gt;0,"↑",IF(F118-D118&lt;0,"↓","－"))</f>
        <v>↑</v>
      </c>
      <c r="Y118" s="130" t="str">
        <f>IF(V118="↓↑↓↓",IF(X118="↓","減少傾向","×"),"判定外")</f>
        <v>判定外</v>
      </c>
      <c r="Z118" s="131" t="str">
        <f>IF(V118="↑↓↑↑",IF(X118="↑","増加傾向","×"),"判定外")</f>
        <v>判定外</v>
      </c>
      <c r="AA118" s="132" t="str">
        <f>IF(G118-E118&gt;0,"↑",IF(G118-E118&lt;0,"↓","－"))</f>
        <v>↑</v>
      </c>
      <c r="AB118" s="130" t="str">
        <f>IF(V118="↓↓↑↓",IF(AA118="↓","減少傾向","×"),"判定外")</f>
        <v>判定外</v>
      </c>
      <c r="AC118" s="131" t="str">
        <f>IF(V118="↑↑↓↑",IF(AA118="↑","増加傾向","×"),"判定外")</f>
        <v>判定外</v>
      </c>
      <c r="AD118" s="133"/>
      <c r="AE118" s="216"/>
    </row>
    <row r="119" spans="2:38">
      <c r="B119" s="213"/>
      <c r="C119" s="123" t="s">
        <v>210</v>
      </c>
      <c r="D119" s="152">
        <f>ROUND(SUM(D117:D118),1)</f>
        <v>5.0999999999999996</v>
      </c>
      <c r="E119" s="152">
        <f>ROUND(SUM(E117:E118),1)</f>
        <v>5.2</v>
      </c>
      <c r="F119" s="152">
        <f>ROUND(SUM(F117:F118),1)</f>
        <v>5</v>
      </c>
      <c r="G119" s="152">
        <f>ROUND(SUM(G117:G118),1)</f>
        <v>5.5</v>
      </c>
      <c r="H119" s="152">
        <f>ROUND(SUM(H117:H118),1)</f>
        <v>5.8</v>
      </c>
      <c r="I119" s="125">
        <f>AVERAGE(D119:H119)</f>
        <v>5.32</v>
      </c>
      <c r="J119" s="126">
        <f>I119*0.97</f>
        <v>5.1604000000000001</v>
      </c>
      <c r="K119" s="126">
        <f>I119*1.03</f>
        <v>5.4796000000000005</v>
      </c>
      <c r="L119" s="116" t="str">
        <f>IF(AND(D119&gt;I119*0.97,D119&lt;I119*1.03),"○","×")</f>
        <v>×</v>
      </c>
      <c r="M119" s="116" t="str">
        <f>IF(AND(E119&gt;I119*0.97,E119&lt;I119*1.03),"○","×")</f>
        <v>○</v>
      </c>
      <c r="N119" s="116" t="str">
        <f>IF(AND(F119&gt;I119*0.97,F119&lt;I119*1.03),"○","×")</f>
        <v>×</v>
      </c>
      <c r="O119" s="116" t="str">
        <f>IF(AND(G119&gt;I119*0.97,G119&lt;I119*1.03),"○","×")</f>
        <v>×</v>
      </c>
      <c r="P119" s="116" t="str">
        <f>IF(AND(H119&gt;I119*0.97,H119&lt;I119*1.03),"○","×")</f>
        <v>×</v>
      </c>
      <c r="Q119" s="127" t="str">
        <f>IF(COUNTIF(L119:P119,"○")=5,"同程度","―")</f>
        <v>―</v>
      </c>
      <c r="R119" s="117" t="str">
        <f t="shared" si="18"/>
        <v>↑</v>
      </c>
      <c r="S119" s="116" t="str">
        <f t="shared" si="18"/>
        <v>↓</v>
      </c>
      <c r="T119" s="116" t="str">
        <f t="shared" si="18"/>
        <v>↑</v>
      </c>
      <c r="U119" s="116" t="str">
        <f t="shared" si="18"/>
        <v>↑</v>
      </c>
      <c r="V119" s="116" t="str">
        <f>R119&amp;S119&amp;T119&amp;U119</f>
        <v>↑↓↑↑</v>
      </c>
      <c r="W119" s="131" t="str" cm="1">
        <f t="array" ref="W119">INDEX($AL$2:$AL$82,MATCH(V119,$AK$2:$AK$82,0),0)</f>
        <v>年度により増減</v>
      </c>
      <c r="X119" s="129" t="str">
        <f>IF(F119-D119&gt;0,"↑",IF(F119-D119&lt;0,"↓","－"))</f>
        <v>↓</v>
      </c>
      <c r="Y119" s="130" t="str">
        <f>IF(V119="↓↑↓↓",IF(X119="↓","減少傾向","×"),"判定外")</f>
        <v>判定外</v>
      </c>
      <c r="Z119" s="131" t="str">
        <f>IF(V119="↑↓↑↑",IF(X119="↑","増加傾向","×"),"判定外")</f>
        <v>×</v>
      </c>
      <c r="AA119" s="132" t="str">
        <f>IF(G119-E119&gt;0,"↑",IF(G119-E119&lt;0,"↓","－"))</f>
        <v>↑</v>
      </c>
      <c r="AB119" s="130" t="str">
        <f>IF(V119="↓↓↑↓",IF(AA119="↓","減少傾向","×"),"判定外")</f>
        <v>判定外</v>
      </c>
      <c r="AC119" s="131" t="str">
        <f>IF(V119="↑↑↓↑",IF(AA119="↑","増加傾向","×"),"判定外")</f>
        <v>判定外</v>
      </c>
      <c r="AD119" s="135" t="s">
        <v>287</v>
      </c>
      <c r="AE119" s="216"/>
    </row>
    <row r="120" spans="2:38" ht="14.25" thickBot="1">
      <c r="B120" s="213"/>
      <c r="C120" s="123" t="s">
        <v>211</v>
      </c>
      <c r="D120" s="136">
        <f>ROUND(D118/D119,3)</f>
        <v>0.41199999999999998</v>
      </c>
      <c r="E120" s="136">
        <f>ROUND(E118/E119,3)</f>
        <v>0.42299999999999999</v>
      </c>
      <c r="F120" s="136">
        <f>ROUND(F118/F119,3)</f>
        <v>0.46</v>
      </c>
      <c r="G120" s="136">
        <f>ROUND(G118/G119,3)</f>
        <v>0.47299999999999998</v>
      </c>
      <c r="H120" s="136">
        <f>ROUND(H118/H119,3)</f>
        <v>0.46600000000000003</v>
      </c>
      <c r="I120" s="137">
        <f>AVERAGE(D120:H120)</f>
        <v>0.44679999999999997</v>
      </c>
      <c r="J120" s="138">
        <f>I120-0.03</f>
        <v>0.41679999999999995</v>
      </c>
      <c r="K120" s="138">
        <f>I120+0.03</f>
        <v>0.4768</v>
      </c>
      <c r="L120" s="100" t="str">
        <f>IF(AND(D120&gt;I120-0.03,D120&lt;I120+0.03),"○","×")</f>
        <v>×</v>
      </c>
      <c r="M120" s="100" t="str">
        <f>IF(AND(E120&gt;I120-0.03,E120&lt;I120+0.03),"○","×")</f>
        <v>○</v>
      </c>
      <c r="N120" s="100" t="str">
        <f>IF(AND(F120&gt;I120-0.03,F120&lt;I120+0.03),"○","×")</f>
        <v>○</v>
      </c>
      <c r="O120" s="100" t="str">
        <f>IF(AND(G120&gt;I120-0.03,G120&lt;I120+0.03),"○","×")</f>
        <v>○</v>
      </c>
      <c r="P120" s="100" t="str">
        <f>IF(AND(H120&gt;I120-0.03,H120&lt;I120+0.03),"○","×")</f>
        <v>○</v>
      </c>
      <c r="Q120" s="139" t="str">
        <f>IF(COUNTIF(L120:P120,"○")=5,"同程度","―")</f>
        <v>―</v>
      </c>
      <c r="R120" s="140" t="str">
        <f t="shared" si="18"/>
        <v>↑</v>
      </c>
      <c r="S120" s="100" t="str">
        <f t="shared" si="18"/>
        <v>↑</v>
      </c>
      <c r="T120" s="100" t="str">
        <f t="shared" si="18"/>
        <v>↑</v>
      </c>
      <c r="U120" s="100" t="str">
        <f t="shared" si="18"/>
        <v>↓</v>
      </c>
      <c r="V120" s="100" t="str">
        <f>R120&amp;S120&amp;T120&amp;U120</f>
        <v>↑↑↑↓</v>
      </c>
      <c r="W120" s="144" t="str" cm="1">
        <f t="array" ref="W120">INDEX($AL$2:$AL$82,MATCH(V120,$AK$2:$AK$82,0),0)</f>
        <v>最新年度のみ減少</v>
      </c>
      <c r="X120" s="142" t="str">
        <f>IF(F120-D120&gt;0,"↑",IF(F120-D120&lt;0,"↓","－"))</f>
        <v>↑</v>
      </c>
      <c r="Y120" s="143" t="str">
        <f>IF(V120="↓↑↓↓",IF(X120="↓","減少傾向","×"),"判定外")</f>
        <v>判定外</v>
      </c>
      <c r="Z120" s="144" t="str">
        <f>IF(V120="↑↓↑↑",IF(X120="↑","増加傾向","×"),"判定外")</f>
        <v>判定外</v>
      </c>
      <c r="AA120" s="145" t="str">
        <f>IF(G120-E120&gt;0,"↑",IF(G120-E120&lt;0,"↓","－"))</f>
        <v>↑</v>
      </c>
      <c r="AB120" s="143" t="str">
        <f>IF(V120="↓↓↑↓",IF(AA120="↓","減少傾向","×"),"判定外")</f>
        <v>判定外</v>
      </c>
      <c r="AC120" s="144" t="str">
        <f>IF(V120="↑↑↓↑",IF(AA120="↑","増加傾向","×"),"判定外")</f>
        <v>判定外</v>
      </c>
      <c r="AD120" s="146" t="s">
        <v>406</v>
      </c>
      <c r="AE120" s="216"/>
    </row>
    <row r="121" spans="2:38">
      <c r="B121" s="213"/>
      <c r="C121" s="123" t="s">
        <v>215</v>
      </c>
      <c r="D121" s="134">
        <f>COUNT('14-4.2020'!D12:D97)</f>
        <v>86</v>
      </c>
      <c r="E121" s="134">
        <f>COUNT('14-4.2021'!D12:D97)</f>
        <v>86</v>
      </c>
      <c r="F121" s="134">
        <f>COUNT('14-4.2022'!D12:D97)</f>
        <v>86</v>
      </c>
      <c r="G121" s="134">
        <f>COUNT('14-4.2023'!D12:D97)</f>
        <v>86</v>
      </c>
      <c r="H121" s="153">
        <f>COUNT('14-4.2024'!D12:D97)</f>
        <v>86</v>
      </c>
      <c r="I121" s="218"/>
      <c r="J121" s="218"/>
      <c r="K121" s="218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8"/>
      <c r="X121" s="219"/>
      <c r="Y121" s="218"/>
      <c r="Z121" s="218"/>
      <c r="AA121" s="219"/>
      <c r="AB121" s="218"/>
      <c r="AC121" s="218"/>
      <c r="AD121" s="220"/>
      <c r="AE121" s="216"/>
    </row>
    <row r="122" spans="2:38" ht="14.25" thickBot="1">
      <c r="B122" s="213"/>
      <c r="C122" s="214"/>
      <c r="D122" s="215"/>
      <c r="E122" s="215"/>
      <c r="F122" s="215"/>
      <c r="G122" s="215"/>
      <c r="H122" s="215"/>
      <c r="I122" s="218"/>
      <c r="J122" s="218"/>
      <c r="K122" s="218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8"/>
      <c r="X122" s="219"/>
      <c r="Y122" s="218"/>
      <c r="Z122" s="218"/>
      <c r="AA122" s="219"/>
      <c r="AB122" s="218"/>
      <c r="AC122" s="218"/>
      <c r="AD122" s="220"/>
      <c r="AE122" s="216"/>
    </row>
    <row r="123" spans="2:38">
      <c r="B123" s="213"/>
      <c r="C123" s="214"/>
      <c r="D123" s="215"/>
      <c r="E123" s="215"/>
      <c r="F123" s="215"/>
      <c r="G123" s="215"/>
      <c r="H123" s="215"/>
      <c r="I123" s="281" t="s">
        <v>277</v>
      </c>
      <c r="J123" s="282"/>
      <c r="K123" s="282"/>
      <c r="L123" s="282"/>
      <c r="M123" s="282"/>
      <c r="N123" s="282"/>
      <c r="O123" s="282"/>
      <c r="P123" s="265"/>
      <c r="Q123" s="283" t="s">
        <v>278</v>
      </c>
      <c r="R123" s="264" t="s">
        <v>279</v>
      </c>
      <c r="S123" s="266"/>
      <c r="T123" s="266"/>
      <c r="U123" s="266"/>
      <c r="V123" s="269" t="s">
        <v>280</v>
      </c>
      <c r="W123" s="270"/>
      <c r="X123" s="273" t="s">
        <v>281</v>
      </c>
      <c r="Y123" s="275" t="s">
        <v>282</v>
      </c>
      <c r="Z123" s="276"/>
      <c r="AA123" s="277" t="s">
        <v>283</v>
      </c>
      <c r="AB123" s="275" t="s">
        <v>284</v>
      </c>
      <c r="AC123" s="276"/>
      <c r="AD123" s="279" t="s">
        <v>285</v>
      </c>
      <c r="AE123" s="216"/>
    </row>
    <row r="124" spans="2:38">
      <c r="B124" s="213"/>
      <c r="C124" s="154" t="s">
        <v>198</v>
      </c>
      <c r="D124" s="247" t="str">
        <f ca="1">D102&amp;"(n="&amp;D129&amp;")"</f>
        <v>R2(n=25)</v>
      </c>
      <c r="E124" s="247" t="str">
        <f ca="1">E102&amp;"(n="&amp;E129&amp;")"</f>
        <v>R3(n=25)</v>
      </c>
      <c r="F124" s="247" t="str">
        <f ca="1">F102&amp;"(n="&amp;F129&amp;")"</f>
        <v>R4(n=25)</v>
      </c>
      <c r="G124" s="247" t="str">
        <f ca="1">G102&amp;"(n="&amp;G129&amp;")"</f>
        <v>R5(n=25)</v>
      </c>
      <c r="H124" s="247" t="str">
        <f ca="1">H102&amp;"(n="&amp;H129&amp;")"</f>
        <v>R6(n=25)</v>
      </c>
      <c r="I124" s="114" t="s">
        <v>288</v>
      </c>
      <c r="J124" s="115">
        <v>-0.03</v>
      </c>
      <c r="K124" s="115">
        <v>0.03</v>
      </c>
      <c r="L124" s="248" t="str">
        <f ca="1">Q1</f>
        <v>R2</v>
      </c>
      <c r="M124" s="248" t="str">
        <f ca="1">R1</f>
        <v>R3</v>
      </c>
      <c r="N124" s="248" t="str">
        <f ca="1">S1</f>
        <v>R4</v>
      </c>
      <c r="O124" s="248" t="str">
        <f ca="1">T1</f>
        <v>R5</v>
      </c>
      <c r="P124" s="248" t="str">
        <f ca="1">U1</f>
        <v>R6</v>
      </c>
      <c r="Q124" s="284"/>
      <c r="R124" s="117" t="s">
        <v>289</v>
      </c>
      <c r="S124" s="116" t="s">
        <v>290</v>
      </c>
      <c r="T124" s="116" t="s">
        <v>291</v>
      </c>
      <c r="U124" s="116" t="s">
        <v>292</v>
      </c>
      <c r="V124" s="271"/>
      <c r="W124" s="272"/>
      <c r="X124" s="274"/>
      <c r="Y124" s="118" t="s">
        <v>293</v>
      </c>
      <c r="Z124" s="119" t="s">
        <v>294</v>
      </c>
      <c r="AA124" s="278"/>
      <c r="AB124" s="120" t="s">
        <v>295</v>
      </c>
      <c r="AC124" s="121" t="s">
        <v>296</v>
      </c>
      <c r="AD124" s="280"/>
      <c r="AE124" s="216"/>
    </row>
    <row r="125" spans="2:38">
      <c r="B125" s="213"/>
      <c r="C125" s="123" t="s">
        <v>196</v>
      </c>
      <c r="D125" s="152">
        <f>ROUND('14-4.2020'!D7,1)</f>
        <v>4.7</v>
      </c>
      <c r="E125" s="152">
        <f>ROUND('14-4.2021'!D7,1)</f>
        <v>4.5999999999999996</v>
      </c>
      <c r="F125" s="152">
        <f>ROUND('14-4.2022'!D7,1)</f>
        <v>4.4000000000000004</v>
      </c>
      <c r="G125" s="152">
        <f>ROUND('14-4.2023'!D7,1)</f>
        <v>5.0999999999999996</v>
      </c>
      <c r="H125" s="152">
        <f>ROUND('14-4.2024'!D7,1)</f>
        <v>5.0999999999999996</v>
      </c>
      <c r="I125" s="125">
        <f>AVERAGE(D125:H125)</f>
        <v>4.7799999999999994</v>
      </c>
      <c r="J125" s="126">
        <f>I125*0.97</f>
        <v>4.6365999999999996</v>
      </c>
      <c r="K125" s="126">
        <f>I125*1.03</f>
        <v>4.9233999999999991</v>
      </c>
      <c r="L125" s="116" t="str">
        <f>IF(AND(D125&gt;I125*0.97,D125&lt;I125*1.03),"○","×")</f>
        <v>○</v>
      </c>
      <c r="M125" s="116" t="str">
        <f>IF(AND(E125&gt;I125*0.97,E125&lt;I125*1.03),"○","×")</f>
        <v>×</v>
      </c>
      <c r="N125" s="116" t="str">
        <f>IF(AND(F125&gt;I125*0.97,F125&lt;I125*1.03),"○","×")</f>
        <v>×</v>
      </c>
      <c r="O125" s="116" t="str">
        <f>IF(AND(G125&gt;I125*0.97,G125&lt;I125*1.03),"○","×")</f>
        <v>×</v>
      </c>
      <c r="P125" s="116" t="str">
        <f>IF(AND(H125&gt;I125*0.97,H125&lt;I125*1.03),"○","×")</f>
        <v>×</v>
      </c>
      <c r="Q125" s="127" t="str">
        <f>IF(COUNTIF(L125:P125,"○")=5,"同程度","―")</f>
        <v>―</v>
      </c>
      <c r="R125" s="117" t="str">
        <f t="shared" ref="R125:U128" si="19">IF(E125-D125&gt;0,"↑",IF(E125-D125&lt;0,"↓","－"))</f>
        <v>↓</v>
      </c>
      <c r="S125" s="116" t="str">
        <f t="shared" si="19"/>
        <v>↓</v>
      </c>
      <c r="T125" s="116" t="str">
        <f t="shared" si="19"/>
        <v>↑</v>
      </c>
      <c r="U125" s="116" t="str">
        <f t="shared" si="19"/>
        <v>－</v>
      </c>
      <c r="V125" s="116" t="str">
        <f>R125&amp;S125&amp;T125&amp;U125</f>
        <v>↓↓↑－</v>
      </c>
      <c r="W125" s="131" t="str" cm="1">
        <f t="array" ref="W125">INDEX($AL$2:$AL$82,MATCH(V125,$AK$2:$AK$82,0),0)</f>
        <v>年度により増減</v>
      </c>
      <c r="X125" s="129" t="str">
        <f>IF(F125-D125&gt;0,"↑",IF(F125-D125&lt;0,"↓","－"))</f>
        <v>↓</v>
      </c>
      <c r="Y125" s="130" t="str">
        <f>IF(V125="↓↑↓↓",IF(X125="↓","減少傾向","×"),"判定外")</f>
        <v>判定外</v>
      </c>
      <c r="Z125" s="131" t="str">
        <f>IF(V125="↑↓↑↑",IF(X125="↑","増加傾向","×"),"判定外")</f>
        <v>判定外</v>
      </c>
      <c r="AA125" s="132" t="str">
        <f>IF(G125-E125&gt;0,"↑",IF(G125-E125&lt;0,"↓","－"))</f>
        <v>↑</v>
      </c>
      <c r="AB125" s="130" t="str">
        <f>IF(V125="↓↓↑↓",IF(AA125="↓","減少傾向","×"),"判定外")</f>
        <v>判定外</v>
      </c>
      <c r="AC125" s="131" t="str">
        <f>IF(V125="↑↑↓↑",IF(AA125="↑","増加傾向","×"),"判定外")</f>
        <v>判定外</v>
      </c>
      <c r="AD125" s="133"/>
      <c r="AE125" s="216"/>
    </row>
    <row r="126" spans="2:38">
      <c r="B126" s="213"/>
      <c r="C126" s="123" t="s">
        <v>197</v>
      </c>
      <c r="D126" s="152">
        <f>ROUND('14-4.2020'!E7,1)</f>
        <v>2.8</v>
      </c>
      <c r="E126" s="152">
        <f>ROUND('14-4.2021'!E7,1)</f>
        <v>2.7</v>
      </c>
      <c r="F126" s="152">
        <f>ROUND('14-4.2022'!E7,1)</f>
        <v>2.8</v>
      </c>
      <c r="G126" s="152">
        <f>ROUND('14-4.2023'!E7,1)</f>
        <v>3.5</v>
      </c>
      <c r="H126" s="152">
        <f>ROUND('14-4.2024'!E7,1)</f>
        <v>4</v>
      </c>
      <c r="I126" s="125">
        <f>AVERAGE(D126:H126)</f>
        <v>3.16</v>
      </c>
      <c r="J126" s="126">
        <f>I126*0.97</f>
        <v>3.0651999999999999</v>
      </c>
      <c r="K126" s="126">
        <f>I126*1.03</f>
        <v>3.2548000000000004</v>
      </c>
      <c r="L126" s="116" t="str">
        <f>IF(AND(D126&gt;I126*0.97,D126&lt;I126*1.03),"○","×")</f>
        <v>×</v>
      </c>
      <c r="M126" s="116" t="str">
        <f>IF(AND(E126&gt;I126*0.97,E126&lt;I126*1.03),"○","×")</f>
        <v>×</v>
      </c>
      <c r="N126" s="116" t="str">
        <f>IF(AND(F126&gt;I126*0.97,F126&lt;I126*1.03),"○","×")</f>
        <v>×</v>
      </c>
      <c r="O126" s="116" t="str">
        <f>IF(AND(G126&gt;I126*0.97,G126&lt;I126*1.03),"○","×")</f>
        <v>×</v>
      </c>
      <c r="P126" s="116" t="str">
        <f>IF(AND(H126&gt;I126*0.97,H126&lt;I126*1.03),"○","×")</f>
        <v>×</v>
      </c>
      <c r="Q126" s="127" t="str">
        <f>IF(COUNTIF(L126:P126,"○")=5,"同程度","―")</f>
        <v>―</v>
      </c>
      <c r="R126" s="117" t="str">
        <f t="shared" si="19"/>
        <v>↓</v>
      </c>
      <c r="S126" s="116" t="str">
        <f t="shared" si="19"/>
        <v>↑</v>
      </c>
      <c r="T126" s="116" t="str">
        <f t="shared" si="19"/>
        <v>↑</v>
      </c>
      <c r="U126" s="116" t="str">
        <f t="shared" si="19"/>
        <v>↑</v>
      </c>
      <c r="V126" s="116" t="str">
        <f>R126&amp;S126&amp;T126&amp;U126</f>
        <v>↓↑↑↑</v>
      </c>
      <c r="W126" s="131" t="str" cm="1">
        <f t="array" ref="W126">INDEX($AL$2:$AL$82,MATCH(V126,$AK$2:$AK$82,0),0)</f>
        <v>増加傾向⤴</v>
      </c>
      <c r="X126" s="129" t="str">
        <f>IF(F126-D126&gt;0,"↑",IF(F126-D126&lt;0,"↓","－"))</f>
        <v>－</v>
      </c>
      <c r="Y126" s="130" t="str">
        <f>IF(V126="↓↑↓↓",IF(X126="↓","減少傾向","×"),"判定外")</f>
        <v>判定外</v>
      </c>
      <c r="Z126" s="131" t="str">
        <f>IF(V126="↑↓↑↑",IF(X126="↑","増加傾向","×"),"判定外")</f>
        <v>判定外</v>
      </c>
      <c r="AA126" s="132" t="str">
        <f>IF(G126-E126&gt;0,"↑",IF(G126-E126&lt;0,"↓","－"))</f>
        <v>↑</v>
      </c>
      <c r="AB126" s="130" t="str">
        <f>IF(V126="↓↓↑↓",IF(AA126="↓","減少傾向","×"),"判定外")</f>
        <v>判定外</v>
      </c>
      <c r="AC126" s="131" t="str">
        <f>IF(V126="↑↑↓↑",IF(AA126="↑","増加傾向","×"),"判定外")</f>
        <v>判定外</v>
      </c>
      <c r="AD126" s="133"/>
      <c r="AE126" s="216"/>
    </row>
    <row r="127" spans="2:38">
      <c r="B127" s="213"/>
      <c r="C127" s="123" t="s">
        <v>210</v>
      </c>
      <c r="D127" s="152">
        <f>ROUND(SUM(D125:D126),1)</f>
        <v>7.5</v>
      </c>
      <c r="E127" s="152">
        <f>ROUND(SUM(E125:E126),1)</f>
        <v>7.3</v>
      </c>
      <c r="F127" s="152">
        <f>ROUND(SUM(F125:F126),1)</f>
        <v>7.2</v>
      </c>
      <c r="G127" s="152">
        <f>ROUND(SUM(G125:G126),1)</f>
        <v>8.6</v>
      </c>
      <c r="H127" s="152">
        <f>ROUND(SUM(H125:H126),1)</f>
        <v>9.1</v>
      </c>
      <c r="I127" s="125">
        <f>AVERAGE(D127:H127)</f>
        <v>7.94</v>
      </c>
      <c r="J127" s="126">
        <f>I127*0.97</f>
        <v>7.7018000000000004</v>
      </c>
      <c r="K127" s="126">
        <f>I127*1.03</f>
        <v>8.1782000000000004</v>
      </c>
      <c r="L127" s="116" t="str">
        <f>IF(AND(D127&gt;I127*0.97,D127&lt;I127*1.03),"○","×")</f>
        <v>×</v>
      </c>
      <c r="M127" s="116" t="str">
        <f>IF(AND(E127&gt;I127*0.97,E127&lt;I127*1.03),"○","×")</f>
        <v>×</v>
      </c>
      <c r="N127" s="116" t="str">
        <f>IF(AND(F127&gt;I127*0.97,F127&lt;I127*1.03),"○","×")</f>
        <v>×</v>
      </c>
      <c r="O127" s="116" t="str">
        <f>IF(AND(G127&gt;I127*0.97,G127&lt;I127*1.03),"○","×")</f>
        <v>×</v>
      </c>
      <c r="P127" s="116" t="str">
        <f>IF(AND(H127&gt;I127*0.97,H127&lt;I127*1.03),"○","×")</f>
        <v>×</v>
      </c>
      <c r="Q127" s="127" t="str">
        <f>IF(COUNTIF(L127:P127,"○")=5,"同程度","―")</f>
        <v>―</v>
      </c>
      <c r="R127" s="117" t="str">
        <f t="shared" si="19"/>
        <v>↓</v>
      </c>
      <c r="S127" s="116" t="str">
        <f t="shared" si="19"/>
        <v>↓</v>
      </c>
      <c r="T127" s="116" t="str">
        <f t="shared" si="19"/>
        <v>↑</v>
      </c>
      <c r="U127" s="116" t="str">
        <f t="shared" si="19"/>
        <v>↑</v>
      </c>
      <c r="V127" s="116" t="str">
        <f>R127&amp;S127&amp;T127&amp;U127</f>
        <v>↓↓↑↑</v>
      </c>
      <c r="W127" s="131" t="str" cm="1">
        <f t="array" ref="W127">INDEX($AL$2:$AL$82,MATCH(V127,$AK$2:$AK$82,0),0)</f>
        <v>年度により増減</v>
      </c>
      <c r="X127" s="129" t="str">
        <f>IF(F127-D127&gt;0,"↑",IF(F127-D127&lt;0,"↓","－"))</f>
        <v>↓</v>
      </c>
      <c r="Y127" s="130" t="str">
        <f>IF(V127="↓↑↓↓",IF(X127="↓","減少傾向","×"),"判定外")</f>
        <v>判定外</v>
      </c>
      <c r="Z127" s="131" t="str">
        <f>IF(V127="↑↓↑↑",IF(X127="↑","増加傾向","×"),"判定外")</f>
        <v>判定外</v>
      </c>
      <c r="AA127" s="132" t="str">
        <f>IF(G127-E127&gt;0,"↑",IF(G127-E127&lt;0,"↓","－"))</f>
        <v>↑</v>
      </c>
      <c r="AB127" s="130" t="str">
        <f>IF(V127="↓↓↑↓",IF(AA127="↓","減少傾向","×"),"判定外")</f>
        <v>判定外</v>
      </c>
      <c r="AC127" s="131" t="str">
        <f>IF(V127="↑↑↓↑",IF(AA127="↑","増加傾向","×"),"判定外")</f>
        <v>判定外</v>
      </c>
      <c r="AD127" s="135" t="s">
        <v>287</v>
      </c>
      <c r="AE127" s="216"/>
    </row>
    <row r="128" spans="2:38" ht="14.25" thickBot="1">
      <c r="B128" s="213"/>
      <c r="C128" s="123" t="s">
        <v>211</v>
      </c>
      <c r="D128" s="136">
        <f>ROUND(D126/D127,3)</f>
        <v>0.373</v>
      </c>
      <c r="E128" s="136">
        <f>ROUND(E126/E127,3)</f>
        <v>0.37</v>
      </c>
      <c r="F128" s="136">
        <f>ROUND(F126/F127,3)</f>
        <v>0.38900000000000001</v>
      </c>
      <c r="G128" s="136">
        <f>ROUND(G126/G127,3)</f>
        <v>0.40699999999999997</v>
      </c>
      <c r="H128" s="136">
        <f>ROUND(H126/H127,3)</f>
        <v>0.44</v>
      </c>
      <c r="I128" s="137">
        <f>AVERAGE(D128:H128)</f>
        <v>0.39580000000000004</v>
      </c>
      <c r="J128" s="138">
        <f>I128-0.03</f>
        <v>0.36580000000000001</v>
      </c>
      <c r="K128" s="138">
        <f>I128+0.03</f>
        <v>0.42580000000000007</v>
      </c>
      <c r="L128" s="100" t="str">
        <f>IF(AND(D128&gt;I128-0.03,D128&lt;I128+0.03),"○","×")</f>
        <v>○</v>
      </c>
      <c r="M128" s="100" t="str">
        <f>IF(AND(E128&gt;I128-0.03,E128&lt;I128+0.03),"○","×")</f>
        <v>○</v>
      </c>
      <c r="N128" s="100" t="str">
        <f>IF(AND(F128&gt;I128-0.03,F128&lt;I128+0.03),"○","×")</f>
        <v>○</v>
      </c>
      <c r="O128" s="100" t="str">
        <f>IF(AND(G128&gt;I128-0.03,G128&lt;I128+0.03),"○","×")</f>
        <v>○</v>
      </c>
      <c r="P128" s="100" t="str">
        <f>IF(AND(H128&gt;I128-0.03,H128&lt;I128+0.03),"○","×")</f>
        <v>×</v>
      </c>
      <c r="Q128" s="139" t="str">
        <f>IF(COUNTIF(L128:P128,"○")=5,"同程度","―")</f>
        <v>―</v>
      </c>
      <c r="R128" s="140" t="str">
        <f t="shared" si="19"/>
        <v>↓</v>
      </c>
      <c r="S128" s="100" t="str">
        <f t="shared" si="19"/>
        <v>↑</v>
      </c>
      <c r="T128" s="100" t="str">
        <f t="shared" si="19"/>
        <v>↑</v>
      </c>
      <c r="U128" s="100" t="str">
        <f t="shared" si="19"/>
        <v>↑</v>
      </c>
      <c r="V128" s="100" t="str">
        <f>R128&amp;S128&amp;T128&amp;U128</f>
        <v>↓↑↑↑</v>
      </c>
      <c r="W128" s="144" t="str" cm="1">
        <f t="array" ref="W128">INDEX($AL$2:$AL$82,MATCH(V128,$AK$2:$AK$82,0),0)</f>
        <v>増加傾向⤴</v>
      </c>
      <c r="X128" s="142" t="str">
        <f>IF(F128-D128&gt;0,"↑",IF(F128-D128&lt;0,"↓","－"))</f>
        <v>↑</v>
      </c>
      <c r="Y128" s="143" t="str">
        <f>IF(V128="↓↑↓↓",IF(X128="↓","減少傾向","×"),"判定外")</f>
        <v>判定外</v>
      </c>
      <c r="Z128" s="144" t="str">
        <f>IF(V128="↑↓↑↑",IF(X128="↑","増加傾向","×"),"判定外")</f>
        <v>判定外</v>
      </c>
      <c r="AA128" s="145" t="str">
        <f>IF(G128-E128&gt;0,"↑",IF(G128-E128&lt;0,"↓","－"))</f>
        <v>↑</v>
      </c>
      <c r="AB128" s="143" t="str">
        <f>IF(V128="↓↓↑↓",IF(AA128="↓","減少傾向","×"),"判定外")</f>
        <v>判定外</v>
      </c>
      <c r="AC128" s="144" t="str">
        <f>IF(V128="↑↑↓↑",IF(AA128="↑","増加傾向","×"),"判定外")</f>
        <v>判定外</v>
      </c>
      <c r="AD128" s="146" t="s">
        <v>201</v>
      </c>
      <c r="AE128" s="216"/>
    </row>
    <row r="129" spans="2:31">
      <c r="B129" s="213"/>
      <c r="C129" s="123" t="s">
        <v>215</v>
      </c>
      <c r="D129" s="153">
        <f>COUNTIFS('14-4.2020'!B12:B97,"G",'14-4.2020'!D12:D97,"&lt;&gt;")</f>
        <v>25</v>
      </c>
      <c r="E129" s="153">
        <f>COUNTIFS('14-4.2021'!B12:B97,"G",'14-4.2021'!D12:D97,"&lt;&gt;")</f>
        <v>25</v>
      </c>
      <c r="F129" s="153">
        <f>COUNTIFS('14-4.2022'!B12:B97,"G",'14-4.2022'!D12:D97,"&lt;&gt;")</f>
        <v>25</v>
      </c>
      <c r="G129" s="153">
        <f>COUNTIFS('14-4.2023'!B12:B97,"G",'14-4.2023'!D12:D97,"&lt;&gt;")</f>
        <v>25</v>
      </c>
      <c r="H129" s="153">
        <f>COUNTIFS('14-4.2024'!B12:B97,"G",'14-4.2024'!D12:D97,"&lt;&gt;")</f>
        <v>25</v>
      </c>
      <c r="I129" s="218"/>
      <c r="J129" s="218"/>
      <c r="K129" s="218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8"/>
      <c r="X129" s="219"/>
      <c r="Y129" s="218"/>
      <c r="Z129" s="218"/>
      <c r="AA129" s="219"/>
      <c r="AB129" s="218"/>
      <c r="AC129" s="218"/>
      <c r="AD129" s="220"/>
      <c r="AE129" s="216"/>
    </row>
    <row r="130" spans="2:31" ht="14.25" thickBot="1">
      <c r="B130" s="221"/>
      <c r="C130" s="222"/>
      <c r="D130" s="223"/>
      <c r="E130" s="223"/>
      <c r="F130" s="223"/>
      <c r="G130" s="223"/>
      <c r="H130" s="223"/>
      <c r="I130" s="224"/>
      <c r="J130" s="224"/>
      <c r="K130" s="224"/>
      <c r="L130" s="225"/>
      <c r="M130" s="225"/>
      <c r="N130" s="225"/>
      <c r="O130" s="225"/>
      <c r="P130" s="225"/>
      <c r="Q130" s="225"/>
      <c r="R130" s="225"/>
      <c r="S130" s="225"/>
      <c r="T130" s="225"/>
      <c r="U130" s="225"/>
      <c r="V130" s="225"/>
      <c r="W130" s="224"/>
      <c r="X130" s="225"/>
      <c r="Y130" s="224"/>
      <c r="Z130" s="224"/>
      <c r="AA130" s="225"/>
      <c r="AB130" s="224"/>
      <c r="AC130" s="224"/>
      <c r="AD130" s="226"/>
      <c r="AE130" s="227"/>
    </row>
    <row r="131" spans="2:31" ht="14.25" thickBot="1"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</row>
    <row r="132" spans="2:31" ht="14.25" thickBot="1">
      <c r="B132" s="228" t="s">
        <v>388</v>
      </c>
      <c r="C132" s="229"/>
      <c r="D132" s="230"/>
      <c r="E132" s="230"/>
      <c r="F132" s="230"/>
      <c r="G132" s="230"/>
      <c r="H132" s="230"/>
      <c r="I132" s="229"/>
      <c r="J132" s="229"/>
      <c r="K132" s="229"/>
      <c r="L132" s="229"/>
      <c r="M132" s="229"/>
      <c r="N132" s="229"/>
      <c r="O132" s="229"/>
      <c r="P132" s="229"/>
      <c r="Q132" s="229"/>
      <c r="R132" s="229"/>
      <c r="S132" s="229"/>
      <c r="T132" s="229"/>
      <c r="U132" s="229"/>
      <c r="V132" s="229"/>
      <c r="W132" s="229"/>
      <c r="X132" s="229"/>
      <c r="Y132" s="229"/>
      <c r="Z132" s="229"/>
      <c r="AA132" s="229"/>
      <c r="AB132" s="229"/>
      <c r="AC132" s="229"/>
      <c r="AD132" s="229"/>
      <c r="AE132" s="231"/>
    </row>
    <row r="133" spans="2:31">
      <c r="B133" s="232"/>
      <c r="C133" s="233"/>
      <c r="D133" s="234"/>
      <c r="E133" s="234"/>
      <c r="F133" s="234"/>
      <c r="G133" s="234"/>
      <c r="H133" s="234"/>
      <c r="I133" s="264" t="s">
        <v>277</v>
      </c>
      <c r="J133" s="265"/>
      <c r="K133" s="265"/>
      <c r="L133" s="266"/>
      <c r="M133" s="266"/>
      <c r="N133" s="266"/>
      <c r="O133" s="266"/>
      <c r="P133" s="266"/>
      <c r="Q133" s="267" t="s">
        <v>278</v>
      </c>
      <c r="R133" s="264" t="s">
        <v>279</v>
      </c>
      <c r="S133" s="266"/>
      <c r="T133" s="266"/>
      <c r="U133" s="266"/>
      <c r="V133" s="269" t="s">
        <v>280</v>
      </c>
      <c r="W133" s="270"/>
      <c r="X133" s="273" t="s">
        <v>281</v>
      </c>
      <c r="Y133" s="275" t="s">
        <v>282</v>
      </c>
      <c r="Z133" s="276"/>
      <c r="AA133" s="277" t="s">
        <v>283</v>
      </c>
      <c r="AB133" s="275" t="s">
        <v>284</v>
      </c>
      <c r="AC133" s="276"/>
      <c r="AD133" s="279" t="s">
        <v>285</v>
      </c>
      <c r="AE133" s="235"/>
    </row>
    <row r="134" spans="2:31">
      <c r="B134" s="232"/>
      <c r="C134" s="113" t="s">
        <v>3</v>
      </c>
      <c r="D134" s="246" t="str">
        <f ca="1">Q1</f>
        <v>R2</v>
      </c>
      <c r="E134" s="246" t="str">
        <f t="shared" ref="E134:H134" ca="1" si="20">R1</f>
        <v>R3</v>
      </c>
      <c r="F134" s="246" t="str">
        <f t="shared" ca="1" si="20"/>
        <v>R4</v>
      </c>
      <c r="G134" s="246" t="str">
        <f t="shared" ca="1" si="20"/>
        <v>R5</v>
      </c>
      <c r="H134" s="246" t="str">
        <f t="shared" ca="1" si="20"/>
        <v>R6</v>
      </c>
      <c r="I134" s="114" t="s">
        <v>288</v>
      </c>
      <c r="J134" s="115">
        <v>-0.03</v>
      </c>
      <c r="K134" s="115">
        <v>0.03</v>
      </c>
      <c r="L134" s="248" t="str">
        <f ca="1">Q1</f>
        <v>R2</v>
      </c>
      <c r="M134" s="248" t="str">
        <f ca="1">R1</f>
        <v>R3</v>
      </c>
      <c r="N134" s="248" t="str">
        <f ca="1">S1</f>
        <v>R4</v>
      </c>
      <c r="O134" s="248" t="str">
        <f ca="1">T1</f>
        <v>R5</v>
      </c>
      <c r="P134" s="248" t="str">
        <f ca="1">U1</f>
        <v>R6</v>
      </c>
      <c r="Q134" s="268"/>
      <c r="R134" s="117" t="s">
        <v>289</v>
      </c>
      <c r="S134" s="116" t="s">
        <v>290</v>
      </c>
      <c r="T134" s="116" t="s">
        <v>291</v>
      </c>
      <c r="U134" s="116" t="s">
        <v>292</v>
      </c>
      <c r="V134" s="271"/>
      <c r="W134" s="272"/>
      <c r="X134" s="274"/>
      <c r="Y134" s="118" t="s">
        <v>293</v>
      </c>
      <c r="Z134" s="119" t="s">
        <v>294</v>
      </c>
      <c r="AA134" s="278"/>
      <c r="AB134" s="120" t="s">
        <v>295</v>
      </c>
      <c r="AC134" s="121" t="s">
        <v>296</v>
      </c>
      <c r="AD134" s="280"/>
      <c r="AE134" s="235"/>
    </row>
    <row r="135" spans="2:31">
      <c r="B135" s="232"/>
      <c r="C135" s="123" t="s">
        <v>196</v>
      </c>
      <c r="D135" s="124" cm="1">
        <f t="array" ref="D135">INDEX('14-5.2020'!D:D,MATCH("F139110110504",'14-5.2020'!A:A,0),0)</f>
        <v>16</v>
      </c>
      <c r="E135" s="124" cm="1">
        <f t="array" ref="E135">INDEX('14-5.2021'!D:D,MATCH("F139110110504",'14-5.2021'!A:A,0),0)</f>
        <v>18</v>
      </c>
      <c r="F135" s="124" cm="1">
        <f t="array" ref="F135">INDEX('14-5.2022'!D:D,MATCH("F139110110504",'14-5.2022'!A:A,0),0)</f>
        <v>18</v>
      </c>
      <c r="G135" s="124" cm="1">
        <f t="array" ref="G135">INDEX('14-5.2023'!D:D,MATCH("F139110110504",'14-5.2023'!A:A,0),0)</f>
        <v>18</v>
      </c>
      <c r="H135" s="124" cm="1">
        <f t="array" ref="H135">INDEX('14-5.2024'!D:D,MATCH("F139110110504",'14-5.2024'!A:A,0),0)</f>
        <v>18</v>
      </c>
      <c r="I135" s="125">
        <f>AVERAGE(D135:H135)</f>
        <v>17.600000000000001</v>
      </c>
      <c r="J135" s="126">
        <f>I135*0.97</f>
        <v>17.071999999999999</v>
      </c>
      <c r="K135" s="126">
        <f>I135*1.03</f>
        <v>18.128000000000004</v>
      </c>
      <c r="L135" s="116" t="str">
        <f>IF(AND(D135&gt;I135*0.97,D135&lt;I135*1.03),"○","×")</f>
        <v>×</v>
      </c>
      <c r="M135" s="116" t="str">
        <f>IF(AND(E135&gt;I135*0.97,E135&lt;I135*1.03),"○","×")</f>
        <v>○</v>
      </c>
      <c r="N135" s="116" t="str">
        <f>IF(AND(F135&gt;I135*0.97,F135&lt;I135*1.03),"○","×")</f>
        <v>○</v>
      </c>
      <c r="O135" s="116" t="str">
        <f>IF(AND(G135&gt;I135*0.97,G135&lt;I135*1.03),"○","×")</f>
        <v>○</v>
      </c>
      <c r="P135" s="116" t="str">
        <f>IF(AND(H135&gt;I135*0.97,H135&lt;I135*1.03),"○","×")</f>
        <v>○</v>
      </c>
      <c r="Q135" s="127" t="str">
        <f>IF(COUNTIF(L135:P135,"○")=5,"同程度","―")</f>
        <v>―</v>
      </c>
      <c r="R135" s="117" t="str">
        <f t="shared" ref="R135:U138" si="21">IF(E135-D135&gt;0,"↑",IF(E135-D135&lt;0,"↓","－"))</f>
        <v>↑</v>
      </c>
      <c r="S135" s="116" t="str">
        <f t="shared" si="21"/>
        <v>－</v>
      </c>
      <c r="T135" s="116" t="str">
        <f t="shared" si="21"/>
        <v>－</v>
      </c>
      <c r="U135" s="116" t="str">
        <f t="shared" si="21"/>
        <v>－</v>
      </c>
      <c r="V135" s="116" t="str">
        <f>R135&amp;S135&amp;T135&amp;U135</f>
        <v>↑－－－</v>
      </c>
      <c r="W135" s="131" t="str" cm="1">
        <f t="array" ref="W135">INDEX($AL$2:$AL$82,MATCH(V135,$AK$2:$AK$82,0),0)</f>
        <v>同程度で推移</v>
      </c>
      <c r="X135" s="129" t="str">
        <f>IF(F135-D135&gt;0,"↑",IF(F135-D135&lt;0,"↓","－"))</f>
        <v>↑</v>
      </c>
      <c r="Y135" s="130" t="str">
        <f>IF(V135="↓↑↓↓",IF(X135="↓","減少傾向","×"),"判定外")</f>
        <v>判定外</v>
      </c>
      <c r="Z135" s="131" t="str">
        <f>IF(V135="↑↓↑↑",IF(X135="↑","増加傾向","×"),"判定外")</f>
        <v>判定外</v>
      </c>
      <c r="AA135" s="132" t="str">
        <f>IF(G135-E135&gt;0,"↑",IF(G135-E135&lt;0,"↓","－"))</f>
        <v>－</v>
      </c>
      <c r="AB135" s="130" t="str">
        <f>IF(V135="↓↓↑↓",IF(AA135="↓","減少傾向","×"),"判定外")</f>
        <v>判定外</v>
      </c>
      <c r="AC135" s="131" t="str">
        <f>IF(V135="↑↑↓↑",IF(AA135="↑","増加傾向","×"),"判定外")</f>
        <v>判定外</v>
      </c>
      <c r="AD135" s="133"/>
      <c r="AE135" s="235"/>
    </row>
    <row r="136" spans="2:31">
      <c r="B136" s="232"/>
      <c r="C136" s="123" t="s">
        <v>197</v>
      </c>
      <c r="D136" s="134" cm="1">
        <f t="array" ref="D136">INDEX('14-5.2020'!E:E,MATCH("F139110110504",'14-5.2020'!A:A,0),0)</f>
        <v>0</v>
      </c>
      <c r="E136" s="134" cm="1">
        <f t="array" ref="E136">INDEX('14-5.2021'!E:E,MATCH("F139110110504",'14-5.2021'!A:A,0),0)</f>
        <v>0</v>
      </c>
      <c r="F136" s="134" cm="1">
        <f t="array" ref="F136">INDEX('14-5.2022'!E:E,MATCH("F139110110504",'14-5.2022'!A:A,0),0)</f>
        <v>0</v>
      </c>
      <c r="G136" s="134" cm="1">
        <f t="array" ref="G136">INDEX('14-5.2023'!E:E,MATCH("F139110110504",'14-5.2023'!A:A,0),0)</f>
        <v>0</v>
      </c>
      <c r="H136" s="134" cm="1">
        <f t="array" ref="H136">INDEX('14-5.2024'!E:E,MATCH("F139110110504",'14-5.2024'!A:A,0),0)</f>
        <v>0</v>
      </c>
      <c r="I136" s="125">
        <f>AVERAGE(D136:H136)</f>
        <v>0</v>
      </c>
      <c r="J136" s="126">
        <f>I136*0.97</f>
        <v>0</v>
      </c>
      <c r="K136" s="126">
        <f>I136*1.03</f>
        <v>0</v>
      </c>
      <c r="L136" s="116" t="str">
        <f>IF(AND(D136&gt;I136*0.97,D136&lt;I136*1.03),"○","×")</f>
        <v>×</v>
      </c>
      <c r="M136" s="116" t="str">
        <f>IF(AND(E136&gt;I136*0.97,E136&lt;I136*1.03),"○","×")</f>
        <v>×</v>
      </c>
      <c r="N136" s="116" t="str">
        <f>IF(AND(F136&gt;I136*0.97,F136&lt;I136*1.03),"○","×")</f>
        <v>×</v>
      </c>
      <c r="O136" s="116" t="str">
        <f>IF(AND(G136&gt;I136*0.97,G136&lt;I136*1.03),"○","×")</f>
        <v>×</v>
      </c>
      <c r="P136" s="116" t="str">
        <f>IF(AND(H136&gt;I136*0.97,H136&lt;I136*1.03),"○","×")</f>
        <v>×</v>
      </c>
      <c r="Q136" s="127" t="str">
        <f>IF(COUNTIF(L136:P136,"○")=5,"同程度","―")</f>
        <v>―</v>
      </c>
      <c r="R136" s="117" t="str">
        <f t="shared" si="21"/>
        <v>－</v>
      </c>
      <c r="S136" s="116" t="str">
        <f t="shared" si="21"/>
        <v>－</v>
      </c>
      <c r="T136" s="116" t="str">
        <f t="shared" si="21"/>
        <v>－</v>
      </c>
      <c r="U136" s="116" t="str">
        <f t="shared" si="21"/>
        <v>－</v>
      </c>
      <c r="V136" s="116" t="str">
        <f>R136&amp;S136&amp;T136&amp;U136</f>
        <v>－－－－</v>
      </c>
      <c r="W136" s="131" t="str" cm="1">
        <f t="array" ref="W136">INDEX($AL$2:$AL$82,MATCH(V136,$AK$2:$AK$82,0),0)</f>
        <v>同程度で推移</v>
      </c>
      <c r="X136" s="129" t="str">
        <f>IF(F136-D136&gt;0,"↑",IF(F136-D136&lt;0,"↓","－"))</f>
        <v>－</v>
      </c>
      <c r="Y136" s="130" t="str">
        <f>IF(V136="↓↑↓↓",IF(X136="↓","減少傾向","×"),"判定外")</f>
        <v>判定外</v>
      </c>
      <c r="Z136" s="131" t="str">
        <f>IF(V136="↑↓↑↑",IF(X136="↑","増加傾向","×"),"判定外")</f>
        <v>判定外</v>
      </c>
      <c r="AA136" s="132" t="str">
        <f>IF(G136-E136&gt;0,"↑",IF(G136-E136&lt;0,"↓","－"))</f>
        <v>－</v>
      </c>
      <c r="AB136" s="130" t="str">
        <f>IF(V136="↓↓↑↓",IF(AA136="↓","減少傾向","×"),"判定外")</f>
        <v>判定外</v>
      </c>
      <c r="AC136" s="131" t="str">
        <f>IF(V136="↑↑↓↑",IF(AA136="↑","増加傾向","×"),"判定外")</f>
        <v>判定外</v>
      </c>
      <c r="AD136" s="133"/>
      <c r="AE136" s="235"/>
    </row>
    <row r="137" spans="2:31">
      <c r="B137" s="232"/>
      <c r="C137" s="123" t="s">
        <v>210</v>
      </c>
      <c r="D137" s="124">
        <f>SUM(D135:D136)</f>
        <v>16</v>
      </c>
      <c r="E137" s="124">
        <f>SUM(E135:E136)</f>
        <v>18</v>
      </c>
      <c r="F137" s="124">
        <f>SUM(F135:F136)</f>
        <v>18</v>
      </c>
      <c r="G137" s="124">
        <f>SUM(G135:G136)</f>
        <v>18</v>
      </c>
      <c r="H137" s="124">
        <f>SUM(H135:H136)</f>
        <v>18</v>
      </c>
      <c r="I137" s="125">
        <f>AVERAGE(D137:H137)</f>
        <v>17.600000000000001</v>
      </c>
      <c r="J137" s="126">
        <f>I137*0.97</f>
        <v>17.071999999999999</v>
      </c>
      <c r="K137" s="126">
        <f>I137*1.03</f>
        <v>18.128000000000004</v>
      </c>
      <c r="L137" s="116" t="str">
        <f>IF(AND(D137&gt;I137*0.97,D137&lt;I137*1.03),"○","×")</f>
        <v>×</v>
      </c>
      <c r="M137" s="116" t="str">
        <f>IF(AND(E137&gt;I137*0.97,E137&lt;I137*1.03),"○","×")</f>
        <v>○</v>
      </c>
      <c r="N137" s="116" t="str">
        <f>IF(AND(F137&gt;I137*0.97,F137&lt;I137*1.03),"○","×")</f>
        <v>○</v>
      </c>
      <c r="O137" s="116" t="str">
        <f>IF(AND(G137&gt;I137*0.97,G137&lt;I137*1.03),"○","×")</f>
        <v>○</v>
      </c>
      <c r="P137" s="116" t="str">
        <f>IF(AND(H137&gt;I137*0.97,H137&lt;I137*1.03),"○","×")</f>
        <v>○</v>
      </c>
      <c r="Q137" s="127" t="str">
        <f>IF(COUNTIF(L137:P137,"○")=5,"同程度","―")</f>
        <v>―</v>
      </c>
      <c r="R137" s="117" t="str">
        <f t="shared" si="21"/>
        <v>↑</v>
      </c>
      <c r="S137" s="116" t="str">
        <f t="shared" si="21"/>
        <v>－</v>
      </c>
      <c r="T137" s="116" t="str">
        <f t="shared" si="21"/>
        <v>－</v>
      </c>
      <c r="U137" s="116" t="str">
        <f t="shared" si="21"/>
        <v>－</v>
      </c>
      <c r="V137" s="116" t="str">
        <f>R137&amp;S137&amp;T137&amp;U137</f>
        <v>↑－－－</v>
      </c>
      <c r="W137" s="131" t="str" cm="1">
        <f t="array" ref="W137">INDEX($AL$2:$AL$82,MATCH(V137,$AK$2:$AK$82,0),0)</f>
        <v>同程度で推移</v>
      </c>
      <c r="X137" s="129" t="str">
        <f>IF(F137-D137&gt;0,"↑",IF(F137-D137&lt;0,"↓","－"))</f>
        <v>↑</v>
      </c>
      <c r="Y137" s="130" t="str">
        <f>IF(V137="↓↑↓↓",IF(X137="↓","減少傾向","×"),"判定外")</f>
        <v>判定外</v>
      </c>
      <c r="Z137" s="131" t="str">
        <f>IF(V137="↑↓↑↑",IF(X137="↑","増加傾向","×"),"判定外")</f>
        <v>判定外</v>
      </c>
      <c r="AA137" s="132" t="str">
        <f>IF(G137-E137&gt;0,"↑",IF(G137-E137&lt;0,"↓","－"))</f>
        <v>－</v>
      </c>
      <c r="AB137" s="130" t="str">
        <f>IF(V137="↓↓↑↓",IF(AA137="↓","減少傾向","×"),"判定外")</f>
        <v>判定外</v>
      </c>
      <c r="AC137" s="131" t="str">
        <f>IF(V137="↑↑↓↑",IF(AA137="↑","増加傾向","×"),"判定外")</f>
        <v>判定外</v>
      </c>
      <c r="AD137" s="135" t="s">
        <v>268</v>
      </c>
      <c r="AE137" s="235"/>
    </row>
    <row r="138" spans="2:31" ht="14.25" thickBot="1">
      <c r="B138" s="232"/>
      <c r="C138" s="123" t="s">
        <v>211</v>
      </c>
      <c r="D138" s="136">
        <f>ROUND(D136/D137,3)</f>
        <v>0</v>
      </c>
      <c r="E138" s="136">
        <f>ROUND(E136/E137,3)</f>
        <v>0</v>
      </c>
      <c r="F138" s="136">
        <f>ROUND(F136/F137,3)</f>
        <v>0</v>
      </c>
      <c r="G138" s="136">
        <f>ROUND(G136/G137,3)</f>
        <v>0</v>
      </c>
      <c r="H138" s="136">
        <f>ROUND(H136/H137,3)</f>
        <v>0</v>
      </c>
      <c r="I138" s="217">
        <f>AVERAGE(D138:H138)</f>
        <v>0</v>
      </c>
      <c r="J138" s="138">
        <f>I138-0.03</f>
        <v>-0.03</v>
      </c>
      <c r="K138" s="138">
        <f>I138+0.03</f>
        <v>0.03</v>
      </c>
      <c r="L138" s="100" t="str">
        <f>IF(AND(D138&gt;I138-0.03,D138&lt;I138+0.03),"○","×")</f>
        <v>○</v>
      </c>
      <c r="M138" s="100" t="str">
        <f>IF(AND(E138&gt;I138-0.03,E138&lt;I138+0.03),"○","×")</f>
        <v>○</v>
      </c>
      <c r="N138" s="100" t="str">
        <f>IF(AND(F138&gt;I138-0.03,F138&lt;I138+0.03),"○","×")</f>
        <v>○</v>
      </c>
      <c r="O138" s="100" t="str">
        <f>IF(AND(G138&gt;I138-0.03,G138&lt;I138+0.03),"○","×")</f>
        <v>○</v>
      </c>
      <c r="P138" s="100" t="str">
        <f>IF(AND(H138&gt;I138-0.03,H138&lt;I138+0.03),"○","×")</f>
        <v>○</v>
      </c>
      <c r="Q138" s="139" t="str">
        <f>IF(COUNTIF(L138:P138,"○")=5,"同程度","―")</f>
        <v>同程度</v>
      </c>
      <c r="R138" s="140" t="str">
        <f t="shared" si="21"/>
        <v>－</v>
      </c>
      <c r="S138" s="100" t="str">
        <f t="shared" si="21"/>
        <v>－</v>
      </c>
      <c r="T138" s="100" t="str">
        <f t="shared" si="21"/>
        <v>－</v>
      </c>
      <c r="U138" s="100" t="str">
        <f t="shared" si="21"/>
        <v>－</v>
      </c>
      <c r="V138" s="100" t="str">
        <f>R138&amp;S138&amp;T138&amp;U138</f>
        <v>－－－－</v>
      </c>
      <c r="W138" s="144" t="str" cm="1">
        <f t="array" ref="W138">INDEX($AL$2:$AL$82,MATCH(V138,$AK$2:$AK$82,0),0)</f>
        <v>同程度で推移</v>
      </c>
      <c r="X138" s="142" t="str">
        <f>IF(F138-D138&gt;0,"↑",IF(F138-D138&lt;0,"↓","－"))</f>
        <v>－</v>
      </c>
      <c r="Y138" s="143" t="str">
        <f>IF(V138="↓↑↓↓",IF(X138="↓","減少傾向","×"),"判定外")</f>
        <v>判定外</v>
      </c>
      <c r="Z138" s="144" t="str">
        <f>IF(V138="↑↓↑↑",IF(X138="↑","増加傾向","×"),"判定外")</f>
        <v>判定外</v>
      </c>
      <c r="AA138" s="145" t="str">
        <f>IF(G138-E138&gt;0,"↑",IF(G138-E138&lt;0,"↓","－"))</f>
        <v>－</v>
      </c>
      <c r="AB138" s="143" t="str">
        <f>IF(V138="↓↓↑↓",IF(AA138="↓","減少傾向","×"),"判定外")</f>
        <v>判定外</v>
      </c>
      <c r="AC138" s="144" t="str">
        <f>IF(V138="↑↑↓↑",IF(AA138="↑","増加傾向","×"),"判定外")</f>
        <v>判定外</v>
      </c>
      <c r="AD138" s="146" t="s">
        <v>219</v>
      </c>
      <c r="AE138" s="235"/>
    </row>
    <row r="139" spans="2:31" ht="14.25" thickBot="1">
      <c r="B139" s="232"/>
      <c r="C139" s="233"/>
      <c r="D139" s="234"/>
      <c r="E139" s="234"/>
      <c r="F139" s="234"/>
      <c r="G139" s="234"/>
      <c r="H139" s="234"/>
      <c r="I139" s="233"/>
      <c r="J139" s="233"/>
      <c r="K139" s="233"/>
      <c r="L139" s="233"/>
      <c r="M139" s="233"/>
      <c r="N139" s="233"/>
      <c r="O139" s="233"/>
      <c r="P139" s="233"/>
      <c r="Q139" s="233"/>
      <c r="R139" s="233"/>
      <c r="S139" s="233"/>
      <c r="T139" s="233"/>
      <c r="U139" s="233"/>
      <c r="V139" s="233"/>
      <c r="W139" s="233"/>
      <c r="X139" s="233"/>
      <c r="Y139" s="233"/>
      <c r="Z139" s="233"/>
      <c r="AA139" s="233"/>
      <c r="AB139" s="233"/>
      <c r="AC139" s="233"/>
      <c r="AD139" s="233"/>
      <c r="AE139" s="235"/>
    </row>
    <row r="140" spans="2:31">
      <c r="B140" s="232"/>
      <c r="C140" s="233"/>
      <c r="D140" s="234"/>
      <c r="E140" s="234"/>
      <c r="F140" s="234"/>
      <c r="G140" s="234"/>
      <c r="H140" s="234"/>
      <c r="I140" s="264" t="s">
        <v>277</v>
      </c>
      <c r="J140" s="265"/>
      <c r="K140" s="265"/>
      <c r="L140" s="266"/>
      <c r="M140" s="266"/>
      <c r="N140" s="266"/>
      <c r="O140" s="266"/>
      <c r="P140" s="266"/>
      <c r="Q140" s="267" t="s">
        <v>278</v>
      </c>
      <c r="R140" s="264" t="s">
        <v>279</v>
      </c>
      <c r="S140" s="266"/>
      <c r="T140" s="266"/>
      <c r="U140" s="266"/>
      <c r="V140" s="269" t="s">
        <v>280</v>
      </c>
      <c r="W140" s="270"/>
      <c r="X140" s="273" t="s">
        <v>281</v>
      </c>
      <c r="Y140" s="275" t="s">
        <v>282</v>
      </c>
      <c r="Z140" s="276"/>
      <c r="AA140" s="277" t="s">
        <v>283</v>
      </c>
      <c r="AB140" s="275" t="s">
        <v>284</v>
      </c>
      <c r="AC140" s="276"/>
      <c r="AD140" s="279" t="s">
        <v>285</v>
      </c>
      <c r="AE140" s="235"/>
    </row>
    <row r="141" spans="2:31">
      <c r="B141" s="232"/>
      <c r="C141" s="150" t="s">
        <v>4</v>
      </c>
      <c r="D141" s="247" t="str">
        <f ca="1">D134&amp;"(n="&amp;D153&amp;")"</f>
        <v>R2(n=86)</v>
      </c>
      <c r="E141" s="247" t="str">
        <f ca="1">E134&amp;"(n="&amp;E153&amp;")"</f>
        <v>R3(n=86)</v>
      </c>
      <c r="F141" s="247" t="str">
        <f ca="1">F134&amp;"(n="&amp;F153&amp;")"</f>
        <v>R4(n=86)</v>
      </c>
      <c r="G141" s="247" t="str">
        <f ca="1">G134&amp;"(n="&amp;G153&amp;")"</f>
        <v>R5(n=86)</v>
      </c>
      <c r="H141" s="247" t="str">
        <f ca="1">H134&amp;"(n="&amp;H153&amp;")"</f>
        <v>R6(n=86)</v>
      </c>
      <c r="I141" s="114" t="s">
        <v>288</v>
      </c>
      <c r="J141" s="115">
        <v>-0.03</v>
      </c>
      <c r="K141" s="115">
        <v>0.03</v>
      </c>
      <c r="L141" s="248" t="str">
        <f ca="1">Q1</f>
        <v>R2</v>
      </c>
      <c r="M141" s="248" t="str">
        <f ca="1">R1</f>
        <v>R3</v>
      </c>
      <c r="N141" s="248" t="str">
        <f ca="1">S1</f>
        <v>R4</v>
      </c>
      <c r="O141" s="248" t="str">
        <f ca="1">T1</f>
        <v>R5</v>
      </c>
      <c r="P141" s="248" t="str">
        <f ca="1">U1</f>
        <v>R6</v>
      </c>
      <c r="Q141" s="268"/>
      <c r="R141" s="117" t="s">
        <v>289</v>
      </c>
      <c r="S141" s="116" t="s">
        <v>290</v>
      </c>
      <c r="T141" s="116" t="s">
        <v>291</v>
      </c>
      <c r="U141" s="116" t="s">
        <v>292</v>
      </c>
      <c r="V141" s="271"/>
      <c r="W141" s="272"/>
      <c r="X141" s="274"/>
      <c r="Y141" s="118" t="s">
        <v>293</v>
      </c>
      <c r="Z141" s="119" t="s">
        <v>294</v>
      </c>
      <c r="AA141" s="278"/>
      <c r="AB141" s="120" t="s">
        <v>295</v>
      </c>
      <c r="AC141" s="121" t="s">
        <v>296</v>
      </c>
      <c r="AD141" s="280"/>
      <c r="AE141" s="235"/>
    </row>
    <row r="142" spans="2:31">
      <c r="B142" s="232"/>
      <c r="C142" s="123" t="s">
        <v>196</v>
      </c>
      <c r="D142" s="124">
        <f>'14-5.2020'!D99</f>
        <v>390</v>
      </c>
      <c r="E142" s="124">
        <f>'14-5.2021'!D99</f>
        <v>415</v>
      </c>
      <c r="F142" s="124">
        <f>'14-5.2022'!D99</f>
        <v>496</v>
      </c>
      <c r="G142" s="124">
        <f>'14-5.2023'!D99</f>
        <v>497</v>
      </c>
      <c r="H142" s="124">
        <f>'14-5.2024'!D99</f>
        <v>538</v>
      </c>
      <c r="I142" s="125">
        <f>AVERAGE(D142:H142)</f>
        <v>467.2</v>
      </c>
      <c r="J142" s="126">
        <f>I142*0.97</f>
        <v>453.18399999999997</v>
      </c>
      <c r="K142" s="126">
        <f>I142*1.03</f>
        <v>481.21600000000001</v>
      </c>
      <c r="L142" s="116" t="str">
        <f>IF(AND(D142&gt;I142*0.97,D142&lt;I142*1.03),"○","×")</f>
        <v>×</v>
      </c>
      <c r="M142" s="116" t="str">
        <f>IF(AND(E142&gt;I142*0.97,E142&lt;I142*1.03),"○","×")</f>
        <v>×</v>
      </c>
      <c r="N142" s="116" t="str">
        <f>IF(AND(F142&gt;I142*0.97,F142&lt;I142*1.03),"○","×")</f>
        <v>×</v>
      </c>
      <c r="O142" s="116" t="str">
        <f>IF(AND(G142&gt;I142*0.97,G142&lt;I142*1.03),"○","×")</f>
        <v>×</v>
      </c>
      <c r="P142" s="116" t="str">
        <f>IF(AND(H142&gt;I142*0.97,H142&lt;I142*1.03),"○","×")</f>
        <v>×</v>
      </c>
      <c r="Q142" s="127" t="str">
        <f>IF(COUNTIF(L142:P142,"○")=5,"同程度","―")</f>
        <v>―</v>
      </c>
      <c r="R142" s="117" t="str">
        <f t="shared" ref="R142:U145" si="22">IF(E142-D142&gt;0,"↑",IF(E142-D142&lt;0,"↓","－"))</f>
        <v>↑</v>
      </c>
      <c r="S142" s="116" t="str">
        <f t="shared" si="22"/>
        <v>↑</v>
      </c>
      <c r="T142" s="116" t="str">
        <f t="shared" si="22"/>
        <v>↑</v>
      </c>
      <c r="U142" s="116" t="str">
        <f t="shared" si="22"/>
        <v>↑</v>
      </c>
      <c r="V142" s="116" t="str">
        <f>R142&amp;S142&amp;T142&amp;U142</f>
        <v>↑↑↑↑</v>
      </c>
      <c r="W142" s="131" t="str" cm="1">
        <f t="array" ref="W142">INDEX($AL$2:$AL$82,MATCH(V142,$AK$2:$AK$82,0),0)</f>
        <v>増加傾向⤴</v>
      </c>
      <c r="X142" s="129" t="str">
        <f>IF(F142-D142&gt;0,"↑",IF(F142-D142&lt;0,"↓","－"))</f>
        <v>↑</v>
      </c>
      <c r="Y142" s="130" t="str">
        <f>IF(V142="↓↑↓↓",IF(X142="↓","減少傾向","×"),"判定外")</f>
        <v>判定外</v>
      </c>
      <c r="Z142" s="131" t="str">
        <f>IF(V142="↑↓↑↑",IF(X142="↑","増加傾向","×"),"判定外")</f>
        <v>判定外</v>
      </c>
      <c r="AA142" s="132" t="str">
        <f>IF(G142-E142&gt;0,"↑",IF(G142-E142&lt;0,"↓","－"))</f>
        <v>↑</v>
      </c>
      <c r="AB142" s="130" t="str">
        <f>IF(V142="↓↓↑↓",IF(AA142="↓","減少傾向","×"),"判定外")</f>
        <v>判定外</v>
      </c>
      <c r="AC142" s="131" t="str">
        <f>IF(V142="↑↑↓↑",IF(AA142="↑","増加傾向","×"),"判定外")</f>
        <v>判定外</v>
      </c>
      <c r="AD142" s="133"/>
      <c r="AE142" s="235"/>
    </row>
    <row r="143" spans="2:31">
      <c r="B143" s="232"/>
      <c r="C143" s="123" t="s">
        <v>197</v>
      </c>
      <c r="D143" s="134">
        <f>'14-5.2020'!E99</f>
        <v>315</v>
      </c>
      <c r="E143" s="134">
        <f>'14-5.2021'!E99</f>
        <v>339</v>
      </c>
      <c r="F143" s="134">
        <f>'14-5.2022'!E99</f>
        <v>356</v>
      </c>
      <c r="G143" s="134">
        <f>'14-5.2023'!E99</f>
        <v>437</v>
      </c>
      <c r="H143" s="134">
        <f>'14-5.2024'!E99</f>
        <v>526</v>
      </c>
      <c r="I143" s="125">
        <f>AVERAGE(D143:H143)</f>
        <v>394.6</v>
      </c>
      <c r="J143" s="126">
        <f>I143*0.97</f>
        <v>382.762</v>
      </c>
      <c r="K143" s="126">
        <f>I143*1.03</f>
        <v>406.43800000000005</v>
      </c>
      <c r="L143" s="116" t="str">
        <f>IF(AND(D143&gt;I143*0.97,D143&lt;I143*1.03),"○","×")</f>
        <v>×</v>
      </c>
      <c r="M143" s="116" t="str">
        <f>IF(AND(E143&gt;I143*0.97,E143&lt;I143*1.03),"○","×")</f>
        <v>×</v>
      </c>
      <c r="N143" s="116" t="str">
        <f>IF(AND(F143&gt;I143*0.97,F143&lt;I143*1.03),"○","×")</f>
        <v>×</v>
      </c>
      <c r="O143" s="116" t="str">
        <f>IF(AND(G143&gt;I143*0.97,G143&lt;I143*1.03),"○","×")</f>
        <v>×</v>
      </c>
      <c r="P143" s="116" t="str">
        <f>IF(AND(H143&gt;I143*0.97,H143&lt;I143*1.03),"○","×")</f>
        <v>×</v>
      </c>
      <c r="Q143" s="127" t="str">
        <f>IF(COUNTIF(L143:P143,"○")=5,"同程度","―")</f>
        <v>―</v>
      </c>
      <c r="R143" s="117" t="str">
        <f t="shared" si="22"/>
        <v>↑</v>
      </c>
      <c r="S143" s="116" t="str">
        <f t="shared" si="22"/>
        <v>↑</v>
      </c>
      <c r="T143" s="116" t="str">
        <f t="shared" si="22"/>
        <v>↑</v>
      </c>
      <c r="U143" s="116" t="str">
        <f t="shared" si="22"/>
        <v>↑</v>
      </c>
      <c r="V143" s="116" t="str">
        <f>R143&amp;S143&amp;T143&amp;U143</f>
        <v>↑↑↑↑</v>
      </c>
      <c r="W143" s="131" t="str" cm="1">
        <f t="array" ref="W143">INDEX($AL$2:$AL$82,MATCH(V143,$AK$2:$AK$82,0),0)</f>
        <v>増加傾向⤴</v>
      </c>
      <c r="X143" s="129" t="str">
        <f>IF(F143-D143&gt;0,"↑",IF(F143-D143&lt;0,"↓","－"))</f>
        <v>↑</v>
      </c>
      <c r="Y143" s="130" t="str">
        <f>IF(V143="↓↑↓↓",IF(X143="↓","減少傾向","×"),"判定外")</f>
        <v>判定外</v>
      </c>
      <c r="Z143" s="131" t="str">
        <f>IF(V143="↑↓↑↑",IF(X143="↑","増加傾向","×"),"判定外")</f>
        <v>判定外</v>
      </c>
      <c r="AA143" s="132" t="str">
        <f>IF(G143-E143&gt;0,"↑",IF(G143-E143&lt;0,"↓","－"))</f>
        <v>↑</v>
      </c>
      <c r="AB143" s="130" t="str">
        <f>IF(V143="↓↓↑↓",IF(AA143="↓","減少傾向","×"),"判定外")</f>
        <v>判定外</v>
      </c>
      <c r="AC143" s="131" t="str">
        <f>IF(V143="↑↑↓↑",IF(AA143="↑","増加傾向","×"),"判定外")</f>
        <v>判定外</v>
      </c>
      <c r="AD143" s="133"/>
      <c r="AE143" s="235"/>
    </row>
    <row r="144" spans="2:31">
      <c r="B144" s="232"/>
      <c r="C144" s="123" t="s">
        <v>210</v>
      </c>
      <c r="D144" s="124">
        <f>SUM(D142:D143)</f>
        <v>705</v>
      </c>
      <c r="E144" s="124">
        <f>SUM(E142:E143)</f>
        <v>754</v>
      </c>
      <c r="F144" s="124">
        <f>SUM(F142:F143)</f>
        <v>852</v>
      </c>
      <c r="G144" s="124">
        <f>SUM(G142:G143)</f>
        <v>934</v>
      </c>
      <c r="H144" s="124">
        <f>SUM(H142:H143)</f>
        <v>1064</v>
      </c>
      <c r="I144" s="125">
        <f>AVERAGE(D144:H144)</f>
        <v>861.8</v>
      </c>
      <c r="J144" s="126">
        <f>I144*0.97</f>
        <v>835.94599999999991</v>
      </c>
      <c r="K144" s="126">
        <f>I144*1.03</f>
        <v>887.654</v>
      </c>
      <c r="L144" s="116" t="str">
        <f>IF(AND(D144&gt;I144*0.97,D144&lt;I144*1.03),"○","×")</f>
        <v>×</v>
      </c>
      <c r="M144" s="116" t="str">
        <f>IF(AND(E144&gt;I144*0.97,E144&lt;I144*1.03),"○","×")</f>
        <v>×</v>
      </c>
      <c r="N144" s="116" t="str">
        <f>IF(AND(F144&gt;I144*0.97,F144&lt;I144*1.03),"○","×")</f>
        <v>○</v>
      </c>
      <c r="O144" s="116" t="str">
        <f>IF(AND(G144&gt;I144*0.97,G144&lt;I144*1.03),"○","×")</f>
        <v>×</v>
      </c>
      <c r="P144" s="116" t="str">
        <f>IF(AND(H144&gt;I144*0.97,H144&lt;I144*1.03),"○","×")</f>
        <v>×</v>
      </c>
      <c r="Q144" s="127" t="str">
        <f>IF(COUNTIF(L144:P144,"○")=5,"同程度","―")</f>
        <v>―</v>
      </c>
      <c r="R144" s="117" t="str">
        <f t="shared" si="22"/>
        <v>↑</v>
      </c>
      <c r="S144" s="116" t="str">
        <f t="shared" si="22"/>
        <v>↑</v>
      </c>
      <c r="T144" s="116" t="str">
        <f t="shared" si="22"/>
        <v>↑</v>
      </c>
      <c r="U144" s="116" t="str">
        <f t="shared" si="22"/>
        <v>↑</v>
      </c>
      <c r="V144" s="116" t="str">
        <f>R144&amp;S144&amp;T144&amp;U144</f>
        <v>↑↑↑↑</v>
      </c>
      <c r="W144" s="131" t="str" cm="1">
        <f t="array" ref="W144">INDEX($AL$2:$AL$82,MATCH(V144,$AK$2:$AK$82,0),0)</f>
        <v>増加傾向⤴</v>
      </c>
      <c r="X144" s="129" t="str">
        <f>IF(F144-D144&gt;0,"↑",IF(F144-D144&lt;0,"↓","－"))</f>
        <v>↑</v>
      </c>
      <c r="Y144" s="130" t="str">
        <f>IF(V144="↓↑↓↓",IF(X144="↓","減少傾向","×"),"判定外")</f>
        <v>判定外</v>
      </c>
      <c r="Z144" s="131" t="str">
        <f>IF(V144="↑↓↑↑",IF(X144="↑","増加傾向","×"),"判定外")</f>
        <v>判定外</v>
      </c>
      <c r="AA144" s="132" t="str">
        <f>IF(G144-E144&gt;0,"↑",IF(G144-E144&lt;0,"↓","－"))</f>
        <v>↑</v>
      </c>
      <c r="AB144" s="130" t="str">
        <f>IF(V144="↓↓↑↓",IF(AA144="↓","減少傾向","×"),"判定外")</f>
        <v>判定外</v>
      </c>
      <c r="AC144" s="131" t="str">
        <f>IF(V144="↑↑↓↑",IF(AA144="↑","増加傾向","×"),"判定外")</f>
        <v>判定外</v>
      </c>
      <c r="AD144" s="135" t="s">
        <v>201</v>
      </c>
      <c r="AE144" s="235"/>
    </row>
    <row r="145" spans="2:31" ht="14.25" thickBot="1">
      <c r="B145" s="232"/>
      <c r="C145" s="123" t="s">
        <v>211</v>
      </c>
      <c r="D145" s="136">
        <f>ROUND(D143/D144,3)</f>
        <v>0.44700000000000001</v>
      </c>
      <c r="E145" s="136">
        <f>ROUND(E143/E144,3)</f>
        <v>0.45</v>
      </c>
      <c r="F145" s="136">
        <f>ROUND(F143/F144,3)</f>
        <v>0.41799999999999998</v>
      </c>
      <c r="G145" s="136">
        <f>ROUND(G143/G144,3)</f>
        <v>0.46800000000000003</v>
      </c>
      <c r="H145" s="136">
        <f>ROUND(H143/H144,3)</f>
        <v>0.49399999999999999</v>
      </c>
      <c r="I145" s="137">
        <f>AVERAGE(D145:H145)</f>
        <v>0.45540000000000003</v>
      </c>
      <c r="J145" s="138">
        <f>I145-0.03</f>
        <v>0.4254</v>
      </c>
      <c r="K145" s="138">
        <f>I145+0.03</f>
        <v>0.48540000000000005</v>
      </c>
      <c r="L145" s="100" t="str">
        <f>IF(AND(D145&gt;I145-0.03,D145&lt;I145+0.03),"○","×")</f>
        <v>○</v>
      </c>
      <c r="M145" s="100" t="str">
        <f>IF(AND(E145&gt;I145-0.03,E145&lt;I145+0.03),"○","×")</f>
        <v>○</v>
      </c>
      <c r="N145" s="100" t="str">
        <f>IF(AND(F145&gt;I145-0.03,F145&lt;I145+0.03),"○","×")</f>
        <v>×</v>
      </c>
      <c r="O145" s="100" t="str">
        <f>IF(AND(G145&gt;I145-0.03,G145&lt;I145+0.03),"○","×")</f>
        <v>○</v>
      </c>
      <c r="P145" s="100" t="str">
        <f>IF(AND(H145&gt;I145-0.03,H145&lt;I145+0.03),"○","×")</f>
        <v>×</v>
      </c>
      <c r="Q145" s="139" t="str">
        <f>IF(COUNTIF(L145:P145,"○")=5,"同程度","―")</f>
        <v>―</v>
      </c>
      <c r="R145" s="140" t="str">
        <f t="shared" si="22"/>
        <v>↑</v>
      </c>
      <c r="S145" s="100" t="str">
        <f t="shared" si="22"/>
        <v>↓</v>
      </c>
      <c r="T145" s="100" t="str">
        <f t="shared" si="22"/>
        <v>↑</v>
      </c>
      <c r="U145" s="100" t="str">
        <f t="shared" si="22"/>
        <v>↑</v>
      </c>
      <c r="V145" s="100" t="str">
        <f>R145&amp;S145&amp;T145&amp;U145</f>
        <v>↑↓↑↑</v>
      </c>
      <c r="W145" s="144" t="str" cm="1">
        <f t="array" ref="W145">INDEX($AL$2:$AL$82,MATCH(V145,$AK$2:$AK$82,0),0)</f>
        <v>年度により増減</v>
      </c>
      <c r="X145" s="142" t="str">
        <f>IF(F145-D145&gt;0,"↑",IF(F145-D145&lt;0,"↓","－"))</f>
        <v>↓</v>
      </c>
      <c r="Y145" s="143" t="str">
        <f>IF(V145="↓↑↓↓",IF(X145="↓","減少傾向","×"),"判定外")</f>
        <v>判定外</v>
      </c>
      <c r="Z145" s="144" t="str">
        <f>IF(V145="↑↓↑↑",IF(X145="↑","増加傾向","×"),"判定外")</f>
        <v>×</v>
      </c>
      <c r="AA145" s="145" t="str">
        <f>IF(G145-E145&gt;0,"↑",IF(G145-E145&lt;0,"↓","－"))</f>
        <v>↑</v>
      </c>
      <c r="AB145" s="143" t="str">
        <f>IF(V145="↓↓↑↓",IF(AA145="↓","減少傾向","×"),"判定外")</f>
        <v>判定外</v>
      </c>
      <c r="AC145" s="144" t="str">
        <f>IF(V145="↑↑↓↑",IF(AA145="↑","増加傾向","×"),"判定外")</f>
        <v>判定外</v>
      </c>
      <c r="AD145" s="146" t="s">
        <v>287</v>
      </c>
      <c r="AE145" s="235"/>
    </row>
    <row r="146" spans="2:31" ht="14.25" thickBot="1">
      <c r="B146" s="232"/>
      <c r="C146" s="233"/>
      <c r="D146" s="234"/>
      <c r="E146" s="234"/>
      <c r="F146" s="234"/>
      <c r="G146" s="234"/>
      <c r="H146" s="234"/>
      <c r="I146" s="233"/>
      <c r="J146" s="233"/>
      <c r="K146" s="233"/>
      <c r="L146" s="233"/>
      <c r="M146" s="233"/>
      <c r="N146" s="233"/>
      <c r="O146" s="233"/>
      <c r="P146" s="233"/>
      <c r="Q146" s="233"/>
      <c r="R146" s="233"/>
      <c r="S146" s="233"/>
      <c r="T146" s="233"/>
      <c r="U146" s="233"/>
      <c r="V146" s="233"/>
      <c r="W146" s="233"/>
      <c r="X146" s="233"/>
      <c r="Y146" s="233"/>
      <c r="Z146" s="233"/>
      <c r="AA146" s="233"/>
      <c r="AB146" s="233"/>
      <c r="AC146" s="233"/>
      <c r="AD146" s="233"/>
      <c r="AE146" s="235"/>
    </row>
    <row r="147" spans="2:31">
      <c r="B147" s="232"/>
      <c r="C147" s="233"/>
      <c r="D147" s="234"/>
      <c r="E147" s="234"/>
      <c r="F147" s="234"/>
      <c r="G147" s="234"/>
      <c r="H147" s="234"/>
      <c r="I147" s="264" t="s">
        <v>277</v>
      </c>
      <c r="J147" s="265"/>
      <c r="K147" s="265"/>
      <c r="L147" s="266"/>
      <c r="M147" s="266"/>
      <c r="N147" s="266"/>
      <c r="O147" s="266"/>
      <c r="P147" s="266"/>
      <c r="Q147" s="267" t="s">
        <v>278</v>
      </c>
      <c r="R147" s="264" t="s">
        <v>279</v>
      </c>
      <c r="S147" s="266"/>
      <c r="T147" s="266"/>
      <c r="U147" s="266"/>
      <c r="V147" s="269" t="s">
        <v>280</v>
      </c>
      <c r="W147" s="270"/>
      <c r="X147" s="273" t="s">
        <v>281</v>
      </c>
      <c r="Y147" s="275" t="s">
        <v>282</v>
      </c>
      <c r="Z147" s="276"/>
      <c r="AA147" s="277" t="s">
        <v>283</v>
      </c>
      <c r="AB147" s="275" t="s">
        <v>284</v>
      </c>
      <c r="AC147" s="276"/>
      <c r="AD147" s="279" t="s">
        <v>285</v>
      </c>
      <c r="AE147" s="235"/>
    </row>
    <row r="148" spans="2:31">
      <c r="B148" s="232"/>
      <c r="C148" s="151" t="s">
        <v>199</v>
      </c>
      <c r="D148" s="247" t="str">
        <f ca="1">D134&amp;"(n="&amp;D153&amp;")"</f>
        <v>R2(n=86)</v>
      </c>
      <c r="E148" s="247" t="str">
        <f ca="1">E134&amp;"(n="&amp;E153&amp;")"</f>
        <v>R3(n=86)</v>
      </c>
      <c r="F148" s="247" t="str">
        <f ca="1">F134&amp;"(n="&amp;F153&amp;")"</f>
        <v>R4(n=86)</v>
      </c>
      <c r="G148" s="247" t="str">
        <f ca="1">G134&amp;"(n="&amp;G153&amp;")"</f>
        <v>R5(n=86)</v>
      </c>
      <c r="H148" s="247" t="str">
        <f ca="1">H134&amp;"(n="&amp;H153&amp;")"</f>
        <v>R6(n=86)</v>
      </c>
      <c r="I148" s="114" t="s">
        <v>288</v>
      </c>
      <c r="J148" s="115">
        <v>-0.03</v>
      </c>
      <c r="K148" s="115">
        <v>0.03</v>
      </c>
      <c r="L148" s="248" t="str">
        <f ca="1">Q1</f>
        <v>R2</v>
      </c>
      <c r="M148" s="248" t="str">
        <f ca="1">R1</f>
        <v>R3</v>
      </c>
      <c r="N148" s="248" t="str">
        <f ca="1">S1</f>
        <v>R4</v>
      </c>
      <c r="O148" s="248" t="str">
        <f ca="1">T1</f>
        <v>R5</v>
      </c>
      <c r="P148" s="248" t="str">
        <f ca="1">U1</f>
        <v>R6</v>
      </c>
      <c r="Q148" s="268"/>
      <c r="R148" s="117" t="s">
        <v>289</v>
      </c>
      <c r="S148" s="116" t="s">
        <v>290</v>
      </c>
      <c r="T148" s="116" t="s">
        <v>291</v>
      </c>
      <c r="U148" s="116" t="s">
        <v>292</v>
      </c>
      <c r="V148" s="271"/>
      <c r="W148" s="272"/>
      <c r="X148" s="274"/>
      <c r="Y148" s="118" t="s">
        <v>293</v>
      </c>
      <c r="Z148" s="119" t="s">
        <v>294</v>
      </c>
      <c r="AA148" s="278"/>
      <c r="AB148" s="120" t="s">
        <v>295</v>
      </c>
      <c r="AC148" s="121" t="s">
        <v>296</v>
      </c>
      <c r="AD148" s="280"/>
      <c r="AE148" s="235"/>
    </row>
    <row r="149" spans="2:31">
      <c r="B149" s="232"/>
      <c r="C149" s="123" t="s">
        <v>196</v>
      </c>
      <c r="D149" s="152">
        <f>ROUND(D142/D153,1)</f>
        <v>4.5</v>
      </c>
      <c r="E149" s="152">
        <f>ROUND(E142/E153,1)</f>
        <v>4.8</v>
      </c>
      <c r="F149" s="152">
        <f>ROUND(F142/F153,1)</f>
        <v>5.8</v>
      </c>
      <c r="G149" s="152">
        <f>ROUND(G142/G153,1)</f>
        <v>5.8</v>
      </c>
      <c r="H149" s="152">
        <f>ROUND(H142/H153,1)</f>
        <v>6.3</v>
      </c>
      <c r="I149" s="125">
        <f>AVERAGE(D149:H149)</f>
        <v>5.44</v>
      </c>
      <c r="J149" s="126">
        <f>I149*0.97</f>
        <v>5.2768000000000006</v>
      </c>
      <c r="K149" s="126">
        <f>I149*1.03</f>
        <v>5.6032000000000002</v>
      </c>
      <c r="L149" s="116" t="str">
        <f>IF(AND(D149&gt;I149*0.97,D149&lt;I149*1.03),"○","×")</f>
        <v>×</v>
      </c>
      <c r="M149" s="116" t="str">
        <f>IF(AND(E149&gt;I149*0.97,E149&lt;I149*1.03),"○","×")</f>
        <v>×</v>
      </c>
      <c r="N149" s="116" t="str">
        <f>IF(AND(F149&gt;I149*0.97,F149&lt;I149*1.03),"○","×")</f>
        <v>×</v>
      </c>
      <c r="O149" s="116" t="str">
        <f>IF(AND(G149&gt;I149*0.97,G149&lt;I149*1.03),"○","×")</f>
        <v>×</v>
      </c>
      <c r="P149" s="116" t="str">
        <f>IF(AND(H149&gt;I149*0.97,H149&lt;I149*1.03),"○","×")</f>
        <v>×</v>
      </c>
      <c r="Q149" s="127" t="str">
        <f>IF(COUNTIF(L149:P149,"○")=5,"同程度","―")</f>
        <v>―</v>
      </c>
      <c r="R149" s="117" t="str">
        <f t="shared" ref="R149:U152" si="23">IF(E149-D149&gt;0,"↑",IF(E149-D149&lt;0,"↓","－"))</f>
        <v>↑</v>
      </c>
      <c r="S149" s="116" t="str">
        <f t="shared" si="23"/>
        <v>↑</v>
      </c>
      <c r="T149" s="116" t="str">
        <f t="shared" si="23"/>
        <v>－</v>
      </c>
      <c r="U149" s="116" t="str">
        <f t="shared" si="23"/>
        <v>↑</v>
      </c>
      <c r="V149" s="116" t="str">
        <f>R149&amp;S149&amp;T149&amp;U149</f>
        <v>↑↑－↑</v>
      </c>
      <c r="W149" s="131" t="str" cm="1">
        <f t="array" ref="W149">INDEX($AL$2:$AL$82,MATCH(V149,$AK$2:$AK$82,0),0)</f>
        <v>増加傾向⤴</v>
      </c>
      <c r="X149" s="129" t="str">
        <f>IF(F149-D149&gt;0,"↑",IF(F149-D149&lt;0,"↓","－"))</f>
        <v>↑</v>
      </c>
      <c r="Y149" s="130" t="str">
        <f>IF(V149="↓↑↓↓",IF(X149="↓","減少傾向","×"),"判定外")</f>
        <v>判定外</v>
      </c>
      <c r="Z149" s="131" t="str">
        <f>IF(V149="↑↓↑↑",IF(X149="↑","増加傾向","×"),"判定外")</f>
        <v>判定外</v>
      </c>
      <c r="AA149" s="132" t="str">
        <f>IF(G149-E149&gt;0,"↑",IF(G149-E149&lt;0,"↓","－"))</f>
        <v>↑</v>
      </c>
      <c r="AB149" s="130" t="str">
        <f>IF(V149="↓↓↑↓",IF(AA149="↓","減少傾向","×"),"判定外")</f>
        <v>判定外</v>
      </c>
      <c r="AC149" s="131" t="str">
        <f>IF(V149="↑↑↓↑",IF(AA149="↑","増加傾向","×"),"判定外")</f>
        <v>判定外</v>
      </c>
      <c r="AD149" s="133"/>
      <c r="AE149" s="235"/>
    </row>
    <row r="150" spans="2:31">
      <c r="B150" s="232"/>
      <c r="C150" s="123" t="s">
        <v>197</v>
      </c>
      <c r="D150" s="152">
        <f>ROUND(D143/D153,1)</f>
        <v>3.7</v>
      </c>
      <c r="E150" s="152">
        <f>ROUND(E143/E153,1)</f>
        <v>3.9</v>
      </c>
      <c r="F150" s="152">
        <f>ROUND(F143/F153,1)</f>
        <v>4.0999999999999996</v>
      </c>
      <c r="G150" s="152">
        <f>ROUND(G143/G153,1)</f>
        <v>5.0999999999999996</v>
      </c>
      <c r="H150" s="152">
        <f>ROUND(H143/H153,1)</f>
        <v>6.1</v>
      </c>
      <c r="I150" s="125">
        <f>AVERAGE(D150:H150)</f>
        <v>4.58</v>
      </c>
      <c r="J150" s="126">
        <f>I150*0.97</f>
        <v>4.4425999999999997</v>
      </c>
      <c r="K150" s="126">
        <f>I150*1.03</f>
        <v>4.7174000000000005</v>
      </c>
      <c r="L150" s="116" t="str">
        <f>IF(AND(D150&gt;I150*0.97,D150&lt;I150*1.03),"○","×")</f>
        <v>×</v>
      </c>
      <c r="M150" s="116" t="str">
        <f>IF(AND(E150&gt;I150*0.97,E150&lt;I150*1.03),"○","×")</f>
        <v>×</v>
      </c>
      <c r="N150" s="116" t="str">
        <f>IF(AND(F150&gt;I150*0.97,F150&lt;I150*1.03),"○","×")</f>
        <v>×</v>
      </c>
      <c r="O150" s="116" t="str">
        <f>IF(AND(G150&gt;I150*0.97,G150&lt;I150*1.03),"○","×")</f>
        <v>×</v>
      </c>
      <c r="P150" s="116" t="str">
        <f>IF(AND(H150&gt;I150*0.97,H150&lt;I150*1.03),"○","×")</f>
        <v>×</v>
      </c>
      <c r="Q150" s="127" t="str">
        <f>IF(COUNTIF(L150:P150,"○")=5,"同程度","―")</f>
        <v>―</v>
      </c>
      <c r="R150" s="117" t="str">
        <f t="shared" si="23"/>
        <v>↑</v>
      </c>
      <c r="S150" s="116" t="str">
        <f t="shared" si="23"/>
        <v>↑</v>
      </c>
      <c r="T150" s="116" t="str">
        <f t="shared" si="23"/>
        <v>↑</v>
      </c>
      <c r="U150" s="116" t="str">
        <f t="shared" si="23"/>
        <v>↑</v>
      </c>
      <c r="V150" s="116" t="str">
        <f>R150&amp;S150&amp;T150&amp;U150</f>
        <v>↑↑↑↑</v>
      </c>
      <c r="W150" s="131" t="str" cm="1">
        <f t="array" ref="W150">INDEX($AL$2:$AL$82,MATCH(V150,$AK$2:$AK$82,0),0)</f>
        <v>増加傾向⤴</v>
      </c>
      <c r="X150" s="129" t="str">
        <f>IF(F150-D150&gt;0,"↑",IF(F150-D150&lt;0,"↓","－"))</f>
        <v>↑</v>
      </c>
      <c r="Y150" s="130" t="str">
        <f>IF(V150="↓↑↓↓",IF(X150="↓","減少傾向","×"),"判定外")</f>
        <v>判定外</v>
      </c>
      <c r="Z150" s="131" t="str">
        <f>IF(V150="↑↓↑↑",IF(X150="↑","増加傾向","×"),"判定外")</f>
        <v>判定外</v>
      </c>
      <c r="AA150" s="132" t="str">
        <f>IF(G150-E150&gt;0,"↑",IF(G150-E150&lt;0,"↓","－"))</f>
        <v>↑</v>
      </c>
      <c r="AB150" s="130" t="str">
        <f>IF(V150="↓↓↑↓",IF(AA150="↓","減少傾向","×"),"判定外")</f>
        <v>判定外</v>
      </c>
      <c r="AC150" s="131" t="str">
        <f>IF(V150="↑↑↓↑",IF(AA150="↑","増加傾向","×"),"判定外")</f>
        <v>判定外</v>
      </c>
      <c r="AD150" s="133"/>
      <c r="AE150" s="235"/>
    </row>
    <row r="151" spans="2:31">
      <c r="B151" s="232"/>
      <c r="C151" s="123" t="s">
        <v>210</v>
      </c>
      <c r="D151" s="152">
        <f>ROUND(SUM(D149:D150),1)</f>
        <v>8.1999999999999993</v>
      </c>
      <c r="E151" s="152">
        <f>ROUND(SUM(E149:E150),1)</f>
        <v>8.6999999999999993</v>
      </c>
      <c r="F151" s="152">
        <f>ROUND(SUM(F149:F150),1)</f>
        <v>9.9</v>
      </c>
      <c r="G151" s="152">
        <f>ROUND(SUM(G149:G150),1)</f>
        <v>10.9</v>
      </c>
      <c r="H151" s="152">
        <f>ROUND(SUM(H149:H150),1)</f>
        <v>12.4</v>
      </c>
      <c r="I151" s="125">
        <f>AVERAGE(D151:H151)</f>
        <v>10.02</v>
      </c>
      <c r="J151" s="126">
        <f>I151*0.97</f>
        <v>9.7193999999999985</v>
      </c>
      <c r="K151" s="126">
        <f>I151*1.03</f>
        <v>10.320600000000001</v>
      </c>
      <c r="L151" s="116" t="str">
        <f>IF(AND(D151&gt;I151*0.97,D151&lt;I151*1.03),"○","×")</f>
        <v>×</v>
      </c>
      <c r="M151" s="116" t="str">
        <f>IF(AND(E151&gt;I151*0.97,E151&lt;I151*1.03),"○","×")</f>
        <v>×</v>
      </c>
      <c r="N151" s="116" t="str">
        <f>IF(AND(F151&gt;I151*0.97,F151&lt;I151*1.03),"○","×")</f>
        <v>○</v>
      </c>
      <c r="O151" s="116" t="str">
        <f>IF(AND(G151&gt;I151*0.97,G151&lt;I151*1.03),"○","×")</f>
        <v>×</v>
      </c>
      <c r="P151" s="116" t="str">
        <f>IF(AND(H151&gt;I151*0.97,H151&lt;I151*1.03),"○","×")</f>
        <v>×</v>
      </c>
      <c r="Q151" s="127" t="str">
        <f>IF(COUNTIF(L151:P151,"○")=5,"同程度","―")</f>
        <v>―</v>
      </c>
      <c r="R151" s="117" t="str">
        <f t="shared" si="23"/>
        <v>↑</v>
      </c>
      <c r="S151" s="116" t="str">
        <f t="shared" si="23"/>
        <v>↑</v>
      </c>
      <c r="T151" s="116" t="str">
        <f t="shared" si="23"/>
        <v>↑</v>
      </c>
      <c r="U151" s="116" t="str">
        <f t="shared" si="23"/>
        <v>↑</v>
      </c>
      <c r="V151" s="116" t="str">
        <f>R151&amp;S151&amp;T151&amp;U151</f>
        <v>↑↑↑↑</v>
      </c>
      <c r="W151" s="131" t="str" cm="1">
        <f t="array" ref="W151">INDEX($AL$2:$AL$82,MATCH(V151,$AK$2:$AK$82,0),0)</f>
        <v>増加傾向⤴</v>
      </c>
      <c r="X151" s="129" t="str">
        <f>IF(F151-D151&gt;0,"↑",IF(F151-D151&lt;0,"↓","－"))</f>
        <v>↑</v>
      </c>
      <c r="Y151" s="130" t="str">
        <f>IF(V151="↓↑↓↓",IF(X151="↓","減少傾向","×"),"判定外")</f>
        <v>判定外</v>
      </c>
      <c r="Z151" s="131" t="str">
        <f>IF(V151="↑↓↑↑",IF(X151="↑","増加傾向","×"),"判定外")</f>
        <v>判定外</v>
      </c>
      <c r="AA151" s="132" t="str">
        <f>IF(G151-E151&gt;0,"↑",IF(G151-E151&lt;0,"↓","－"))</f>
        <v>↑</v>
      </c>
      <c r="AB151" s="130" t="str">
        <f>IF(V151="↓↓↑↓",IF(AA151="↓","減少傾向","×"),"判定外")</f>
        <v>判定外</v>
      </c>
      <c r="AC151" s="131" t="str">
        <f>IF(V151="↑↑↓↑",IF(AA151="↑","増加傾向","×"),"判定外")</f>
        <v>判定外</v>
      </c>
      <c r="AD151" s="135" t="s">
        <v>201</v>
      </c>
      <c r="AE151" s="235"/>
    </row>
    <row r="152" spans="2:31" ht="14.25" thickBot="1">
      <c r="B152" s="232"/>
      <c r="C152" s="123" t="s">
        <v>211</v>
      </c>
      <c r="D152" s="136">
        <f>ROUND(D150/D151,3)</f>
        <v>0.45100000000000001</v>
      </c>
      <c r="E152" s="136">
        <f>ROUND(E150/E151,3)</f>
        <v>0.44800000000000001</v>
      </c>
      <c r="F152" s="136">
        <f>ROUND(F150/F151,3)</f>
        <v>0.41399999999999998</v>
      </c>
      <c r="G152" s="136">
        <f>ROUND(G150/G151,3)</f>
        <v>0.46800000000000003</v>
      </c>
      <c r="H152" s="136">
        <f>ROUND(H150/H151,3)</f>
        <v>0.49199999999999999</v>
      </c>
      <c r="I152" s="137">
        <f>AVERAGE(D152:H152)</f>
        <v>0.45459999999999995</v>
      </c>
      <c r="J152" s="138">
        <f>I152-0.03</f>
        <v>0.42459999999999998</v>
      </c>
      <c r="K152" s="138">
        <f>I152+0.03</f>
        <v>0.48459999999999992</v>
      </c>
      <c r="L152" s="100" t="str">
        <f>IF(AND(D152&gt;I152-0.03,D152&lt;I152+0.03),"○","×")</f>
        <v>○</v>
      </c>
      <c r="M152" s="100" t="str">
        <f>IF(AND(E152&gt;I152-0.03,E152&lt;I152+0.03),"○","×")</f>
        <v>○</v>
      </c>
      <c r="N152" s="100" t="str">
        <f>IF(AND(F152&gt;I152-0.03,F152&lt;I152+0.03),"○","×")</f>
        <v>×</v>
      </c>
      <c r="O152" s="100" t="str">
        <f>IF(AND(G152&gt;I152-0.03,G152&lt;I152+0.03),"○","×")</f>
        <v>○</v>
      </c>
      <c r="P152" s="100" t="str">
        <f>IF(AND(H152&gt;I152-0.03,H152&lt;I152+0.03),"○","×")</f>
        <v>×</v>
      </c>
      <c r="Q152" s="139" t="str">
        <f>IF(COUNTIF(L152:P152,"○")=5,"同程度","―")</f>
        <v>―</v>
      </c>
      <c r="R152" s="140" t="str">
        <f t="shared" si="23"/>
        <v>↓</v>
      </c>
      <c r="S152" s="100" t="str">
        <f t="shared" si="23"/>
        <v>↓</v>
      </c>
      <c r="T152" s="100" t="str">
        <f t="shared" si="23"/>
        <v>↑</v>
      </c>
      <c r="U152" s="100" t="str">
        <f t="shared" si="23"/>
        <v>↑</v>
      </c>
      <c r="V152" s="100" t="str">
        <f>R152&amp;S152&amp;T152&amp;U152</f>
        <v>↓↓↑↑</v>
      </c>
      <c r="W152" s="144" t="str" cm="1">
        <f t="array" ref="W152">INDEX($AL$2:$AL$82,MATCH(V152,$AK$2:$AK$82,0),0)</f>
        <v>年度により増減</v>
      </c>
      <c r="X152" s="142" t="str">
        <f>IF(F152-D152&gt;0,"↑",IF(F152-D152&lt;0,"↓","－"))</f>
        <v>↓</v>
      </c>
      <c r="Y152" s="143" t="str">
        <f>IF(V152="↓↑↓↓",IF(X152="↓","減少傾向","×"),"判定外")</f>
        <v>判定外</v>
      </c>
      <c r="Z152" s="144" t="str">
        <f>IF(V152="↑↓↑↑",IF(X152="↑","増加傾向","×"),"判定外")</f>
        <v>判定外</v>
      </c>
      <c r="AA152" s="145" t="str">
        <f>IF(G152-E152&gt;0,"↑",IF(G152-E152&lt;0,"↓","－"))</f>
        <v>↑</v>
      </c>
      <c r="AB152" s="143" t="str">
        <f>IF(V152="↓↓↑↓",IF(AA152="↓","減少傾向","×"),"判定外")</f>
        <v>判定外</v>
      </c>
      <c r="AC152" s="144" t="str">
        <f>IF(V152="↑↑↓↑",IF(AA152="↑","増加傾向","×"),"判定外")</f>
        <v>判定外</v>
      </c>
      <c r="AD152" s="146" t="s">
        <v>287</v>
      </c>
      <c r="AE152" s="235"/>
    </row>
    <row r="153" spans="2:31">
      <c r="B153" s="232"/>
      <c r="C153" s="123" t="s">
        <v>215</v>
      </c>
      <c r="D153" s="134">
        <f>COUNT('14-5.2020'!D12:D97)</f>
        <v>86</v>
      </c>
      <c r="E153" s="134">
        <f>COUNT('14-5.2021'!D12:D97)</f>
        <v>86</v>
      </c>
      <c r="F153" s="134">
        <f>COUNT('14-5.2022'!D12:D97)</f>
        <v>86</v>
      </c>
      <c r="G153" s="134">
        <f>COUNT('14-5.2023'!D12:D97)</f>
        <v>86</v>
      </c>
      <c r="H153" s="153">
        <f>COUNT('14-5.2024'!D12:D97)</f>
        <v>86</v>
      </c>
      <c r="I153" s="233"/>
      <c r="J153" s="233"/>
      <c r="K153" s="233"/>
      <c r="L153" s="233"/>
      <c r="M153" s="233"/>
      <c r="N153" s="233"/>
      <c r="O153" s="233"/>
      <c r="P153" s="233"/>
      <c r="Q153" s="233"/>
      <c r="R153" s="233"/>
      <c r="S153" s="233"/>
      <c r="T153" s="233"/>
      <c r="U153" s="233"/>
      <c r="V153" s="233"/>
      <c r="W153" s="233"/>
      <c r="X153" s="233"/>
      <c r="Y153" s="233"/>
      <c r="Z153" s="233"/>
      <c r="AA153" s="233"/>
      <c r="AB153" s="233"/>
      <c r="AC153" s="233"/>
      <c r="AD153" s="233"/>
      <c r="AE153" s="235"/>
    </row>
    <row r="154" spans="2:31" ht="14.25" thickBot="1">
      <c r="B154" s="232"/>
      <c r="C154" s="233"/>
      <c r="D154" s="234"/>
      <c r="E154" s="234"/>
      <c r="F154" s="234"/>
      <c r="G154" s="234"/>
      <c r="H154" s="234"/>
      <c r="I154" s="233"/>
      <c r="J154" s="233"/>
      <c r="K154" s="233"/>
      <c r="L154" s="233"/>
      <c r="M154" s="233"/>
      <c r="N154" s="233"/>
      <c r="O154" s="233"/>
      <c r="P154" s="233"/>
      <c r="Q154" s="233"/>
      <c r="R154" s="233"/>
      <c r="S154" s="233"/>
      <c r="T154" s="233"/>
      <c r="U154" s="233"/>
      <c r="V154" s="233"/>
      <c r="W154" s="233"/>
      <c r="X154" s="233"/>
      <c r="Y154" s="233"/>
      <c r="Z154" s="233"/>
      <c r="AA154" s="233"/>
      <c r="AB154" s="233"/>
      <c r="AC154" s="233"/>
      <c r="AD154" s="233"/>
      <c r="AE154" s="235"/>
    </row>
    <row r="155" spans="2:31">
      <c r="B155" s="232"/>
      <c r="C155" s="233"/>
      <c r="D155" s="234"/>
      <c r="E155" s="234"/>
      <c r="F155" s="234"/>
      <c r="G155" s="234"/>
      <c r="H155" s="234"/>
      <c r="I155" s="281" t="s">
        <v>277</v>
      </c>
      <c r="J155" s="282"/>
      <c r="K155" s="282"/>
      <c r="L155" s="282"/>
      <c r="M155" s="282"/>
      <c r="N155" s="282"/>
      <c r="O155" s="282"/>
      <c r="P155" s="265"/>
      <c r="Q155" s="283" t="s">
        <v>278</v>
      </c>
      <c r="R155" s="264" t="s">
        <v>279</v>
      </c>
      <c r="S155" s="266"/>
      <c r="T155" s="266"/>
      <c r="U155" s="266"/>
      <c r="V155" s="269" t="s">
        <v>280</v>
      </c>
      <c r="W155" s="270"/>
      <c r="X155" s="273" t="s">
        <v>281</v>
      </c>
      <c r="Y155" s="275" t="s">
        <v>282</v>
      </c>
      <c r="Z155" s="276"/>
      <c r="AA155" s="277" t="s">
        <v>283</v>
      </c>
      <c r="AB155" s="275" t="s">
        <v>284</v>
      </c>
      <c r="AC155" s="276"/>
      <c r="AD155" s="279" t="s">
        <v>285</v>
      </c>
      <c r="AE155" s="235"/>
    </row>
    <row r="156" spans="2:31">
      <c r="B156" s="232"/>
      <c r="C156" s="154" t="s">
        <v>198</v>
      </c>
      <c r="D156" s="247" t="str">
        <f ca="1">D134&amp;"(n="&amp;D161&amp;")"</f>
        <v>R2(n=25)</v>
      </c>
      <c r="E156" s="247" t="str">
        <f ca="1">E134&amp;"(n="&amp;E161&amp;")"</f>
        <v>R3(n=25)</v>
      </c>
      <c r="F156" s="247" t="str">
        <f ca="1">F134&amp;"(n="&amp;F161&amp;")"</f>
        <v>R4(n=25)</v>
      </c>
      <c r="G156" s="247" t="str">
        <f ca="1">G134&amp;"(n="&amp;G161&amp;")"</f>
        <v>R5(n=25)</v>
      </c>
      <c r="H156" s="247" t="str">
        <f ca="1">H134&amp;"(n="&amp;H161&amp;")"</f>
        <v>R6(n=25)</v>
      </c>
      <c r="I156" s="114" t="s">
        <v>288</v>
      </c>
      <c r="J156" s="115">
        <v>-0.03</v>
      </c>
      <c r="K156" s="115">
        <v>0.03</v>
      </c>
      <c r="L156" s="248" t="str">
        <f ca="1">Q1</f>
        <v>R2</v>
      </c>
      <c r="M156" s="248" t="str">
        <f ca="1">R1</f>
        <v>R3</v>
      </c>
      <c r="N156" s="248" t="str">
        <f ca="1">S1</f>
        <v>R4</v>
      </c>
      <c r="O156" s="248" t="str">
        <f ca="1">T1</f>
        <v>R5</v>
      </c>
      <c r="P156" s="248" t="str">
        <f ca="1">U1</f>
        <v>R6</v>
      </c>
      <c r="Q156" s="284"/>
      <c r="R156" s="117" t="s">
        <v>289</v>
      </c>
      <c r="S156" s="116" t="s">
        <v>290</v>
      </c>
      <c r="T156" s="116" t="s">
        <v>291</v>
      </c>
      <c r="U156" s="116" t="s">
        <v>292</v>
      </c>
      <c r="V156" s="271"/>
      <c r="W156" s="272"/>
      <c r="X156" s="274"/>
      <c r="Y156" s="118" t="s">
        <v>293</v>
      </c>
      <c r="Z156" s="119" t="s">
        <v>294</v>
      </c>
      <c r="AA156" s="278"/>
      <c r="AB156" s="120" t="s">
        <v>295</v>
      </c>
      <c r="AC156" s="121" t="s">
        <v>296</v>
      </c>
      <c r="AD156" s="280"/>
      <c r="AE156" s="235"/>
    </row>
    <row r="157" spans="2:31">
      <c r="B157" s="232"/>
      <c r="C157" s="123" t="s">
        <v>196</v>
      </c>
      <c r="D157" s="152">
        <f>ROUND('14-5.2020'!D7,1)</f>
        <v>9</v>
      </c>
      <c r="E157" s="152">
        <f>ROUND('14-5.2021'!D7,1)</f>
        <v>9.6</v>
      </c>
      <c r="F157" s="152">
        <f>ROUND('14-5.2022'!D7,1)</f>
        <v>10.8</v>
      </c>
      <c r="G157" s="152">
        <f>ROUND('14-5.2023'!D7,1)</f>
        <v>11.3</v>
      </c>
      <c r="H157" s="152">
        <f>ROUND('14-5.2024'!D7,1)</f>
        <v>11.8</v>
      </c>
      <c r="I157" s="125">
        <f>AVERAGE(D157:H157)</f>
        <v>10.5</v>
      </c>
      <c r="J157" s="126">
        <f>I157*0.97</f>
        <v>10.185</v>
      </c>
      <c r="K157" s="126">
        <f>I157*1.03</f>
        <v>10.815</v>
      </c>
      <c r="L157" s="116" t="str">
        <f>IF(AND(D157&gt;I157*0.97,D157&lt;I157*1.03),"○","×")</f>
        <v>×</v>
      </c>
      <c r="M157" s="116" t="str">
        <f>IF(AND(E157&gt;I157*0.97,E157&lt;I157*1.03),"○","×")</f>
        <v>×</v>
      </c>
      <c r="N157" s="116" t="str">
        <f>IF(AND(F157&gt;I157*0.97,F157&lt;I157*1.03),"○","×")</f>
        <v>○</v>
      </c>
      <c r="O157" s="116" t="str">
        <f>IF(AND(G157&gt;I157*0.97,G157&lt;I157*1.03),"○","×")</f>
        <v>×</v>
      </c>
      <c r="P157" s="116" t="str">
        <f>IF(AND(H157&gt;I157*0.97,H157&lt;I157*1.03),"○","×")</f>
        <v>×</v>
      </c>
      <c r="Q157" s="127" t="str">
        <f>IF(COUNTIF(L157:P157,"○")=5,"同程度","―")</f>
        <v>―</v>
      </c>
      <c r="R157" s="117" t="str">
        <f t="shared" ref="R157:U160" si="24">IF(E157-D157&gt;0,"↑",IF(E157-D157&lt;0,"↓","－"))</f>
        <v>↑</v>
      </c>
      <c r="S157" s="116" t="str">
        <f t="shared" si="24"/>
        <v>↑</v>
      </c>
      <c r="T157" s="116" t="str">
        <f t="shared" si="24"/>
        <v>↑</v>
      </c>
      <c r="U157" s="116" t="str">
        <f t="shared" si="24"/>
        <v>↑</v>
      </c>
      <c r="V157" s="116" t="str">
        <f>R157&amp;S157&amp;T157&amp;U157</f>
        <v>↑↑↑↑</v>
      </c>
      <c r="W157" s="131" t="str" cm="1">
        <f t="array" ref="W157">INDEX($AL$2:$AL$82,MATCH(V157,$AK$2:$AK$82,0),0)</f>
        <v>増加傾向⤴</v>
      </c>
      <c r="X157" s="129" t="str">
        <f>IF(F157-D157&gt;0,"↑",IF(F157-D157&lt;0,"↓","－"))</f>
        <v>↑</v>
      </c>
      <c r="Y157" s="130" t="str">
        <f>IF(V157="↓↑↓↓",IF(X157="↓","減少傾向","×"),"判定外")</f>
        <v>判定外</v>
      </c>
      <c r="Z157" s="131" t="str">
        <f>IF(V157="↑↓↑↑",IF(X157="↑","増加傾向","×"),"判定外")</f>
        <v>判定外</v>
      </c>
      <c r="AA157" s="132" t="str">
        <f>IF(G157-E157&gt;0,"↑",IF(G157-E157&lt;0,"↓","－"))</f>
        <v>↑</v>
      </c>
      <c r="AB157" s="130" t="str">
        <f>IF(V157="↓↓↑↓",IF(AA157="↓","減少傾向","×"),"判定外")</f>
        <v>判定外</v>
      </c>
      <c r="AC157" s="131" t="str">
        <f>IF(V157="↑↑↓↑",IF(AA157="↑","増加傾向","×"),"判定外")</f>
        <v>判定外</v>
      </c>
      <c r="AD157" s="133"/>
      <c r="AE157" s="235"/>
    </row>
    <row r="158" spans="2:31">
      <c r="B158" s="232"/>
      <c r="C158" s="123" t="s">
        <v>197</v>
      </c>
      <c r="D158" s="152">
        <f>ROUND('14-5.2020'!E7,1)</f>
        <v>3.9</v>
      </c>
      <c r="E158" s="152">
        <f>ROUND('14-5.2021'!E7,1)</f>
        <v>4.4000000000000004</v>
      </c>
      <c r="F158" s="152">
        <f>ROUND('14-5.2022'!E7,1)</f>
        <v>4.7</v>
      </c>
      <c r="G158" s="152">
        <f>ROUND('14-5.2023'!E7,1)</f>
        <v>7.5</v>
      </c>
      <c r="H158" s="152">
        <f>ROUND('14-5.2024'!E7,1)</f>
        <v>9.5</v>
      </c>
      <c r="I158" s="125">
        <f>AVERAGE(D158:H158)</f>
        <v>6</v>
      </c>
      <c r="J158" s="126">
        <f>I158*0.97</f>
        <v>5.82</v>
      </c>
      <c r="K158" s="126">
        <f>I158*1.03</f>
        <v>6.18</v>
      </c>
      <c r="L158" s="116" t="str">
        <f>IF(AND(D158&gt;I158*0.97,D158&lt;I158*1.03),"○","×")</f>
        <v>×</v>
      </c>
      <c r="M158" s="116" t="str">
        <f>IF(AND(E158&gt;I158*0.97,E158&lt;I158*1.03),"○","×")</f>
        <v>×</v>
      </c>
      <c r="N158" s="116" t="str">
        <f>IF(AND(F158&gt;I158*0.97,F158&lt;I158*1.03),"○","×")</f>
        <v>×</v>
      </c>
      <c r="O158" s="116" t="str">
        <f>IF(AND(G158&gt;I158*0.97,G158&lt;I158*1.03),"○","×")</f>
        <v>×</v>
      </c>
      <c r="P158" s="116" t="str">
        <f>IF(AND(H158&gt;I158*0.97,H158&lt;I158*1.03),"○","×")</f>
        <v>×</v>
      </c>
      <c r="Q158" s="127" t="str">
        <f>IF(COUNTIF(L158:P158,"○")=5,"同程度","―")</f>
        <v>―</v>
      </c>
      <c r="R158" s="117" t="str">
        <f t="shared" si="24"/>
        <v>↑</v>
      </c>
      <c r="S158" s="116" t="str">
        <f t="shared" si="24"/>
        <v>↑</v>
      </c>
      <c r="T158" s="116" t="str">
        <f t="shared" si="24"/>
        <v>↑</v>
      </c>
      <c r="U158" s="116" t="str">
        <f t="shared" si="24"/>
        <v>↑</v>
      </c>
      <c r="V158" s="116" t="str">
        <f>R158&amp;S158&amp;T158&amp;U158</f>
        <v>↑↑↑↑</v>
      </c>
      <c r="W158" s="131" t="str" cm="1">
        <f t="array" ref="W158">INDEX($AL$2:$AL$82,MATCH(V158,$AK$2:$AK$82,0),0)</f>
        <v>増加傾向⤴</v>
      </c>
      <c r="X158" s="129" t="str">
        <f>IF(F158-D158&gt;0,"↑",IF(F158-D158&lt;0,"↓","－"))</f>
        <v>↑</v>
      </c>
      <c r="Y158" s="130" t="str">
        <f>IF(V158="↓↑↓↓",IF(X158="↓","減少傾向","×"),"判定外")</f>
        <v>判定外</v>
      </c>
      <c r="Z158" s="131" t="str">
        <f>IF(V158="↑↓↑↑",IF(X158="↑","増加傾向","×"),"判定外")</f>
        <v>判定外</v>
      </c>
      <c r="AA158" s="132" t="str">
        <f>IF(G158-E158&gt;0,"↑",IF(G158-E158&lt;0,"↓","－"))</f>
        <v>↑</v>
      </c>
      <c r="AB158" s="130" t="str">
        <f>IF(V158="↓↓↑↓",IF(AA158="↓","減少傾向","×"),"判定外")</f>
        <v>判定外</v>
      </c>
      <c r="AC158" s="131" t="str">
        <f>IF(V158="↑↑↓↑",IF(AA158="↑","増加傾向","×"),"判定外")</f>
        <v>判定外</v>
      </c>
      <c r="AD158" s="133"/>
      <c r="AE158" s="235"/>
    </row>
    <row r="159" spans="2:31">
      <c r="B159" s="232"/>
      <c r="C159" s="123" t="s">
        <v>210</v>
      </c>
      <c r="D159" s="152">
        <f>ROUND(SUM(D157:D158),1)</f>
        <v>12.9</v>
      </c>
      <c r="E159" s="152">
        <f>ROUND(SUM(E157:E158),1)</f>
        <v>14</v>
      </c>
      <c r="F159" s="152">
        <f>ROUND(SUM(F157:F158),1)</f>
        <v>15.5</v>
      </c>
      <c r="G159" s="152">
        <f>ROUND(SUM(G157:G158),1)</f>
        <v>18.8</v>
      </c>
      <c r="H159" s="152">
        <f>ROUND(SUM(H157:H158),1)</f>
        <v>21.3</v>
      </c>
      <c r="I159" s="125">
        <f>AVERAGE(D159:H159)</f>
        <v>16.5</v>
      </c>
      <c r="J159" s="126">
        <f>I159*0.97</f>
        <v>16.004999999999999</v>
      </c>
      <c r="K159" s="126">
        <f>I159*1.03</f>
        <v>16.995000000000001</v>
      </c>
      <c r="L159" s="116" t="str">
        <f>IF(AND(D159&gt;I159*0.97,D159&lt;I159*1.03),"○","×")</f>
        <v>×</v>
      </c>
      <c r="M159" s="116" t="str">
        <f>IF(AND(E159&gt;I159*0.97,E159&lt;I159*1.03),"○","×")</f>
        <v>×</v>
      </c>
      <c r="N159" s="116" t="str">
        <f>IF(AND(F159&gt;I159*0.97,F159&lt;I159*1.03),"○","×")</f>
        <v>×</v>
      </c>
      <c r="O159" s="116" t="str">
        <f>IF(AND(G159&gt;I159*0.97,G159&lt;I159*1.03),"○","×")</f>
        <v>×</v>
      </c>
      <c r="P159" s="116" t="str">
        <f>IF(AND(H159&gt;I159*0.97,H159&lt;I159*1.03),"○","×")</f>
        <v>×</v>
      </c>
      <c r="Q159" s="127" t="str">
        <f>IF(COUNTIF(L159:P159,"○")=5,"同程度","―")</f>
        <v>―</v>
      </c>
      <c r="R159" s="117" t="str">
        <f t="shared" si="24"/>
        <v>↑</v>
      </c>
      <c r="S159" s="116" t="str">
        <f t="shared" si="24"/>
        <v>↑</v>
      </c>
      <c r="T159" s="116" t="str">
        <f t="shared" si="24"/>
        <v>↑</v>
      </c>
      <c r="U159" s="116" t="str">
        <f t="shared" si="24"/>
        <v>↑</v>
      </c>
      <c r="V159" s="116" t="str">
        <f>R159&amp;S159&amp;T159&amp;U159</f>
        <v>↑↑↑↑</v>
      </c>
      <c r="W159" s="131" t="str" cm="1">
        <f t="array" ref="W159">INDEX($AL$2:$AL$82,MATCH(V159,$AK$2:$AK$82,0),0)</f>
        <v>増加傾向⤴</v>
      </c>
      <c r="X159" s="129" t="str">
        <f>IF(F159-D159&gt;0,"↑",IF(F159-D159&lt;0,"↓","－"))</f>
        <v>↑</v>
      </c>
      <c r="Y159" s="130" t="str">
        <f>IF(V159="↓↑↓↓",IF(X159="↓","減少傾向","×"),"判定外")</f>
        <v>判定外</v>
      </c>
      <c r="Z159" s="131" t="str">
        <f>IF(V159="↑↓↑↑",IF(X159="↑","増加傾向","×"),"判定外")</f>
        <v>判定外</v>
      </c>
      <c r="AA159" s="132" t="str">
        <f>IF(G159-E159&gt;0,"↑",IF(G159-E159&lt;0,"↓","－"))</f>
        <v>↑</v>
      </c>
      <c r="AB159" s="130" t="str">
        <f>IF(V159="↓↓↑↓",IF(AA159="↓","減少傾向","×"),"判定外")</f>
        <v>判定外</v>
      </c>
      <c r="AC159" s="131" t="str">
        <f>IF(V159="↑↑↓↑",IF(AA159="↑","増加傾向","×"),"判定外")</f>
        <v>判定外</v>
      </c>
      <c r="AD159" s="135" t="s">
        <v>201</v>
      </c>
      <c r="AE159" s="235"/>
    </row>
    <row r="160" spans="2:31" ht="14.25" thickBot="1">
      <c r="B160" s="232"/>
      <c r="C160" s="123" t="s">
        <v>211</v>
      </c>
      <c r="D160" s="136">
        <f>ROUND(D158/D159,3)</f>
        <v>0.30199999999999999</v>
      </c>
      <c r="E160" s="136">
        <f>ROUND(E158/E159,3)</f>
        <v>0.314</v>
      </c>
      <c r="F160" s="136">
        <f>ROUND(F158/F159,3)</f>
        <v>0.30299999999999999</v>
      </c>
      <c r="G160" s="136">
        <f>ROUND(G158/G159,3)</f>
        <v>0.39900000000000002</v>
      </c>
      <c r="H160" s="136">
        <f>ROUND(H158/H159,3)</f>
        <v>0.44600000000000001</v>
      </c>
      <c r="I160" s="137">
        <f>AVERAGE(D160:H160)</f>
        <v>0.3528</v>
      </c>
      <c r="J160" s="138">
        <f>I160-0.03</f>
        <v>0.32279999999999998</v>
      </c>
      <c r="K160" s="138">
        <f>I160+0.03</f>
        <v>0.38280000000000003</v>
      </c>
      <c r="L160" s="100" t="str">
        <f>IF(AND(D160&gt;I160-0.03,D160&lt;I160+0.03),"○","×")</f>
        <v>×</v>
      </c>
      <c r="M160" s="100" t="str">
        <f>IF(AND(E160&gt;I160-0.03,E160&lt;I160+0.03),"○","×")</f>
        <v>×</v>
      </c>
      <c r="N160" s="100" t="str">
        <f>IF(AND(F160&gt;I160-0.03,F160&lt;I160+0.03),"○","×")</f>
        <v>×</v>
      </c>
      <c r="O160" s="100" t="str">
        <f>IF(AND(G160&gt;I160-0.03,G160&lt;I160+0.03),"○","×")</f>
        <v>×</v>
      </c>
      <c r="P160" s="100" t="str">
        <f>IF(AND(H160&gt;I160-0.03,H160&lt;I160+0.03),"○","×")</f>
        <v>×</v>
      </c>
      <c r="Q160" s="139" t="str">
        <f>IF(COUNTIF(L160:P160,"○")=5,"同程度","―")</f>
        <v>―</v>
      </c>
      <c r="R160" s="140" t="str">
        <f t="shared" si="24"/>
        <v>↑</v>
      </c>
      <c r="S160" s="100" t="str">
        <f t="shared" si="24"/>
        <v>↓</v>
      </c>
      <c r="T160" s="100" t="str">
        <f t="shared" si="24"/>
        <v>↑</v>
      </c>
      <c r="U160" s="100" t="str">
        <f t="shared" si="24"/>
        <v>↑</v>
      </c>
      <c r="V160" s="100" t="str">
        <f>R160&amp;S160&amp;T160&amp;U160</f>
        <v>↑↓↑↑</v>
      </c>
      <c r="W160" s="144" t="str" cm="1">
        <f t="array" ref="W160">INDEX($AL$2:$AL$82,MATCH(V160,$AK$2:$AK$82,0),0)</f>
        <v>年度により増減</v>
      </c>
      <c r="X160" s="142" t="str">
        <f>IF(F160-D160&gt;0,"↑",IF(F160-D160&lt;0,"↓","－"))</f>
        <v>↑</v>
      </c>
      <c r="Y160" s="143" t="str">
        <f>IF(V160="↓↑↓↓",IF(X160="↓","減少傾向","×"),"判定外")</f>
        <v>判定外</v>
      </c>
      <c r="Z160" s="144" t="str">
        <f>IF(V160="↑↓↑↑",IF(X160="↑","増加傾向","×"),"判定外")</f>
        <v>増加傾向</v>
      </c>
      <c r="AA160" s="145" t="str">
        <f>IF(G160-E160&gt;0,"↑",IF(G160-E160&lt;0,"↓","－"))</f>
        <v>↑</v>
      </c>
      <c r="AB160" s="143" t="str">
        <f>IF(V160="↓↓↑↓",IF(AA160="↓","減少傾向","×"),"判定外")</f>
        <v>判定外</v>
      </c>
      <c r="AC160" s="144" t="str">
        <f>IF(V160="↑↑↓↑",IF(AA160="↑","増加傾向","×"),"判定外")</f>
        <v>判定外</v>
      </c>
      <c r="AD160" s="146" t="s">
        <v>201</v>
      </c>
      <c r="AE160" s="235"/>
    </row>
    <row r="161" spans="2:31">
      <c r="B161" s="232"/>
      <c r="C161" s="123" t="s">
        <v>215</v>
      </c>
      <c r="D161" s="153">
        <f>COUNTIFS('14-5.2020'!B12:B97,"G",'14-5.2020'!D12:D97,"&lt;&gt;")</f>
        <v>25</v>
      </c>
      <c r="E161" s="153">
        <f>COUNTIFS('14-5.2021'!B12:B97,"G",'14-5.2021'!D12:D97,"&lt;&gt;")</f>
        <v>25</v>
      </c>
      <c r="F161" s="153">
        <f>COUNTIFS('14-5.2022'!B12:B97,"G",'14-5.2022'!D12:D97,"&lt;&gt;")</f>
        <v>25</v>
      </c>
      <c r="G161" s="153">
        <f>COUNTIFS('14-5.2023'!B12:B97,"G",'14-5.2023'!D12:D97,"&lt;&gt;")</f>
        <v>25</v>
      </c>
      <c r="H161" s="153">
        <f>COUNTIFS('14-5.2024'!B12:B97,"G",'14-5.2024'!D12:D97,"&lt;&gt;")</f>
        <v>25</v>
      </c>
      <c r="I161" s="233"/>
      <c r="J161" s="233"/>
      <c r="K161" s="233"/>
      <c r="L161" s="233"/>
      <c r="M161" s="233"/>
      <c r="N161" s="233"/>
      <c r="O161" s="233"/>
      <c r="P161" s="233"/>
      <c r="Q161" s="233"/>
      <c r="R161" s="233"/>
      <c r="S161" s="233"/>
      <c r="T161" s="233"/>
      <c r="U161" s="233"/>
      <c r="V161" s="233"/>
      <c r="W161" s="233"/>
      <c r="X161" s="233"/>
      <c r="Y161" s="233"/>
      <c r="Z161" s="233"/>
      <c r="AA161" s="233"/>
      <c r="AB161" s="233"/>
      <c r="AC161" s="233"/>
      <c r="AD161" s="233"/>
      <c r="AE161" s="235"/>
    </row>
    <row r="162" spans="2:31" ht="14.25" thickBot="1">
      <c r="B162" s="236"/>
      <c r="C162" s="237"/>
      <c r="D162" s="238"/>
      <c r="E162" s="238"/>
      <c r="F162" s="238"/>
      <c r="G162" s="238"/>
      <c r="H162" s="238"/>
      <c r="I162" s="237"/>
      <c r="J162" s="237"/>
      <c r="K162" s="237"/>
      <c r="L162" s="237"/>
      <c r="M162" s="237"/>
      <c r="N162" s="237"/>
      <c r="O162" s="237"/>
      <c r="P162" s="237"/>
      <c r="Q162" s="237"/>
      <c r="R162" s="237"/>
      <c r="S162" s="237"/>
      <c r="T162" s="237"/>
      <c r="U162" s="237"/>
      <c r="V162" s="237"/>
      <c r="W162" s="237"/>
      <c r="X162" s="237"/>
      <c r="Y162" s="237"/>
      <c r="Z162" s="237"/>
      <c r="AA162" s="237"/>
      <c r="AB162" s="237"/>
      <c r="AC162" s="237"/>
      <c r="AD162" s="237"/>
      <c r="AE162" s="239"/>
    </row>
    <row r="163" spans="2:31">
      <c r="I163" s="85"/>
      <c r="J163" s="85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  <c r="AA163" s="85"/>
      <c r="AB163" s="85"/>
      <c r="AC163" s="85"/>
      <c r="AD163" s="85"/>
    </row>
    <row r="164" spans="2:31"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  <c r="AA164" s="85"/>
      <c r="AB164" s="85"/>
      <c r="AC164" s="85"/>
      <c r="AD164" s="85"/>
    </row>
    <row r="165" spans="2:31"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  <c r="AA165" s="85"/>
      <c r="AB165" s="85"/>
      <c r="AC165" s="85"/>
      <c r="AD165" s="85"/>
    </row>
    <row r="166" spans="2:31"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  <c r="AA166" s="85"/>
      <c r="AB166" s="85"/>
      <c r="AC166" s="85"/>
      <c r="AD166" s="85"/>
    </row>
    <row r="167" spans="2:31">
      <c r="I167" s="85"/>
      <c r="J167" s="8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  <c r="AA167" s="85"/>
      <c r="AB167" s="85"/>
      <c r="AC167" s="85"/>
      <c r="AD167" s="85"/>
    </row>
    <row r="168" spans="2:31"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  <c r="AA168" s="85"/>
      <c r="AB168" s="85"/>
      <c r="AC168" s="85"/>
      <c r="AD168" s="85"/>
    </row>
    <row r="169" spans="2:31">
      <c r="I169" s="85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  <c r="AA169" s="85"/>
      <c r="AB169" s="85"/>
      <c r="AC169" s="85"/>
      <c r="AD169" s="85"/>
    </row>
    <row r="170" spans="2:31"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  <c r="AA170" s="85"/>
      <c r="AB170" s="85"/>
      <c r="AC170" s="85"/>
      <c r="AD170" s="85"/>
    </row>
    <row r="171" spans="2:31"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  <c r="AA171" s="85"/>
      <c r="AB171" s="85"/>
      <c r="AC171" s="85"/>
      <c r="AD171" s="85"/>
    </row>
    <row r="172" spans="2:31"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  <c r="AA172" s="85"/>
      <c r="AB172" s="85"/>
      <c r="AC172" s="85"/>
      <c r="AD172" s="85"/>
    </row>
    <row r="173" spans="2:31">
      <c r="I173" s="85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  <c r="AA173" s="85"/>
      <c r="AB173" s="85"/>
      <c r="AC173" s="85"/>
      <c r="AD173" s="85"/>
    </row>
    <row r="174" spans="2:31">
      <c r="I174" s="85"/>
      <c r="J174" s="8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  <c r="AA174" s="85"/>
      <c r="AB174" s="85"/>
      <c r="AC174" s="85"/>
      <c r="AD174" s="85"/>
    </row>
    <row r="175" spans="2:31">
      <c r="I175" s="85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  <c r="AA175" s="85"/>
      <c r="AB175" s="85"/>
      <c r="AC175" s="85"/>
      <c r="AD175" s="85"/>
    </row>
    <row r="176" spans="2:31"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  <c r="AA176" s="85"/>
      <c r="AB176" s="85"/>
      <c r="AC176" s="85"/>
      <c r="AD176" s="85"/>
    </row>
    <row r="177" spans="9:30"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  <c r="AA177" s="85"/>
      <c r="AB177" s="85"/>
      <c r="AC177" s="85"/>
      <c r="AD177" s="85"/>
    </row>
    <row r="178" spans="9:30"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  <c r="AA178" s="85"/>
      <c r="AB178" s="85"/>
      <c r="AC178" s="85"/>
      <c r="AD178" s="85"/>
    </row>
    <row r="179" spans="9:30">
      <c r="I179" s="85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  <c r="AA179" s="85"/>
      <c r="AB179" s="85"/>
      <c r="AC179" s="85"/>
      <c r="AD179" s="85"/>
    </row>
    <row r="180" spans="9:30">
      <c r="I180" s="85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  <c r="AA180" s="85"/>
      <c r="AB180" s="85"/>
      <c r="AC180" s="85"/>
      <c r="AD180" s="85"/>
    </row>
    <row r="181" spans="9:30">
      <c r="I181" s="85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  <c r="AA181" s="85"/>
      <c r="AB181" s="85"/>
      <c r="AC181" s="85"/>
      <c r="AD181" s="85"/>
    </row>
    <row r="182" spans="9:30">
      <c r="I182" s="85"/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  <c r="AA182" s="85"/>
      <c r="AB182" s="85"/>
      <c r="AC182" s="85"/>
      <c r="AD182" s="85"/>
    </row>
    <row r="183" spans="9:30">
      <c r="I183" s="85"/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  <c r="AA183" s="85"/>
      <c r="AB183" s="85"/>
      <c r="AC183" s="85"/>
      <c r="AD183" s="85"/>
    </row>
    <row r="184" spans="9:30"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  <c r="AA184" s="85"/>
      <c r="AB184" s="85"/>
      <c r="AC184" s="85"/>
      <c r="AD184" s="85"/>
    </row>
    <row r="185" spans="9:30">
      <c r="I185" s="85"/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  <c r="AA185" s="85"/>
      <c r="AB185" s="85"/>
      <c r="AC185" s="85"/>
      <c r="AD185" s="85"/>
    </row>
    <row r="186" spans="9:30"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  <c r="AA186" s="85"/>
      <c r="AB186" s="85"/>
      <c r="AC186" s="85"/>
      <c r="AD186" s="85"/>
    </row>
    <row r="187" spans="9:30">
      <c r="I187" s="85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  <c r="AA187" s="85"/>
      <c r="AB187" s="85"/>
      <c r="AC187" s="85"/>
      <c r="AD187" s="85"/>
    </row>
    <row r="188" spans="9:30">
      <c r="I188" s="85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  <c r="AA188" s="85"/>
      <c r="AB188" s="85"/>
      <c r="AC188" s="85"/>
      <c r="AD188" s="85"/>
    </row>
    <row r="189" spans="9:30">
      <c r="I189" s="85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  <c r="AA189" s="85"/>
      <c r="AB189" s="85"/>
      <c r="AC189" s="85"/>
      <c r="AD189" s="85"/>
    </row>
    <row r="190" spans="9:30">
      <c r="I190" s="85"/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  <c r="AA190" s="85"/>
      <c r="AB190" s="85"/>
      <c r="AC190" s="85"/>
      <c r="AD190" s="85"/>
    </row>
    <row r="191" spans="9:30">
      <c r="I191" s="85"/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  <c r="AA191" s="85"/>
      <c r="AB191" s="85"/>
      <c r="AC191" s="85"/>
      <c r="AD191" s="85"/>
    </row>
    <row r="192" spans="9:30">
      <c r="I192" s="85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  <c r="AA192" s="85"/>
      <c r="AB192" s="85"/>
      <c r="AC192" s="85"/>
      <c r="AD192" s="85"/>
    </row>
    <row r="193" spans="8:30">
      <c r="I193" s="85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  <c r="AA193" s="85"/>
      <c r="AB193" s="85"/>
      <c r="AC193" s="85"/>
      <c r="AD193" s="85"/>
    </row>
    <row r="194" spans="8:30"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  <c r="AA194" s="85"/>
      <c r="AB194" s="85"/>
      <c r="AC194" s="85"/>
      <c r="AD194" s="85"/>
    </row>
    <row r="195" spans="8:30">
      <c r="I195" s="85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  <c r="AA195" s="85"/>
      <c r="AB195" s="85"/>
      <c r="AC195" s="85"/>
      <c r="AD195" s="85"/>
    </row>
    <row r="196" spans="8:30">
      <c r="I196" s="85"/>
      <c r="J196" s="85"/>
      <c r="K196" s="85"/>
      <c r="L196" s="85"/>
      <c r="M196" s="173"/>
      <c r="N196" s="173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  <c r="AA196" s="85"/>
      <c r="AB196" s="85"/>
      <c r="AC196" s="85"/>
      <c r="AD196" s="85"/>
    </row>
    <row r="197" spans="8:30">
      <c r="H197" s="240"/>
      <c r="I197" s="173"/>
      <c r="J197" s="85"/>
      <c r="K197" s="85"/>
      <c r="L197" s="173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  <c r="AA197" s="85"/>
      <c r="AB197" s="85"/>
      <c r="AC197" s="85"/>
      <c r="AD197" s="85"/>
    </row>
    <row r="198" spans="8:30">
      <c r="I198" s="85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  <c r="AA198" s="85"/>
      <c r="AB198" s="85"/>
      <c r="AC198" s="85"/>
      <c r="AD198" s="85"/>
    </row>
    <row r="199" spans="8:30">
      <c r="I199" s="85"/>
      <c r="J199" s="85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  <c r="AA199" s="85"/>
      <c r="AB199" s="85"/>
      <c r="AC199" s="85"/>
      <c r="AD199" s="85"/>
    </row>
    <row r="200" spans="8:30"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  <c r="AA200" s="85"/>
      <c r="AB200" s="85"/>
      <c r="AC200" s="85"/>
      <c r="AD200" s="85"/>
    </row>
    <row r="201" spans="8:30">
      <c r="I201" s="85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  <c r="AA201" s="85"/>
      <c r="AB201" s="85"/>
      <c r="AC201" s="85"/>
      <c r="AD201" s="85"/>
    </row>
    <row r="202" spans="8:30"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  <c r="AA202" s="85"/>
      <c r="AB202" s="85"/>
      <c r="AC202" s="85"/>
      <c r="AD202" s="85"/>
    </row>
    <row r="203" spans="8:30">
      <c r="I203" s="85"/>
      <c r="J203" s="8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  <c r="AA203" s="85"/>
      <c r="AB203" s="85"/>
      <c r="AC203" s="85"/>
      <c r="AD203" s="85"/>
    </row>
    <row r="204" spans="8:30"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  <c r="AA204" s="85"/>
      <c r="AB204" s="85"/>
      <c r="AC204" s="85"/>
      <c r="AD204" s="85"/>
    </row>
    <row r="205" spans="8:30"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  <c r="AA205" s="85"/>
      <c r="AB205" s="85"/>
      <c r="AC205" s="85"/>
      <c r="AD205" s="85"/>
    </row>
    <row r="206" spans="8:30"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  <c r="AA206" s="85"/>
      <c r="AB206" s="85"/>
      <c r="AC206" s="85"/>
      <c r="AD206" s="85"/>
    </row>
    <row r="207" spans="8:30">
      <c r="I207" s="85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  <c r="AA207" s="85"/>
      <c r="AB207" s="85"/>
      <c r="AC207" s="85"/>
      <c r="AD207" s="85"/>
    </row>
    <row r="208" spans="8:30"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  <c r="AA208" s="85"/>
      <c r="AB208" s="85"/>
      <c r="AC208" s="85"/>
      <c r="AD208" s="85"/>
    </row>
    <row r="209" spans="9:30">
      <c r="I209" s="85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  <c r="AA209" s="85"/>
      <c r="AB209" s="85"/>
      <c r="AC209" s="85"/>
      <c r="AD209" s="85"/>
    </row>
    <row r="210" spans="9:30"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  <c r="AA210" s="85"/>
      <c r="AB210" s="85"/>
      <c r="AC210" s="85"/>
      <c r="AD210" s="85"/>
    </row>
    <row r="211" spans="9:30"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  <c r="AA211" s="85"/>
      <c r="AB211" s="85"/>
      <c r="AC211" s="85"/>
      <c r="AD211" s="85"/>
    </row>
    <row r="212" spans="9:30"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  <c r="AA212" s="85"/>
      <c r="AB212" s="85"/>
      <c r="AC212" s="85"/>
      <c r="AD212" s="85"/>
    </row>
    <row r="213" spans="9:30"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  <c r="AA213" s="85"/>
      <c r="AB213" s="85"/>
      <c r="AC213" s="85"/>
      <c r="AD213" s="85"/>
    </row>
    <row r="214" spans="9:30"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  <c r="AA214" s="85"/>
      <c r="AB214" s="85"/>
      <c r="AC214" s="85"/>
      <c r="AD214" s="85"/>
    </row>
    <row r="215" spans="9:30">
      <c r="I215" s="85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  <c r="AA215" s="85"/>
      <c r="AB215" s="85"/>
      <c r="AC215" s="85"/>
      <c r="AD215" s="85"/>
    </row>
    <row r="216" spans="9:30">
      <c r="I216" s="85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  <c r="AA216" s="85"/>
      <c r="AB216" s="85"/>
      <c r="AC216" s="85"/>
      <c r="AD216" s="85"/>
    </row>
    <row r="217" spans="9:30"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  <c r="AA217" s="85"/>
      <c r="AB217" s="85"/>
      <c r="AC217" s="85"/>
      <c r="AD217" s="85"/>
    </row>
    <row r="218" spans="9:30"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  <c r="AA218" s="85"/>
      <c r="AB218" s="85"/>
      <c r="AC218" s="85"/>
      <c r="AD218" s="85"/>
    </row>
    <row r="219" spans="9:30"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  <c r="AA219" s="85"/>
      <c r="AB219" s="85"/>
      <c r="AC219" s="85"/>
      <c r="AD219" s="85"/>
    </row>
    <row r="220" spans="9:30">
      <c r="I220" s="85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  <c r="AA220" s="85"/>
      <c r="AB220" s="85"/>
      <c r="AC220" s="85"/>
      <c r="AD220" s="85"/>
    </row>
    <row r="221" spans="9:30">
      <c r="I221" s="85"/>
      <c r="J221" s="8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  <c r="AA221" s="85"/>
      <c r="AB221" s="85"/>
      <c r="AC221" s="85"/>
      <c r="AD221" s="85"/>
    </row>
    <row r="222" spans="9:30"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  <c r="AA222" s="85"/>
      <c r="AB222" s="85"/>
      <c r="AC222" s="85"/>
      <c r="AD222" s="85"/>
    </row>
    <row r="223" spans="9:30"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  <c r="AA223" s="85"/>
      <c r="AB223" s="85"/>
      <c r="AC223" s="85"/>
      <c r="AD223" s="85"/>
    </row>
    <row r="224" spans="9:30">
      <c r="I224" s="85"/>
      <c r="J224" s="85"/>
      <c r="K224" s="85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  <c r="AA224" s="85"/>
      <c r="AB224" s="85"/>
      <c r="AC224" s="85"/>
      <c r="AD224" s="85"/>
    </row>
    <row r="225" spans="9:30"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  <c r="AA225" s="85"/>
      <c r="AB225" s="85"/>
      <c r="AC225" s="85"/>
      <c r="AD225" s="85"/>
    </row>
    <row r="226" spans="9:30">
      <c r="I226" s="85"/>
      <c r="J226" s="85"/>
      <c r="K226" s="85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  <c r="AA226" s="85"/>
      <c r="AB226" s="85"/>
      <c r="AC226" s="85"/>
      <c r="AD226" s="85"/>
    </row>
    <row r="227" spans="9:30"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  <c r="AA227" s="85"/>
      <c r="AB227" s="85"/>
      <c r="AC227" s="85"/>
      <c r="AD227" s="85"/>
    </row>
    <row r="228" spans="9:30"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  <c r="AA228" s="85"/>
      <c r="AB228" s="85"/>
      <c r="AC228" s="85"/>
      <c r="AD228" s="85"/>
    </row>
    <row r="229" spans="9:30"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  <c r="AA229" s="85"/>
      <c r="AB229" s="85"/>
      <c r="AC229" s="85"/>
      <c r="AD229" s="85"/>
    </row>
    <row r="230" spans="9:30"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  <c r="AA230" s="85"/>
      <c r="AB230" s="85"/>
      <c r="AC230" s="85"/>
      <c r="AD230" s="85"/>
    </row>
    <row r="231" spans="9:30">
      <c r="I231" s="85"/>
      <c r="J231" s="85"/>
      <c r="K231" s="85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  <c r="AA231" s="85"/>
      <c r="AB231" s="85"/>
      <c r="AC231" s="85"/>
      <c r="AD231" s="85"/>
    </row>
    <row r="232" spans="9:30"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  <c r="AA232" s="85"/>
      <c r="AB232" s="85"/>
      <c r="AC232" s="85"/>
      <c r="AD232" s="85"/>
    </row>
    <row r="233" spans="9:30">
      <c r="I233" s="85"/>
      <c r="J233" s="85"/>
      <c r="K233" s="85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  <c r="AA233" s="85"/>
      <c r="AB233" s="85"/>
      <c r="AC233" s="85"/>
      <c r="AD233" s="85"/>
    </row>
    <row r="234" spans="9:30"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  <c r="AA234" s="85"/>
      <c r="AB234" s="85"/>
      <c r="AC234" s="85"/>
      <c r="AD234" s="85"/>
    </row>
    <row r="235" spans="9:30"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  <c r="AA235" s="85"/>
      <c r="AB235" s="85"/>
      <c r="AC235" s="85"/>
      <c r="AD235" s="85"/>
    </row>
    <row r="236" spans="9:30"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  <c r="AA236" s="85"/>
      <c r="AB236" s="85"/>
      <c r="AC236" s="85"/>
      <c r="AD236" s="85"/>
    </row>
    <row r="237" spans="9:30"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  <c r="AA237" s="85"/>
      <c r="AB237" s="85"/>
      <c r="AC237" s="85"/>
      <c r="AD237" s="85"/>
    </row>
    <row r="238" spans="9:30">
      <c r="I238" s="85"/>
      <c r="J238" s="85"/>
      <c r="K238" s="85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  <c r="AA238" s="85"/>
      <c r="AB238" s="85"/>
      <c r="AC238" s="85"/>
      <c r="AD238" s="85"/>
    </row>
    <row r="239" spans="9:30"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  <c r="AA239" s="85"/>
      <c r="AB239" s="85"/>
      <c r="AC239" s="85"/>
      <c r="AD239" s="85"/>
    </row>
    <row r="240" spans="9:30">
      <c r="I240" s="85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  <c r="AA240" s="85"/>
      <c r="AB240" s="85"/>
      <c r="AC240" s="85"/>
      <c r="AD240" s="85"/>
    </row>
    <row r="241" spans="9:30">
      <c r="I241" s="85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  <c r="AA241" s="85"/>
      <c r="AB241" s="85"/>
      <c r="AC241" s="85"/>
      <c r="AD241" s="85"/>
    </row>
    <row r="242" spans="9:30">
      <c r="I242" s="85"/>
      <c r="J242" s="85"/>
      <c r="K242" s="85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  <c r="AA242" s="85"/>
      <c r="AB242" s="85"/>
      <c r="AC242" s="85"/>
      <c r="AD242" s="85"/>
    </row>
    <row r="243" spans="9:30"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  <c r="AA243" s="85"/>
      <c r="AB243" s="85"/>
      <c r="AC243" s="85"/>
      <c r="AD243" s="85"/>
    </row>
    <row r="244" spans="9:30"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  <c r="AA244" s="85"/>
      <c r="AB244" s="85"/>
      <c r="AC244" s="85"/>
      <c r="AD244" s="85"/>
    </row>
    <row r="245" spans="9:30">
      <c r="I245" s="85"/>
      <c r="J245" s="85"/>
      <c r="K245" s="85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  <c r="AA245" s="85"/>
      <c r="AB245" s="85"/>
      <c r="AC245" s="85"/>
      <c r="AD245" s="85"/>
    </row>
    <row r="246" spans="9:30">
      <c r="I246" s="85"/>
      <c r="J246" s="85"/>
      <c r="K246" s="85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  <c r="AA246" s="85"/>
      <c r="AB246" s="85"/>
      <c r="AC246" s="85"/>
      <c r="AD246" s="85"/>
    </row>
    <row r="247" spans="9:30">
      <c r="I247" s="85"/>
      <c r="J247" s="85"/>
      <c r="K247" s="85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  <c r="Y247" s="85"/>
      <c r="Z247" s="85"/>
      <c r="AA247" s="85"/>
      <c r="AB247" s="85"/>
      <c r="AC247" s="85"/>
      <c r="AD247" s="85"/>
    </row>
    <row r="248" spans="9:30">
      <c r="I248" s="85"/>
      <c r="J248" s="85"/>
      <c r="K248" s="85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  <c r="Y248" s="85"/>
      <c r="Z248" s="85"/>
      <c r="AA248" s="85"/>
      <c r="AB248" s="85"/>
      <c r="AC248" s="85"/>
      <c r="AD248" s="85"/>
    </row>
    <row r="249" spans="9:30"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  <c r="AA249" s="85"/>
      <c r="AB249" s="85"/>
      <c r="AC249" s="85"/>
      <c r="AD249" s="85"/>
    </row>
    <row r="250" spans="9:30">
      <c r="I250" s="85"/>
      <c r="J250" s="85"/>
      <c r="K250" s="85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  <c r="AA250" s="85"/>
      <c r="AB250" s="85"/>
      <c r="AC250" s="85"/>
      <c r="AD250" s="85"/>
    </row>
    <row r="251" spans="9:30">
      <c r="I251" s="85"/>
      <c r="J251" s="85"/>
      <c r="K251" s="85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  <c r="AA251" s="85"/>
      <c r="AB251" s="85"/>
      <c r="AC251" s="85"/>
      <c r="AD251" s="85"/>
    </row>
    <row r="252" spans="9:30">
      <c r="R252" s="241"/>
      <c r="S252" s="242"/>
      <c r="X252" s="241"/>
      <c r="AA252" s="242"/>
    </row>
    <row r="253" spans="9:30">
      <c r="R253" s="241"/>
      <c r="S253" s="242"/>
      <c r="X253" s="241"/>
      <c r="AA253" s="242"/>
    </row>
    <row r="254" spans="9:30">
      <c r="R254" s="241"/>
      <c r="S254" s="242"/>
      <c r="X254" s="241"/>
      <c r="AA254" s="242"/>
    </row>
    <row r="255" spans="9:30">
      <c r="R255" s="241"/>
      <c r="S255" s="242"/>
      <c r="X255" s="241"/>
      <c r="AA255" s="242"/>
    </row>
    <row r="256" spans="9:30">
      <c r="R256" s="241"/>
      <c r="S256" s="242"/>
      <c r="X256" s="241"/>
      <c r="AA256" s="242"/>
    </row>
    <row r="257" spans="18:27">
      <c r="R257" s="241"/>
      <c r="S257" s="242"/>
      <c r="X257" s="241"/>
      <c r="AA257" s="242"/>
    </row>
    <row r="258" spans="18:27">
      <c r="R258" s="241"/>
      <c r="S258" s="242"/>
      <c r="X258" s="241"/>
      <c r="AA258" s="242"/>
    </row>
    <row r="259" spans="18:27">
      <c r="R259" s="241"/>
      <c r="S259" s="242"/>
      <c r="X259" s="241"/>
      <c r="AA259" s="242"/>
    </row>
    <row r="260" spans="18:27">
      <c r="R260" s="241"/>
      <c r="S260" s="242"/>
      <c r="X260" s="241"/>
      <c r="AA260" s="242"/>
    </row>
    <row r="261" spans="18:27">
      <c r="R261" s="241"/>
      <c r="S261" s="242"/>
      <c r="X261" s="241"/>
      <c r="AA261" s="242"/>
    </row>
    <row r="262" spans="18:27">
      <c r="R262" s="241"/>
      <c r="S262" s="242"/>
      <c r="X262" s="241"/>
      <c r="AA262" s="242"/>
    </row>
    <row r="263" spans="18:27">
      <c r="R263" s="241"/>
      <c r="S263" s="242"/>
      <c r="X263" s="241"/>
      <c r="AA263" s="242"/>
    </row>
    <row r="264" spans="18:27">
      <c r="R264" s="241"/>
      <c r="S264" s="242"/>
      <c r="X264" s="241"/>
      <c r="AA264" s="242"/>
    </row>
    <row r="265" spans="18:27">
      <c r="R265" s="241"/>
      <c r="S265" s="242"/>
      <c r="X265" s="241"/>
      <c r="AA265" s="242"/>
    </row>
    <row r="266" spans="18:27">
      <c r="R266" s="241"/>
      <c r="S266" s="242"/>
      <c r="X266" s="241"/>
      <c r="AA266" s="242"/>
    </row>
    <row r="267" spans="18:27">
      <c r="R267" s="241"/>
      <c r="S267" s="242"/>
      <c r="X267" s="241"/>
      <c r="AA267" s="242"/>
    </row>
    <row r="268" spans="18:27">
      <c r="R268" s="241"/>
      <c r="S268" s="242"/>
      <c r="X268" s="241"/>
      <c r="AA268" s="242"/>
    </row>
    <row r="269" spans="18:27">
      <c r="R269" s="241"/>
      <c r="S269" s="242"/>
      <c r="X269" s="241"/>
      <c r="AA269" s="242"/>
    </row>
    <row r="270" spans="18:27">
      <c r="R270" s="241"/>
      <c r="S270" s="242"/>
      <c r="X270" s="241"/>
      <c r="AA270" s="242"/>
    </row>
    <row r="271" spans="18:27">
      <c r="R271" s="241"/>
      <c r="S271" s="242"/>
      <c r="X271" s="241"/>
      <c r="AA271" s="242"/>
    </row>
    <row r="272" spans="18:27">
      <c r="R272" s="241"/>
      <c r="S272" s="242"/>
      <c r="X272" s="241"/>
      <c r="AA272" s="242"/>
    </row>
    <row r="273" spans="18:27">
      <c r="R273" s="241"/>
      <c r="S273" s="242"/>
      <c r="X273" s="241"/>
      <c r="AA273" s="242"/>
    </row>
    <row r="274" spans="18:27">
      <c r="R274" s="241"/>
      <c r="S274" s="242"/>
      <c r="X274" s="241"/>
      <c r="AA274" s="242"/>
    </row>
    <row r="275" spans="18:27">
      <c r="R275" s="241"/>
      <c r="S275" s="242"/>
      <c r="X275" s="241"/>
      <c r="AA275" s="242"/>
    </row>
    <row r="276" spans="18:27">
      <c r="R276" s="241"/>
      <c r="S276" s="242"/>
      <c r="X276" s="241"/>
      <c r="AA276" s="242"/>
    </row>
    <row r="277" spans="18:27">
      <c r="R277" s="241"/>
      <c r="S277" s="242"/>
      <c r="X277" s="241"/>
      <c r="AA277" s="242"/>
    </row>
    <row r="278" spans="18:27">
      <c r="R278" s="241"/>
      <c r="S278" s="242"/>
      <c r="X278" s="241"/>
      <c r="AA278" s="242"/>
    </row>
    <row r="333" spans="21:22">
      <c r="U333" s="241"/>
      <c r="V333" s="241"/>
    </row>
    <row r="334" spans="21:22">
      <c r="U334" s="241"/>
      <c r="V334" s="241"/>
    </row>
    <row r="335" spans="21:22">
      <c r="U335" s="241"/>
      <c r="V335" s="241"/>
    </row>
    <row r="336" spans="21:22">
      <c r="U336" s="241"/>
      <c r="V336" s="241"/>
    </row>
    <row r="337" spans="21:22">
      <c r="U337" s="241"/>
      <c r="V337" s="241"/>
    </row>
    <row r="338" spans="21:22">
      <c r="U338" s="241"/>
      <c r="V338" s="241"/>
    </row>
    <row r="339" spans="21:22">
      <c r="U339" s="241"/>
      <c r="V339" s="241"/>
    </row>
    <row r="340" spans="21:22">
      <c r="U340" s="241"/>
      <c r="V340" s="241"/>
    </row>
    <row r="341" spans="21:22">
      <c r="U341" s="241"/>
      <c r="V341" s="241"/>
    </row>
    <row r="342" spans="21:22">
      <c r="U342" s="241"/>
      <c r="V342" s="241"/>
    </row>
    <row r="343" spans="21:22">
      <c r="U343" s="241"/>
      <c r="V343" s="241"/>
    </row>
    <row r="344" spans="21:22">
      <c r="U344" s="241"/>
      <c r="V344" s="241"/>
    </row>
    <row r="345" spans="21:22">
      <c r="U345" s="241"/>
      <c r="V345" s="241"/>
    </row>
    <row r="346" spans="21:22">
      <c r="U346" s="241"/>
      <c r="V346" s="241"/>
    </row>
    <row r="347" spans="21:22">
      <c r="U347" s="241"/>
      <c r="V347" s="241"/>
    </row>
    <row r="348" spans="21:22">
      <c r="U348" s="241"/>
      <c r="V348" s="241"/>
    </row>
    <row r="349" spans="21:22">
      <c r="U349" s="241"/>
      <c r="V349" s="241"/>
    </row>
    <row r="350" spans="21:22">
      <c r="U350" s="241"/>
      <c r="V350" s="241"/>
    </row>
    <row r="351" spans="21:22">
      <c r="U351" s="241"/>
      <c r="V351" s="241"/>
    </row>
    <row r="352" spans="21:22">
      <c r="U352" s="241"/>
      <c r="V352" s="241"/>
    </row>
    <row r="353" spans="21:22">
      <c r="U353" s="241"/>
      <c r="V353" s="241"/>
    </row>
    <row r="354" spans="21:22">
      <c r="U354" s="241"/>
      <c r="V354" s="241"/>
    </row>
    <row r="355" spans="21:22">
      <c r="U355" s="241"/>
      <c r="V355" s="241"/>
    </row>
    <row r="356" spans="21:22">
      <c r="U356" s="241"/>
      <c r="V356" s="241"/>
    </row>
    <row r="357" spans="21:22">
      <c r="U357" s="241"/>
      <c r="V357" s="241"/>
    </row>
    <row r="358" spans="21:22">
      <c r="U358" s="241"/>
      <c r="V358" s="241"/>
    </row>
    <row r="359" spans="21:22">
      <c r="U359" s="241"/>
      <c r="V359" s="241"/>
    </row>
    <row r="360" spans="21:22">
      <c r="U360" s="241"/>
      <c r="V360" s="241"/>
    </row>
    <row r="361" spans="21:22">
      <c r="U361" s="241"/>
      <c r="V361" s="241"/>
    </row>
    <row r="362" spans="21:22">
      <c r="U362" s="241"/>
      <c r="V362" s="241"/>
    </row>
    <row r="363" spans="21:22">
      <c r="U363" s="241"/>
      <c r="V363" s="241"/>
    </row>
    <row r="364" spans="21:22">
      <c r="U364" s="241"/>
      <c r="V364" s="241"/>
    </row>
    <row r="365" spans="21:22">
      <c r="U365" s="241"/>
      <c r="V365" s="241"/>
    </row>
    <row r="366" spans="21:22">
      <c r="U366" s="241"/>
      <c r="V366" s="241"/>
    </row>
    <row r="367" spans="21:22">
      <c r="U367" s="241"/>
      <c r="V367" s="241"/>
    </row>
    <row r="368" spans="21:22">
      <c r="U368" s="241"/>
      <c r="V368" s="241"/>
    </row>
    <row r="369" spans="21:22">
      <c r="U369" s="241"/>
      <c r="V369" s="241"/>
    </row>
    <row r="370" spans="21:22">
      <c r="U370" s="241"/>
      <c r="V370" s="241"/>
    </row>
    <row r="371" spans="21:22">
      <c r="U371" s="241"/>
      <c r="V371" s="241"/>
    </row>
    <row r="372" spans="21:22">
      <c r="U372" s="241"/>
      <c r="V372" s="241"/>
    </row>
    <row r="373" spans="21:22">
      <c r="U373" s="241"/>
      <c r="V373" s="241"/>
    </row>
    <row r="374" spans="21:22">
      <c r="U374" s="241"/>
      <c r="V374" s="241"/>
    </row>
    <row r="375" spans="21:22">
      <c r="U375" s="241"/>
      <c r="V375" s="241"/>
    </row>
    <row r="376" spans="21:22">
      <c r="U376" s="241"/>
      <c r="V376" s="241"/>
    </row>
    <row r="377" spans="21:22">
      <c r="U377" s="241"/>
      <c r="V377" s="241"/>
    </row>
    <row r="378" spans="21:22">
      <c r="U378" s="241"/>
      <c r="V378" s="241"/>
    </row>
    <row r="379" spans="21:22">
      <c r="U379" s="241"/>
      <c r="V379" s="241"/>
    </row>
    <row r="380" spans="21:22">
      <c r="U380" s="241"/>
      <c r="V380" s="241"/>
    </row>
    <row r="381" spans="21:22">
      <c r="U381" s="241"/>
      <c r="V381" s="241"/>
    </row>
    <row r="382" spans="21:22">
      <c r="U382" s="241"/>
      <c r="V382" s="241"/>
    </row>
    <row r="383" spans="21:22">
      <c r="U383" s="241"/>
      <c r="V383" s="241"/>
    </row>
    <row r="384" spans="21:22">
      <c r="U384" s="241"/>
      <c r="V384" s="241"/>
    </row>
    <row r="385" spans="21:22">
      <c r="U385" s="241"/>
      <c r="V385" s="241"/>
    </row>
    <row r="386" spans="21:22">
      <c r="U386" s="241"/>
      <c r="V386" s="241"/>
    </row>
    <row r="387" spans="21:22">
      <c r="U387" s="241"/>
      <c r="V387" s="241"/>
    </row>
    <row r="388" spans="21:22">
      <c r="U388" s="241"/>
      <c r="V388" s="241"/>
    </row>
    <row r="389" spans="21:22">
      <c r="U389" s="241"/>
      <c r="V389" s="241"/>
    </row>
    <row r="390" spans="21:22">
      <c r="U390" s="241"/>
      <c r="V390" s="241"/>
    </row>
    <row r="391" spans="21:22">
      <c r="U391" s="241"/>
      <c r="V391" s="241"/>
    </row>
    <row r="392" spans="21:22">
      <c r="U392" s="241"/>
      <c r="V392" s="241"/>
    </row>
    <row r="393" spans="21:22">
      <c r="U393" s="241"/>
      <c r="V393" s="241"/>
    </row>
    <row r="394" spans="21:22">
      <c r="U394" s="241"/>
      <c r="V394" s="241"/>
    </row>
    <row r="395" spans="21:22">
      <c r="U395" s="241"/>
      <c r="V395" s="241"/>
    </row>
    <row r="396" spans="21:22">
      <c r="U396" s="241"/>
      <c r="V396" s="241"/>
    </row>
    <row r="397" spans="21:22">
      <c r="U397" s="241"/>
      <c r="V397" s="241"/>
    </row>
    <row r="398" spans="21:22">
      <c r="U398" s="241"/>
      <c r="V398" s="241"/>
    </row>
    <row r="399" spans="21:22">
      <c r="U399" s="241"/>
      <c r="V399" s="241"/>
    </row>
    <row r="400" spans="21:22">
      <c r="U400" s="241"/>
      <c r="V400" s="241"/>
    </row>
    <row r="401" spans="21:22">
      <c r="U401" s="241"/>
      <c r="V401" s="241"/>
    </row>
    <row r="402" spans="21:22">
      <c r="U402" s="241"/>
      <c r="V402" s="241"/>
    </row>
    <row r="403" spans="21:22">
      <c r="U403" s="241"/>
      <c r="V403" s="241"/>
    </row>
    <row r="404" spans="21:22">
      <c r="U404" s="241"/>
      <c r="V404" s="241"/>
    </row>
    <row r="405" spans="21:22">
      <c r="U405" s="241"/>
      <c r="V405" s="241"/>
    </row>
    <row r="406" spans="21:22">
      <c r="U406" s="241"/>
      <c r="V406" s="241"/>
    </row>
    <row r="407" spans="21:22">
      <c r="U407" s="241"/>
      <c r="V407" s="241"/>
    </row>
    <row r="408" spans="21:22">
      <c r="U408" s="241"/>
      <c r="V408" s="241"/>
    </row>
    <row r="409" spans="21:22">
      <c r="U409" s="241"/>
      <c r="V409" s="241"/>
    </row>
    <row r="410" spans="21:22">
      <c r="U410" s="241"/>
      <c r="V410" s="241"/>
    </row>
    <row r="411" spans="21:22">
      <c r="U411" s="241"/>
      <c r="V411" s="241"/>
    </row>
    <row r="412" spans="21:22">
      <c r="U412" s="241"/>
      <c r="V412" s="241"/>
    </row>
    <row r="413" spans="21:22">
      <c r="U413" s="241"/>
      <c r="V413" s="241"/>
    </row>
    <row r="414" spans="21:22">
      <c r="U414" s="241"/>
      <c r="V414" s="241"/>
    </row>
    <row r="415" spans="21:22">
      <c r="U415" s="241"/>
      <c r="V415" s="241"/>
    </row>
    <row r="416" spans="21:22">
      <c r="U416" s="241"/>
      <c r="V416" s="241"/>
    </row>
    <row r="417" spans="21:22">
      <c r="U417" s="241"/>
      <c r="V417" s="241"/>
    </row>
    <row r="418" spans="21:22">
      <c r="U418" s="241"/>
      <c r="V418" s="241"/>
    </row>
    <row r="419" spans="21:22">
      <c r="U419" s="241"/>
      <c r="V419" s="241"/>
    </row>
    <row r="420" spans="21:22">
      <c r="U420" s="241"/>
      <c r="V420" s="241"/>
    </row>
    <row r="421" spans="21:22">
      <c r="U421" s="241"/>
      <c r="V421" s="241"/>
    </row>
    <row r="422" spans="21:22">
      <c r="U422" s="241"/>
      <c r="V422" s="241"/>
    </row>
    <row r="423" spans="21:22">
      <c r="U423" s="241"/>
      <c r="V423" s="241"/>
    </row>
    <row r="424" spans="21:22">
      <c r="U424" s="241"/>
      <c r="V424" s="241"/>
    </row>
    <row r="425" spans="21:22">
      <c r="U425" s="241"/>
      <c r="V425" s="241"/>
    </row>
    <row r="426" spans="21:22">
      <c r="U426" s="241"/>
      <c r="V426" s="241"/>
    </row>
    <row r="427" spans="21:22">
      <c r="U427" s="241"/>
      <c r="V427" s="241"/>
    </row>
    <row r="428" spans="21:22">
      <c r="U428" s="241"/>
      <c r="V428" s="241"/>
    </row>
    <row r="429" spans="21:22">
      <c r="U429" s="241"/>
      <c r="V429" s="241"/>
    </row>
    <row r="430" spans="21:22">
      <c r="U430" s="241"/>
      <c r="V430" s="241"/>
    </row>
    <row r="431" spans="21:22">
      <c r="U431" s="241"/>
      <c r="V431" s="241"/>
    </row>
    <row r="432" spans="21:22">
      <c r="U432" s="241"/>
      <c r="V432" s="241"/>
    </row>
    <row r="433" spans="21:22">
      <c r="U433" s="241"/>
      <c r="V433" s="241"/>
    </row>
    <row r="434" spans="21:22">
      <c r="U434" s="241"/>
      <c r="V434" s="241"/>
    </row>
    <row r="435" spans="21:22">
      <c r="U435" s="241"/>
      <c r="V435" s="241"/>
    </row>
    <row r="436" spans="21:22">
      <c r="U436" s="241"/>
      <c r="V436" s="241"/>
    </row>
    <row r="437" spans="21:22">
      <c r="U437" s="241"/>
      <c r="V437" s="241"/>
    </row>
    <row r="438" spans="21:22">
      <c r="U438" s="241"/>
      <c r="V438" s="241"/>
    </row>
    <row r="439" spans="21:22">
      <c r="U439" s="241"/>
      <c r="V439" s="241"/>
    </row>
    <row r="440" spans="21:22">
      <c r="U440" s="241"/>
      <c r="V440" s="241"/>
    </row>
    <row r="441" spans="21:22">
      <c r="U441" s="241"/>
      <c r="V441" s="241"/>
    </row>
    <row r="442" spans="21:22">
      <c r="U442" s="241"/>
      <c r="V442" s="241"/>
    </row>
    <row r="443" spans="21:22">
      <c r="U443" s="241"/>
      <c r="V443" s="241"/>
    </row>
    <row r="444" spans="21:22">
      <c r="U444" s="241"/>
      <c r="V444" s="241"/>
    </row>
    <row r="445" spans="21:22">
      <c r="U445" s="241"/>
      <c r="V445" s="241"/>
    </row>
    <row r="446" spans="21:22">
      <c r="U446" s="241"/>
      <c r="V446" s="241"/>
    </row>
    <row r="447" spans="21:22">
      <c r="U447" s="241"/>
      <c r="V447" s="241"/>
    </row>
    <row r="448" spans="21:22">
      <c r="U448" s="241"/>
      <c r="V448" s="241"/>
    </row>
    <row r="449" spans="21:22">
      <c r="U449" s="241"/>
      <c r="V449" s="241"/>
    </row>
    <row r="450" spans="21:22">
      <c r="U450" s="241"/>
      <c r="V450" s="241"/>
    </row>
    <row r="451" spans="21:22">
      <c r="U451" s="241"/>
      <c r="V451" s="241"/>
    </row>
    <row r="452" spans="21:22">
      <c r="U452" s="241"/>
      <c r="V452" s="241"/>
    </row>
    <row r="453" spans="21:22">
      <c r="U453" s="241"/>
      <c r="V453" s="241"/>
    </row>
    <row r="454" spans="21:22">
      <c r="U454" s="241"/>
      <c r="V454" s="241"/>
    </row>
    <row r="455" spans="21:22">
      <c r="U455" s="241"/>
      <c r="V455" s="241"/>
    </row>
    <row r="456" spans="21:22">
      <c r="U456" s="241"/>
      <c r="V456" s="241"/>
    </row>
    <row r="457" spans="21:22">
      <c r="U457" s="241"/>
      <c r="V457" s="241"/>
    </row>
    <row r="458" spans="21:22">
      <c r="U458" s="241"/>
      <c r="V458" s="241"/>
    </row>
    <row r="459" spans="21:22">
      <c r="U459" s="241"/>
      <c r="V459" s="241"/>
    </row>
    <row r="460" spans="21:22">
      <c r="U460" s="241"/>
      <c r="V460" s="241"/>
    </row>
    <row r="461" spans="21:22">
      <c r="U461" s="241"/>
      <c r="V461" s="241"/>
    </row>
    <row r="462" spans="21:22">
      <c r="U462" s="241"/>
      <c r="V462" s="241"/>
    </row>
    <row r="463" spans="21:22">
      <c r="U463" s="241"/>
      <c r="V463" s="241"/>
    </row>
    <row r="464" spans="21:22">
      <c r="U464" s="241"/>
      <c r="V464" s="241"/>
    </row>
    <row r="465" spans="21:22">
      <c r="U465" s="241"/>
      <c r="V465" s="241"/>
    </row>
    <row r="466" spans="21:22">
      <c r="U466" s="241"/>
      <c r="V466" s="241"/>
    </row>
    <row r="467" spans="21:22">
      <c r="U467" s="241"/>
      <c r="V467" s="241"/>
    </row>
    <row r="468" spans="21:22">
      <c r="U468" s="241"/>
      <c r="V468" s="241"/>
    </row>
    <row r="469" spans="21:22">
      <c r="U469" s="241"/>
      <c r="V469" s="241"/>
    </row>
    <row r="470" spans="21:22">
      <c r="U470" s="241"/>
      <c r="V470" s="241"/>
    </row>
    <row r="471" spans="21:22">
      <c r="U471" s="241"/>
      <c r="V471" s="241"/>
    </row>
    <row r="472" spans="21:22">
      <c r="U472" s="241"/>
      <c r="V472" s="241"/>
    </row>
    <row r="473" spans="21:22">
      <c r="U473" s="241"/>
      <c r="V473" s="241"/>
    </row>
    <row r="474" spans="21:22">
      <c r="U474" s="241"/>
      <c r="V474" s="241"/>
    </row>
    <row r="475" spans="21:22">
      <c r="U475" s="241"/>
      <c r="V475" s="241"/>
    </row>
    <row r="476" spans="21:22">
      <c r="U476" s="241"/>
      <c r="V476" s="241"/>
    </row>
    <row r="477" spans="21:22">
      <c r="U477" s="241"/>
      <c r="V477" s="241"/>
    </row>
    <row r="478" spans="21:22">
      <c r="U478" s="241"/>
      <c r="V478" s="241"/>
    </row>
    <row r="479" spans="21:22">
      <c r="U479" s="241"/>
      <c r="V479" s="241"/>
    </row>
    <row r="480" spans="21:22">
      <c r="U480" s="241"/>
      <c r="V480" s="241"/>
    </row>
    <row r="481" spans="21:22">
      <c r="U481" s="241"/>
      <c r="V481" s="241"/>
    </row>
    <row r="482" spans="21:22">
      <c r="U482" s="241"/>
      <c r="V482" s="241"/>
    </row>
    <row r="483" spans="21:22">
      <c r="U483" s="241"/>
      <c r="V483" s="241"/>
    </row>
    <row r="484" spans="21:22">
      <c r="U484" s="241"/>
      <c r="V484" s="241"/>
    </row>
  </sheetData>
  <sheetProtection algorithmName="SHA-512" hashValue="e6qtnJgM77U0oJG8xL81trqk2Zhd9GSXSy7Nv9K7faBOtHgDAyY9RX92UQRAsq3Ldsh84Ac8pnIgL91HDpMP8A==" saltValue="7mND/iib/cKbpZw1ZmxSXw==" spinCount="100000" sheet="1" objects="1" scenarios="1"/>
  <mergeCells count="180">
    <mergeCell ref="AA5:AA6"/>
    <mergeCell ref="AB5:AC5"/>
    <mergeCell ref="AD5:AD6"/>
    <mergeCell ref="I12:P12"/>
    <mergeCell ref="Q12:Q13"/>
    <mergeCell ref="R12:U12"/>
    <mergeCell ref="V12:W13"/>
    <mergeCell ref="X12:X13"/>
    <mergeCell ref="Y12:Z12"/>
    <mergeCell ref="AA12:AA13"/>
    <mergeCell ref="I5:P5"/>
    <mergeCell ref="Q5:Q6"/>
    <mergeCell ref="R5:U5"/>
    <mergeCell ref="V5:W6"/>
    <mergeCell ref="X5:X6"/>
    <mergeCell ref="Y5:Z5"/>
    <mergeCell ref="AB12:AC12"/>
    <mergeCell ref="AD12:AD13"/>
    <mergeCell ref="I19:P19"/>
    <mergeCell ref="Q19:Q20"/>
    <mergeCell ref="R19:U19"/>
    <mergeCell ref="V19:W20"/>
    <mergeCell ref="X19:X20"/>
    <mergeCell ref="Y19:Z19"/>
    <mergeCell ref="AA19:AA20"/>
    <mergeCell ref="AB19:AC19"/>
    <mergeCell ref="AD19:AD20"/>
    <mergeCell ref="I27:P27"/>
    <mergeCell ref="Q27:Q28"/>
    <mergeCell ref="R27:U27"/>
    <mergeCell ref="V27:W28"/>
    <mergeCell ref="X27:X28"/>
    <mergeCell ref="Y27:Z27"/>
    <mergeCell ref="AA27:AA28"/>
    <mergeCell ref="AB27:AC27"/>
    <mergeCell ref="AD27:AD28"/>
    <mergeCell ref="AA37:AA38"/>
    <mergeCell ref="AB37:AC37"/>
    <mergeCell ref="AD37:AD38"/>
    <mergeCell ref="I44:P44"/>
    <mergeCell ref="Q44:Q45"/>
    <mergeCell ref="R44:U44"/>
    <mergeCell ref="V44:W45"/>
    <mergeCell ref="X44:X45"/>
    <mergeCell ref="Y44:Z44"/>
    <mergeCell ref="AA44:AA45"/>
    <mergeCell ref="I37:P37"/>
    <mergeCell ref="Q37:Q38"/>
    <mergeCell ref="R37:U37"/>
    <mergeCell ref="V37:W38"/>
    <mergeCell ref="X37:X38"/>
    <mergeCell ref="Y37:Z37"/>
    <mergeCell ref="AD51:AD52"/>
    <mergeCell ref="AB44:AC44"/>
    <mergeCell ref="AD44:AD45"/>
    <mergeCell ref="I51:P51"/>
    <mergeCell ref="Q51:Q52"/>
    <mergeCell ref="R51:U51"/>
    <mergeCell ref="V51:W52"/>
    <mergeCell ref="X51:X52"/>
    <mergeCell ref="Y51:Z51"/>
    <mergeCell ref="AA51:AA52"/>
    <mergeCell ref="AB51:AC51"/>
    <mergeCell ref="AA155:AA156"/>
    <mergeCell ref="AB155:AC155"/>
    <mergeCell ref="AD155:AD156"/>
    <mergeCell ref="I155:P155"/>
    <mergeCell ref="Q155:Q156"/>
    <mergeCell ref="R155:U155"/>
    <mergeCell ref="V155:W156"/>
    <mergeCell ref="X155:X156"/>
    <mergeCell ref="Y155:Z155"/>
    <mergeCell ref="AA59:AA60"/>
    <mergeCell ref="AB59:AC59"/>
    <mergeCell ref="AD59:AD60"/>
    <mergeCell ref="I69:P69"/>
    <mergeCell ref="Q69:Q70"/>
    <mergeCell ref="R69:U69"/>
    <mergeCell ref="V69:W70"/>
    <mergeCell ref="X69:X70"/>
    <mergeCell ref="Y69:Z69"/>
    <mergeCell ref="AA69:AA70"/>
    <mergeCell ref="I59:P59"/>
    <mergeCell ref="Q59:Q60"/>
    <mergeCell ref="R59:U59"/>
    <mergeCell ref="V59:W60"/>
    <mergeCell ref="X59:X60"/>
    <mergeCell ref="Y59:Z59"/>
    <mergeCell ref="AB69:AC69"/>
    <mergeCell ref="AD69:AD70"/>
    <mergeCell ref="I76:P76"/>
    <mergeCell ref="Q76:Q77"/>
    <mergeCell ref="R76:U76"/>
    <mergeCell ref="V76:W77"/>
    <mergeCell ref="X76:X77"/>
    <mergeCell ref="Y76:Z76"/>
    <mergeCell ref="AA76:AA77"/>
    <mergeCell ref="AB76:AC76"/>
    <mergeCell ref="AD76:AD77"/>
    <mergeCell ref="I83:P83"/>
    <mergeCell ref="Q83:Q84"/>
    <mergeCell ref="R83:U83"/>
    <mergeCell ref="V83:W84"/>
    <mergeCell ref="X83:X84"/>
    <mergeCell ref="Y83:Z83"/>
    <mergeCell ref="AA83:AA84"/>
    <mergeCell ref="AB83:AC83"/>
    <mergeCell ref="AD83:AD84"/>
    <mergeCell ref="AA91:AA92"/>
    <mergeCell ref="AB91:AC91"/>
    <mergeCell ref="AD91:AD92"/>
    <mergeCell ref="I101:P101"/>
    <mergeCell ref="Q101:Q102"/>
    <mergeCell ref="R101:U101"/>
    <mergeCell ref="V101:W102"/>
    <mergeCell ref="X101:X102"/>
    <mergeCell ref="Y101:Z101"/>
    <mergeCell ref="AA101:AA102"/>
    <mergeCell ref="I91:P91"/>
    <mergeCell ref="Q91:Q92"/>
    <mergeCell ref="R91:U91"/>
    <mergeCell ref="V91:W92"/>
    <mergeCell ref="X91:X92"/>
    <mergeCell ref="Y91:Z91"/>
    <mergeCell ref="AB101:AC101"/>
    <mergeCell ref="AD101:AD102"/>
    <mergeCell ref="I108:P108"/>
    <mergeCell ref="Q108:Q109"/>
    <mergeCell ref="R108:U108"/>
    <mergeCell ref="V108:W109"/>
    <mergeCell ref="X108:X109"/>
    <mergeCell ref="Y108:Z108"/>
    <mergeCell ref="AA108:AA109"/>
    <mergeCell ref="AB108:AC108"/>
    <mergeCell ref="AD108:AD109"/>
    <mergeCell ref="I115:P115"/>
    <mergeCell ref="Q115:Q116"/>
    <mergeCell ref="R115:U115"/>
    <mergeCell ref="V115:W116"/>
    <mergeCell ref="X115:X116"/>
    <mergeCell ref="Y115:Z115"/>
    <mergeCell ref="AA115:AA116"/>
    <mergeCell ref="AB115:AC115"/>
    <mergeCell ref="AD115:AD116"/>
    <mergeCell ref="AA123:AA124"/>
    <mergeCell ref="AB123:AC123"/>
    <mergeCell ref="AD123:AD124"/>
    <mergeCell ref="I133:P133"/>
    <mergeCell ref="Q133:Q134"/>
    <mergeCell ref="R133:U133"/>
    <mergeCell ref="V133:W134"/>
    <mergeCell ref="X133:X134"/>
    <mergeCell ref="Y133:Z133"/>
    <mergeCell ref="AA133:AA134"/>
    <mergeCell ref="I123:P123"/>
    <mergeCell ref="Q123:Q124"/>
    <mergeCell ref="R123:U123"/>
    <mergeCell ref="V123:W124"/>
    <mergeCell ref="X123:X124"/>
    <mergeCell ref="Y123:Z123"/>
    <mergeCell ref="AB133:AC133"/>
    <mergeCell ref="AD133:AD134"/>
    <mergeCell ref="I140:P140"/>
    <mergeCell ref="Q140:Q141"/>
    <mergeCell ref="R140:U140"/>
    <mergeCell ref="V140:W141"/>
    <mergeCell ref="X140:X141"/>
    <mergeCell ref="Y140:Z140"/>
    <mergeCell ref="AA140:AA141"/>
    <mergeCell ref="AB140:AC140"/>
    <mergeCell ref="AD140:AD141"/>
    <mergeCell ref="I147:P147"/>
    <mergeCell ref="Q147:Q148"/>
    <mergeCell ref="R147:U147"/>
    <mergeCell ref="V147:W148"/>
    <mergeCell ref="X147:X148"/>
    <mergeCell ref="Y147:Z147"/>
    <mergeCell ref="AA147:AA148"/>
    <mergeCell ref="AB147:AC147"/>
    <mergeCell ref="AD147:AD148"/>
  </mergeCells>
  <phoneticPr fontId="1"/>
  <conditionalFormatting sqref="L1:P5 L7:P12 L14:P19 L21:P27 L29:P37 L39:P44 L46:P51 L53:P59 L61:P69 L71:P76 L78:P83 L85:P91 L93:P101 L103:P108 L110:P115 L117:P123 L125:P133 L135:P140 L142:P147 L149:P155 L157:P1048576">
    <cfRule type="containsText" dxfId="36" priority="36" operator="containsText" text="×">
      <formula>NOT(ISERROR(SEARCH("×",L1)))</formula>
    </cfRule>
  </conditionalFormatting>
  <conditionalFormatting sqref="I1:I1048576">
    <cfRule type="cellIs" dxfId="35" priority="23" operator="between">
      <formula>1E-26</formula>
      <formula>0.05</formula>
    </cfRule>
  </conditionalFormatting>
  <conditionalFormatting sqref="Q2:Q1048576">
    <cfRule type="containsText" dxfId="34" priority="34" operator="containsText" text="同程度">
      <formula>NOT(ISERROR(SEARCH("同程度",Q2)))</formula>
    </cfRule>
    <cfRule type="containsText" dxfId="33" priority="35" operator="containsText" text="―">
      <formula>NOT(ISERROR(SEARCH("―",Q2)))</formula>
    </cfRule>
  </conditionalFormatting>
  <conditionalFormatting sqref="R2:U1048576 X1:X1048576 AA1:AA1048576">
    <cfRule type="containsText" dxfId="32" priority="28" operator="containsText" text="－">
      <formula>NOT(ISERROR(SEARCH("－",R1)))</formula>
    </cfRule>
    <cfRule type="containsText" dxfId="31" priority="29" operator="containsText" text="↓">
      <formula>NOT(ISERROR(SEARCH("↓",R1)))</formula>
    </cfRule>
    <cfRule type="containsText" dxfId="30" priority="30" operator="containsText" text="↑">
      <formula>NOT(ISERROR(SEARCH("↑",R1)))</formula>
    </cfRule>
  </conditionalFormatting>
  <conditionalFormatting sqref="V1:V1048576">
    <cfRule type="containsText" dxfId="29" priority="22" operator="containsText" text="－">
      <formula>NOT(ISERROR(SEARCH("－",V1)))</formula>
    </cfRule>
    <cfRule type="containsText" dxfId="28" priority="37" operator="containsText" text="↓↓↑↓">
      <formula>NOT(ISERROR(SEARCH("↓↓↑↓",V1)))</formula>
    </cfRule>
    <cfRule type="containsText" dxfId="27" priority="38" operator="containsText" text="↓↑↓↓">
      <formula>NOT(ISERROR(SEARCH("↓↑↓↓",V1)))</formula>
    </cfRule>
    <cfRule type="containsText" dxfId="26" priority="39" operator="containsText" text="↑↓↑↑">
      <formula>NOT(ISERROR(SEARCH("↑↓↑↑",V1)))</formula>
    </cfRule>
    <cfRule type="containsText" dxfId="25" priority="40" operator="containsText" text="↑↑↓↑">
      <formula>NOT(ISERROR(SEARCH("↑↑↓↑",V1)))</formula>
    </cfRule>
  </conditionalFormatting>
  <conditionalFormatting sqref="Y1:Z1048576 AB1:AC1048576">
    <cfRule type="containsText" dxfId="24" priority="24" operator="containsText" text="判定外">
      <formula>NOT(ISERROR(SEARCH("判定外",Y1)))</formula>
    </cfRule>
    <cfRule type="containsText" dxfId="23" priority="25" operator="containsText" text="×">
      <formula>NOT(ISERROR(SEARCH("×",Y1)))</formula>
    </cfRule>
    <cfRule type="containsText" dxfId="22" priority="26" operator="containsText" text="減少">
      <formula>NOT(ISERROR(SEARCH("減少",Y1)))</formula>
    </cfRule>
    <cfRule type="containsText" dxfId="21" priority="27" operator="containsText" text="増加">
      <formula>NOT(ISERROR(SEARCH("増加",Y1)))</formula>
    </cfRule>
  </conditionalFormatting>
  <conditionalFormatting sqref="L6:P6">
    <cfRule type="containsText" dxfId="20" priority="21" operator="containsText" text="×">
      <formula>NOT(ISERROR(SEARCH("×",L6)))</formula>
    </cfRule>
  </conditionalFormatting>
  <conditionalFormatting sqref="L13:P13">
    <cfRule type="containsText" dxfId="19" priority="20" operator="containsText" text="×">
      <formula>NOT(ISERROR(SEARCH("×",L13)))</formula>
    </cfRule>
  </conditionalFormatting>
  <conditionalFormatting sqref="L20:P20">
    <cfRule type="containsText" dxfId="18" priority="19" operator="containsText" text="×">
      <formula>NOT(ISERROR(SEARCH("×",L20)))</formula>
    </cfRule>
  </conditionalFormatting>
  <conditionalFormatting sqref="L28:P28">
    <cfRule type="containsText" dxfId="17" priority="18" operator="containsText" text="×">
      <formula>NOT(ISERROR(SEARCH("×",L28)))</formula>
    </cfRule>
  </conditionalFormatting>
  <conditionalFormatting sqref="L38:P38">
    <cfRule type="containsText" dxfId="16" priority="17" operator="containsText" text="×">
      <formula>NOT(ISERROR(SEARCH("×",L38)))</formula>
    </cfRule>
  </conditionalFormatting>
  <conditionalFormatting sqref="L45:P45">
    <cfRule type="containsText" dxfId="15" priority="16" operator="containsText" text="×">
      <formula>NOT(ISERROR(SEARCH("×",L45)))</formula>
    </cfRule>
  </conditionalFormatting>
  <conditionalFormatting sqref="L52:P52">
    <cfRule type="containsText" dxfId="14" priority="15" operator="containsText" text="×">
      <formula>NOT(ISERROR(SEARCH("×",L52)))</formula>
    </cfRule>
  </conditionalFormatting>
  <conditionalFormatting sqref="L60:P60">
    <cfRule type="containsText" dxfId="13" priority="14" operator="containsText" text="×">
      <formula>NOT(ISERROR(SEARCH("×",L60)))</formula>
    </cfRule>
  </conditionalFormatting>
  <conditionalFormatting sqref="L70:P70">
    <cfRule type="containsText" dxfId="12" priority="13" operator="containsText" text="×">
      <formula>NOT(ISERROR(SEARCH("×",L70)))</formula>
    </cfRule>
  </conditionalFormatting>
  <conditionalFormatting sqref="L77:P77">
    <cfRule type="containsText" dxfId="11" priority="12" operator="containsText" text="×">
      <formula>NOT(ISERROR(SEARCH("×",L77)))</formula>
    </cfRule>
  </conditionalFormatting>
  <conditionalFormatting sqref="L84:P84">
    <cfRule type="containsText" dxfId="10" priority="11" operator="containsText" text="×">
      <formula>NOT(ISERROR(SEARCH("×",L84)))</formula>
    </cfRule>
  </conditionalFormatting>
  <conditionalFormatting sqref="L92:P92">
    <cfRule type="containsText" dxfId="9" priority="10" operator="containsText" text="×">
      <formula>NOT(ISERROR(SEARCH("×",L92)))</formula>
    </cfRule>
  </conditionalFormatting>
  <conditionalFormatting sqref="L102:P102">
    <cfRule type="containsText" dxfId="8" priority="9" operator="containsText" text="×">
      <formula>NOT(ISERROR(SEARCH("×",L102)))</formula>
    </cfRule>
  </conditionalFormatting>
  <conditionalFormatting sqref="L109:P109">
    <cfRule type="containsText" dxfId="7" priority="8" operator="containsText" text="×">
      <formula>NOT(ISERROR(SEARCH("×",L109)))</formula>
    </cfRule>
  </conditionalFormatting>
  <conditionalFormatting sqref="L116:P116">
    <cfRule type="containsText" dxfId="6" priority="7" operator="containsText" text="×">
      <formula>NOT(ISERROR(SEARCH("×",L116)))</formula>
    </cfRule>
  </conditionalFormatting>
  <conditionalFormatting sqref="L124:P124">
    <cfRule type="containsText" dxfId="5" priority="6" operator="containsText" text="×">
      <formula>NOT(ISERROR(SEARCH("×",L124)))</formula>
    </cfRule>
  </conditionalFormatting>
  <conditionalFormatting sqref="L134:P134">
    <cfRule type="containsText" dxfId="4" priority="5" operator="containsText" text="×">
      <formula>NOT(ISERROR(SEARCH("×",L134)))</formula>
    </cfRule>
  </conditionalFormatting>
  <conditionalFormatting sqref="L141:P141">
    <cfRule type="containsText" dxfId="3" priority="4" operator="containsText" text="×">
      <formula>NOT(ISERROR(SEARCH("×",L141)))</formula>
    </cfRule>
  </conditionalFormatting>
  <conditionalFormatting sqref="L148:P148">
    <cfRule type="containsText" dxfId="2" priority="3" operator="containsText" text="×">
      <formula>NOT(ISERROR(SEARCH("×",L148)))</formula>
    </cfRule>
  </conditionalFormatting>
  <conditionalFormatting sqref="L156:P156">
    <cfRule type="containsText" dxfId="1" priority="2" operator="containsText" text="×">
      <formula>NOT(ISERROR(SEARCH("×",L156)))</formula>
    </cfRule>
  </conditionalFormatting>
  <conditionalFormatting sqref="Q1:U1">
    <cfRule type="containsText" dxfId="0" priority="1" operator="containsText" text="×">
      <formula>NOT(ISERROR(SEARCH("×",Q1)))</formula>
    </cfRule>
  </conditionalFormatting>
  <dataValidations count="1">
    <dataValidation type="list" allowBlank="1" showInputMessage="1" showErrorMessage="1" sqref="AD63:AE64 AD95:AE96 AD119:AE120 AD105:AE106 AD159:AE160 AD127:AE128 AD87:AE88 AD73:AD74 AD80:AE81 AD41:AE42 AD55:AE56 AD48:AE49 AD23:AE24 AD16:AE17 AD137:AE138 AD9:AE10 AD31:AE32 AD151:AE152 AD144:AE145 AD112:AD113" xr:uid="{3E51EBBE-3670-43A5-8190-51E03806D075}">
      <formula1>$AI$2:$AI$9</formula1>
    </dataValidation>
  </dataValidations>
  <hyperlinks>
    <hyperlink ref="C1" location="目次!A1" display="目次に戻る" xr:uid="{00000000-0004-0000-0B00-000000000000}"/>
  </hyperlinks>
  <pageMargins left="0.51181102362204722" right="0.51181102362204722" top="0.74803149606299213" bottom="0.74803149606299213" header="0.31496062992125984" footer="0.31496062992125984"/>
  <pageSetup paperSize="9" scale="61" orientation="landscape" r:id="rId1"/>
  <headerFooter>
    <oddFooter>&amp;R&amp;6出典：大学改革支援・学位授与機構「大学基本情報」（https://portal.niad.ac.jp/ptrt/table.html）を加工して作成</oddFooter>
  </headerFooter>
  <rowBreaks count="1" manualBreakCount="1">
    <brk id="58" min="1" max="31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209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57"/>
      <c r="D5" s="58" t="s">
        <v>0</v>
      </c>
      <c r="E5" s="59" t="s">
        <v>1</v>
      </c>
      <c r="F5" s="60" t="s">
        <v>5</v>
      </c>
      <c r="G5" s="61" t="s">
        <v>6</v>
      </c>
      <c r="H5" s="62" t="s">
        <v>7</v>
      </c>
      <c r="I5" s="6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154</v>
      </c>
      <c r="E6" s="17">
        <f>INDEX(E12:E97,MATCH(C6,C12:C97,0),0)</f>
        <v>122</v>
      </c>
      <c r="F6" s="17">
        <f>SUM(D6:E6)</f>
        <v>276</v>
      </c>
      <c r="G6" s="18">
        <f>_xlfn.RANK.EQ(F6,$F$12:$F$97,0)</f>
        <v>39</v>
      </c>
      <c r="H6" s="19">
        <f>E6/F6</f>
        <v>0.4420289855072464</v>
      </c>
      <c r="I6" s="20">
        <f>_xlfn.RANK.EQ(H6,$H$12:$H$97,0)</f>
        <v>44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191.4</v>
      </c>
      <c r="E7" s="76">
        <f>ROUND(SUMIF($B$12:$B$97,"G",E12:E97)/(COUNTIFS(B12:B97,"G",D12:D97,"&lt;&gt;")),1)</f>
        <v>165</v>
      </c>
      <c r="F7" s="76">
        <f>ROUND(SUM(D7:E7),1)</f>
        <v>356.4</v>
      </c>
      <c r="G7" s="24"/>
      <c r="H7" s="25">
        <f>E7/F7</f>
        <v>0.46296296296296297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174.9</v>
      </c>
      <c r="E8" s="78">
        <f>ROUND(AVERAGE(E12:E97),1)</f>
        <v>167.2</v>
      </c>
      <c r="F8" s="78">
        <f>ROUND(SUM(D8:E8),1)</f>
        <v>342.1</v>
      </c>
      <c r="G8" s="30"/>
      <c r="H8" s="31">
        <f>E8/F8</f>
        <v>0.48874598070739544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2020年度（基準日：５月１日）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623</v>
      </c>
      <c r="E12" s="23">
        <v>642</v>
      </c>
      <c r="F12" s="43">
        <f t="shared" ref="F12" si="0">SUM(D12:E12)</f>
        <v>1265</v>
      </c>
      <c r="G12" s="44">
        <f t="shared" ref="G12:G75" si="1">_xlfn.RANK.EQ(F12,$F$12:$F$97,0)</f>
        <v>4</v>
      </c>
      <c r="H12" s="45">
        <f t="shared" ref="H12:H75" si="2">E12/F12</f>
        <v>0.50750988142292486</v>
      </c>
      <c r="I12" s="46">
        <f t="shared" ref="I12:I75" si="3">_xlfn.RANK.EQ(H12,$H$12:$H$97,0)</f>
        <v>19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146</v>
      </c>
      <c r="E13" s="23">
        <v>76</v>
      </c>
      <c r="F13" s="43">
        <f t="shared" ref="F13:F76" si="4">SUM(D13:E13)</f>
        <v>222</v>
      </c>
      <c r="G13" s="44">
        <f t="shared" si="1"/>
        <v>45</v>
      </c>
      <c r="H13" s="45">
        <f t="shared" si="2"/>
        <v>0.34234234234234234</v>
      </c>
      <c r="I13" s="46">
        <f t="shared" si="3"/>
        <v>75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56</v>
      </c>
      <c r="E14" s="23">
        <v>54</v>
      </c>
      <c r="F14" s="43">
        <f t="shared" si="4"/>
        <v>110</v>
      </c>
      <c r="G14" s="44">
        <f t="shared" si="1"/>
        <v>69</v>
      </c>
      <c r="H14" s="45">
        <f t="shared" si="2"/>
        <v>0.49090909090909091</v>
      </c>
      <c r="I14" s="46">
        <f t="shared" si="3"/>
        <v>26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45</v>
      </c>
      <c r="E15" s="23">
        <v>23</v>
      </c>
      <c r="F15" s="43">
        <f t="shared" si="4"/>
        <v>68</v>
      </c>
      <c r="G15" s="44">
        <f t="shared" si="1"/>
        <v>81</v>
      </c>
      <c r="H15" s="45">
        <f t="shared" si="2"/>
        <v>0.33823529411764708</v>
      </c>
      <c r="I15" s="46">
        <f t="shared" si="3"/>
        <v>78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43</v>
      </c>
      <c r="E16" s="23">
        <v>33</v>
      </c>
      <c r="F16" s="43">
        <f t="shared" si="4"/>
        <v>76</v>
      </c>
      <c r="G16" s="44">
        <f t="shared" si="1"/>
        <v>78</v>
      </c>
      <c r="H16" s="45">
        <f t="shared" si="2"/>
        <v>0.43421052631578949</v>
      </c>
      <c r="I16" s="46">
        <f t="shared" si="3"/>
        <v>48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42</v>
      </c>
      <c r="E17" s="23">
        <v>22</v>
      </c>
      <c r="F17" s="43">
        <f t="shared" si="4"/>
        <v>64</v>
      </c>
      <c r="G17" s="44">
        <f t="shared" si="1"/>
        <v>82</v>
      </c>
      <c r="H17" s="45">
        <f t="shared" si="2"/>
        <v>0.34375</v>
      </c>
      <c r="I17" s="46">
        <f t="shared" si="3"/>
        <v>74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89</v>
      </c>
      <c r="E18" s="23">
        <v>77</v>
      </c>
      <c r="F18" s="43">
        <f t="shared" si="4"/>
        <v>166</v>
      </c>
      <c r="G18" s="44">
        <f t="shared" si="1"/>
        <v>51</v>
      </c>
      <c r="H18" s="45">
        <f t="shared" si="2"/>
        <v>0.46385542168674698</v>
      </c>
      <c r="I18" s="46">
        <f t="shared" si="3"/>
        <v>38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198</v>
      </c>
      <c r="E19" s="23">
        <v>114</v>
      </c>
      <c r="F19" s="43">
        <f t="shared" si="4"/>
        <v>312</v>
      </c>
      <c r="G19" s="44">
        <f t="shared" si="1"/>
        <v>34</v>
      </c>
      <c r="H19" s="45">
        <f t="shared" si="2"/>
        <v>0.36538461538461536</v>
      </c>
      <c r="I19" s="46">
        <f t="shared" si="3"/>
        <v>68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128</v>
      </c>
      <c r="E20" s="23">
        <v>153</v>
      </c>
      <c r="F20" s="43">
        <f t="shared" si="4"/>
        <v>281</v>
      </c>
      <c r="G20" s="44">
        <f t="shared" si="1"/>
        <v>38</v>
      </c>
      <c r="H20" s="45">
        <f t="shared" si="2"/>
        <v>0.54448398576512458</v>
      </c>
      <c r="I20" s="46">
        <f t="shared" si="3"/>
        <v>11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660</v>
      </c>
      <c r="E21" s="23">
        <v>423</v>
      </c>
      <c r="F21" s="43">
        <f t="shared" si="4"/>
        <v>1083</v>
      </c>
      <c r="G21" s="44">
        <f t="shared" si="1"/>
        <v>7</v>
      </c>
      <c r="H21" s="45">
        <f t="shared" si="2"/>
        <v>0.39058171745152354</v>
      </c>
      <c r="I21" s="46">
        <f t="shared" si="3"/>
        <v>61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51</v>
      </c>
      <c r="E22" s="23">
        <v>20</v>
      </c>
      <c r="F22" s="43">
        <f t="shared" si="4"/>
        <v>71</v>
      </c>
      <c r="G22" s="44">
        <f t="shared" si="1"/>
        <v>79</v>
      </c>
      <c r="H22" s="45">
        <f t="shared" si="2"/>
        <v>0.28169014084507044</v>
      </c>
      <c r="I22" s="46">
        <f t="shared" si="3"/>
        <v>86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160</v>
      </c>
      <c r="E23" s="23">
        <v>102</v>
      </c>
      <c r="F23" s="43">
        <f t="shared" si="4"/>
        <v>262</v>
      </c>
      <c r="G23" s="44">
        <f t="shared" si="1"/>
        <v>42</v>
      </c>
      <c r="H23" s="45">
        <f t="shared" si="2"/>
        <v>0.38931297709923662</v>
      </c>
      <c r="I23" s="46">
        <f t="shared" si="3"/>
        <v>62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192</v>
      </c>
      <c r="E24" s="23">
        <v>146</v>
      </c>
      <c r="F24" s="43">
        <f t="shared" si="4"/>
        <v>338</v>
      </c>
      <c r="G24" s="44">
        <f t="shared" si="1"/>
        <v>31</v>
      </c>
      <c r="H24" s="45">
        <f t="shared" si="2"/>
        <v>0.43195266272189348</v>
      </c>
      <c r="I24" s="46">
        <f t="shared" si="3"/>
        <v>50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77</v>
      </c>
      <c r="E25" s="23">
        <v>43</v>
      </c>
      <c r="F25" s="43">
        <f t="shared" si="4"/>
        <v>120</v>
      </c>
      <c r="G25" s="44">
        <f t="shared" si="1"/>
        <v>64</v>
      </c>
      <c r="H25" s="45">
        <f t="shared" si="2"/>
        <v>0.35833333333333334</v>
      </c>
      <c r="I25" s="46">
        <f t="shared" si="3"/>
        <v>69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153</v>
      </c>
      <c r="E26" s="23">
        <v>84</v>
      </c>
      <c r="F26" s="43">
        <f t="shared" si="4"/>
        <v>237</v>
      </c>
      <c r="G26" s="44">
        <f t="shared" si="1"/>
        <v>43</v>
      </c>
      <c r="H26" s="45">
        <f t="shared" si="2"/>
        <v>0.35443037974683544</v>
      </c>
      <c r="I26" s="46">
        <f t="shared" si="3"/>
        <v>70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442</v>
      </c>
      <c r="E27" s="23">
        <v>689</v>
      </c>
      <c r="F27" s="43">
        <f t="shared" si="4"/>
        <v>1131</v>
      </c>
      <c r="G27" s="44">
        <f t="shared" si="1"/>
        <v>5</v>
      </c>
      <c r="H27" s="45">
        <f t="shared" si="2"/>
        <v>0.60919540229885061</v>
      </c>
      <c r="I27" s="46">
        <f t="shared" si="3"/>
        <v>6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29</v>
      </c>
      <c r="E28" s="23">
        <v>24</v>
      </c>
      <c r="F28" s="43">
        <f t="shared" si="4"/>
        <v>53</v>
      </c>
      <c r="G28" s="44">
        <f t="shared" si="1"/>
        <v>85</v>
      </c>
      <c r="H28" s="45">
        <f t="shared" si="2"/>
        <v>0.45283018867924529</v>
      </c>
      <c r="I28" s="46">
        <f t="shared" si="3"/>
        <v>42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99</v>
      </c>
      <c r="E29" s="23">
        <v>51</v>
      </c>
      <c r="F29" s="43">
        <f t="shared" si="4"/>
        <v>150</v>
      </c>
      <c r="G29" s="44">
        <f t="shared" si="1"/>
        <v>54</v>
      </c>
      <c r="H29" s="45">
        <f t="shared" si="2"/>
        <v>0.34</v>
      </c>
      <c r="I29" s="46">
        <f t="shared" si="3"/>
        <v>77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204</v>
      </c>
      <c r="E30" s="23">
        <v>151</v>
      </c>
      <c r="F30" s="43">
        <f t="shared" si="4"/>
        <v>355</v>
      </c>
      <c r="G30" s="44">
        <f t="shared" si="1"/>
        <v>27</v>
      </c>
      <c r="H30" s="45">
        <f t="shared" si="2"/>
        <v>0.42535211267605633</v>
      </c>
      <c r="I30" s="46">
        <f t="shared" si="3"/>
        <v>54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121</v>
      </c>
      <c r="E31" s="23">
        <v>50</v>
      </c>
      <c r="F31" s="43">
        <f t="shared" si="4"/>
        <v>171</v>
      </c>
      <c r="G31" s="44">
        <f t="shared" si="1"/>
        <v>48</v>
      </c>
      <c r="H31" s="45">
        <f t="shared" si="2"/>
        <v>0.29239766081871343</v>
      </c>
      <c r="I31" s="46">
        <f t="shared" si="3"/>
        <v>85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311</v>
      </c>
      <c r="E32" s="23">
        <v>277</v>
      </c>
      <c r="F32" s="43">
        <f t="shared" si="4"/>
        <v>588</v>
      </c>
      <c r="G32" s="44">
        <f t="shared" si="1"/>
        <v>11</v>
      </c>
      <c r="H32" s="45">
        <f t="shared" si="2"/>
        <v>0.47108843537414968</v>
      </c>
      <c r="I32" s="46">
        <f t="shared" si="3"/>
        <v>34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845</v>
      </c>
      <c r="E33" s="23">
        <v>722</v>
      </c>
      <c r="F33" s="43">
        <f t="shared" si="4"/>
        <v>1567</v>
      </c>
      <c r="G33" s="44">
        <f t="shared" si="1"/>
        <v>2</v>
      </c>
      <c r="H33" s="45">
        <f t="shared" si="2"/>
        <v>0.46075303126994255</v>
      </c>
      <c r="I33" s="46">
        <f t="shared" si="3"/>
        <v>40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225</v>
      </c>
      <c r="E34" s="23">
        <v>247</v>
      </c>
      <c r="F34" s="43">
        <f t="shared" si="4"/>
        <v>472</v>
      </c>
      <c r="G34" s="44">
        <f t="shared" si="1"/>
        <v>16</v>
      </c>
      <c r="H34" s="45">
        <f t="shared" si="2"/>
        <v>0.52330508474576276</v>
      </c>
      <c r="I34" s="46">
        <f t="shared" si="3"/>
        <v>16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66</v>
      </c>
      <c r="E35" s="23">
        <v>40</v>
      </c>
      <c r="F35" s="43">
        <f t="shared" si="4"/>
        <v>106</v>
      </c>
      <c r="G35" s="44">
        <f t="shared" si="1"/>
        <v>71</v>
      </c>
      <c r="H35" s="45">
        <f t="shared" si="2"/>
        <v>0.37735849056603776</v>
      </c>
      <c r="I35" s="46">
        <f t="shared" si="3"/>
        <v>65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55</v>
      </c>
      <c r="E36" s="23">
        <v>92</v>
      </c>
      <c r="F36" s="43">
        <f t="shared" si="4"/>
        <v>147</v>
      </c>
      <c r="G36" s="44">
        <f t="shared" si="1"/>
        <v>55</v>
      </c>
      <c r="H36" s="45">
        <f t="shared" si="2"/>
        <v>0.62585034013605445</v>
      </c>
      <c r="I36" s="46">
        <f t="shared" si="3"/>
        <v>4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333</v>
      </c>
      <c r="E37" s="23">
        <v>715</v>
      </c>
      <c r="F37" s="43">
        <f t="shared" si="4"/>
        <v>1048</v>
      </c>
      <c r="G37" s="44">
        <f t="shared" si="1"/>
        <v>8</v>
      </c>
      <c r="H37" s="45">
        <f t="shared" si="2"/>
        <v>0.6822519083969466</v>
      </c>
      <c r="I37" s="46">
        <f t="shared" si="3"/>
        <v>2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42</v>
      </c>
      <c r="E38" s="23">
        <v>50</v>
      </c>
      <c r="F38" s="43">
        <f t="shared" si="4"/>
        <v>92</v>
      </c>
      <c r="G38" s="44">
        <f t="shared" si="1"/>
        <v>74</v>
      </c>
      <c r="H38" s="45">
        <f t="shared" si="2"/>
        <v>0.54347826086956519</v>
      </c>
      <c r="I38" s="46">
        <f t="shared" si="3"/>
        <v>12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124</v>
      </c>
      <c r="E39" s="23">
        <v>72</v>
      </c>
      <c r="F39" s="43">
        <f t="shared" si="4"/>
        <v>196</v>
      </c>
      <c r="G39" s="44">
        <f t="shared" si="1"/>
        <v>46</v>
      </c>
      <c r="H39" s="45">
        <f t="shared" si="2"/>
        <v>0.36734693877551022</v>
      </c>
      <c r="I39" s="46">
        <f t="shared" si="3"/>
        <v>67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108</v>
      </c>
      <c r="E40" s="23">
        <v>58</v>
      </c>
      <c r="F40" s="43">
        <f t="shared" si="4"/>
        <v>166</v>
      </c>
      <c r="G40" s="44">
        <f t="shared" si="1"/>
        <v>51</v>
      </c>
      <c r="H40" s="45">
        <f t="shared" si="2"/>
        <v>0.3493975903614458</v>
      </c>
      <c r="I40" s="46">
        <f t="shared" si="3"/>
        <v>72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86</v>
      </c>
      <c r="E41" s="23">
        <v>43</v>
      </c>
      <c r="F41" s="43">
        <f t="shared" si="4"/>
        <v>129</v>
      </c>
      <c r="G41" s="44">
        <f t="shared" si="1"/>
        <v>60</v>
      </c>
      <c r="H41" s="45">
        <f t="shared" si="2"/>
        <v>0.33333333333333331</v>
      </c>
      <c r="I41" s="46">
        <f t="shared" si="3"/>
        <v>81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87</v>
      </c>
      <c r="E42" s="23">
        <v>84</v>
      </c>
      <c r="F42" s="43">
        <f t="shared" si="4"/>
        <v>171</v>
      </c>
      <c r="G42" s="44">
        <f t="shared" si="1"/>
        <v>48</v>
      </c>
      <c r="H42" s="45">
        <f t="shared" si="2"/>
        <v>0.49122807017543857</v>
      </c>
      <c r="I42" s="46">
        <f t="shared" si="3"/>
        <v>25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22</v>
      </c>
      <c r="E43" s="23">
        <v>99</v>
      </c>
      <c r="F43" s="43">
        <f t="shared" si="4"/>
        <v>121</v>
      </c>
      <c r="G43" s="44">
        <f t="shared" si="1"/>
        <v>62</v>
      </c>
      <c r="H43" s="45">
        <f t="shared" si="2"/>
        <v>0.81818181818181823</v>
      </c>
      <c r="I43" s="46">
        <f t="shared" si="3"/>
        <v>1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75</v>
      </c>
      <c r="E44" s="23">
        <v>65</v>
      </c>
      <c r="F44" s="43">
        <f t="shared" si="4"/>
        <v>140</v>
      </c>
      <c r="G44" s="44">
        <f t="shared" si="1"/>
        <v>57</v>
      </c>
      <c r="H44" s="45">
        <f t="shared" si="2"/>
        <v>0.4642857142857143</v>
      </c>
      <c r="I44" s="46">
        <f t="shared" si="3"/>
        <v>37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155</v>
      </c>
      <c r="E45" s="23">
        <v>108</v>
      </c>
      <c r="F45" s="43">
        <f t="shared" si="4"/>
        <v>263</v>
      </c>
      <c r="G45" s="44">
        <f t="shared" si="1"/>
        <v>41</v>
      </c>
      <c r="H45" s="45">
        <f t="shared" si="2"/>
        <v>0.41064638783269963</v>
      </c>
      <c r="I45" s="46">
        <f t="shared" si="3"/>
        <v>57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25</v>
      </c>
      <c r="E46" s="23">
        <v>17</v>
      </c>
      <c r="F46" s="43">
        <f t="shared" si="4"/>
        <v>42</v>
      </c>
      <c r="G46" s="44">
        <f t="shared" si="1"/>
        <v>86</v>
      </c>
      <c r="H46" s="45">
        <f t="shared" si="2"/>
        <v>0.40476190476190477</v>
      </c>
      <c r="I46" s="46">
        <f t="shared" si="3"/>
        <v>60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267</v>
      </c>
      <c r="E47" s="23">
        <v>261</v>
      </c>
      <c r="F47" s="43">
        <f t="shared" si="4"/>
        <v>528</v>
      </c>
      <c r="G47" s="44">
        <f t="shared" si="1"/>
        <v>14</v>
      </c>
      <c r="H47" s="45">
        <f t="shared" si="2"/>
        <v>0.49431818181818182</v>
      </c>
      <c r="I47" s="46">
        <f t="shared" si="3"/>
        <v>24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67</v>
      </c>
      <c r="E48" s="23">
        <v>39</v>
      </c>
      <c r="F48" s="43">
        <f t="shared" si="4"/>
        <v>106</v>
      </c>
      <c r="G48" s="44">
        <f t="shared" si="1"/>
        <v>71</v>
      </c>
      <c r="H48" s="45">
        <f t="shared" si="2"/>
        <v>0.36792452830188677</v>
      </c>
      <c r="I48" s="46">
        <f t="shared" si="3"/>
        <v>66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62</v>
      </c>
      <c r="E49" s="23">
        <v>58</v>
      </c>
      <c r="F49" s="43">
        <f t="shared" si="4"/>
        <v>120</v>
      </c>
      <c r="G49" s="44">
        <f t="shared" si="1"/>
        <v>64</v>
      </c>
      <c r="H49" s="45">
        <f t="shared" si="2"/>
        <v>0.48333333333333334</v>
      </c>
      <c r="I49" s="46">
        <f t="shared" si="3"/>
        <v>28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200</v>
      </c>
      <c r="E50" s="23">
        <v>202</v>
      </c>
      <c r="F50" s="43">
        <f t="shared" si="4"/>
        <v>402</v>
      </c>
      <c r="G50" s="44">
        <f t="shared" si="1"/>
        <v>22</v>
      </c>
      <c r="H50" s="45">
        <f t="shared" si="2"/>
        <v>0.50248756218905477</v>
      </c>
      <c r="I50" s="46">
        <f t="shared" si="3"/>
        <v>21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211</v>
      </c>
      <c r="E51" s="23">
        <v>235</v>
      </c>
      <c r="F51" s="43">
        <f t="shared" si="4"/>
        <v>446</v>
      </c>
      <c r="G51" s="44">
        <f t="shared" si="1"/>
        <v>18</v>
      </c>
      <c r="H51" s="45">
        <f t="shared" si="2"/>
        <v>0.52690582959641252</v>
      </c>
      <c r="I51" s="46">
        <f t="shared" si="3"/>
        <v>15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59</v>
      </c>
      <c r="E52" s="23">
        <v>66</v>
      </c>
      <c r="F52" s="43">
        <f t="shared" si="4"/>
        <v>125</v>
      </c>
      <c r="G52" s="44">
        <f t="shared" si="1"/>
        <v>61</v>
      </c>
      <c r="H52" s="45">
        <f t="shared" si="2"/>
        <v>0.52800000000000002</v>
      </c>
      <c r="I52" s="46">
        <f t="shared" si="3"/>
        <v>14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116</v>
      </c>
      <c r="E53" s="23">
        <v>169</v>
      </c>
      <c r="F53" s="43">
        <f t="shared" si="4"/>
        <v>285</v>
      </c>
      <c r="G53" s="44">
        <f t="shared" si="1"/>
        <v>37</v>
      </c>
      <c r="H53" s="45">
        <f t="shared" si="2"/>
        <v>0.59298245614035083</v>
      </c>
      <c r="I53" s="46">
        <f t="shared" si="3"/>
        <v>7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144</v>
      </c>
      <c r="E54" s="23">
        <v>124</v>
      </c>
      <c r="F54" s="43">
        <f t="shared" si="4"/>
        <v>268</v>
      </c>
      <c r="G54" s="44">
        <f t="shared" si="1"/>
        <v>40</v>
      </c>
      <c r="H54" s="45">
        <f t="shared" si="2"/>
        <v>0.46268656716417911</v>
      </c>
      <c r="I54" s="46">
        <f t="shared" si="3"/>
        <v>39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255</v>
      </c>
      <c r="E55" s="23">
        <v>181</v>
      </c>
      <c r="F55" s="43">
        <f t="shared" si="4"/>
        <v>436</v>
      </c>
      <c r="G55" s="44">
        <f t="shared" si="1"/>
        <v>19</v>
      </c>
      <c r="H55" s="45">
        <f t="shared" si="2"/>
        <v>0.41513761467889909</v>
      </c>
      <c r="I55" s="46">
        <f t="shared" si="3"/>
        <v>56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172</v>
      </c>
      <c r="E56" s="23">
        <v>129</v>
      </c>
      <c r="F56" s="43">
        <f t="shared" si="4"/>
        <v>301</v>
      </c>
      <c r="G56" s="44">
        <f t="shared" si="1"/>
        <v>36</v>
      </c>
      <c r="H56" s="45">
        <f t="shared" si="2"/>
        <v>0.42857142857142855</v>
      </c>
      <c r="I56" s="46">
        <f t="shared" si="3"/>
        <v>51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123</v>
      </c>
      <c r="E57" s="23">
        <v>102</v>
      </c>
      <c r="F57" s="43">
        <f t="shared" si="4"/>
        <v>225</v>
      </c>
      <c r="G57" s="44">
        <f t="shared" si="1"/>
        <v>44</v>
      </c>
      <c r="H57" s="45">
        <f t="shared" si="2"/>
        <v>0.45333333333333331</v>
      </c>
      <c r="I57" s="46">
        <f t="shared" si="3"/>
        <v>41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95</v>
      </c>
      <c r="E58" s="23">
        <v>50</v>
      </c>
      <c r="F58" s="43">
        <f t="shared" si="4"/>
        <v>145</v>
      </c>
      <c r="G58" s="44">
        <f t="shared" si="1"/>
        <v>56</v>
      </c>
      <c r="H58" s="45">
        <f t="shared" si="2"/>
        <v>0.34482758620689657</v>
      </c>
      <c r="I58" s="46">
        <f t="shared" si="3"/>
        <v>73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253</v>
      </c>
      <c r="E59" s="23">
        <v>288</v>
      </c>
      <c r="F59" s="43">
        <f t="shared" si="4"/>
        <v>541</v>
      </c>
      <c r="G59" s="44">
        <f t="shared" si="1"/>
        <v>13</v>
      </c>
      <c r="H59" s="45">
        <f t="shared" si="2"/>
        <v>0.53234750462107205</v>
      </c>
      <c r="I59" s="46">
        <f t="shared" si="3"/>
        <v>13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83</v>
      </c>
      <c r="E60" s="23">
        <v>84</v>
      </c>
      <c r="F60" s="43">
        <f t="shared" si="4"/>
        <v>167</v>
      </c>
      <c r="G60" s="44">
        <f t="shared" si="1"/>
        <v>50</v>
      </c>
      <c r="H60" s="45">
        <f t="shared" si="2"/>
        <v>0.50299401197604787</v>
      </c>
      <c r="I60" s="46">
        <f t="shared" si="3"/>
        <v>20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86</v>
      </c>
      <c r="E61" s="23">
        <v>53</v>
      </c>
      <c r="F61" s="43">
        <f t="shared" si="4"/>
        <v>139</v>
      </c>
      <c r="G61" s="44">
        <f t="shared" si="1"/>
        <v>58</v>
      </c>
      <c r="H61" s="45">
        <f t="shared" si="2"/>
        <v>0.38129496402877699</v>
      </c>
      <c r="I61" s="46">
        <f t="shared" si="3"/>
        <v>64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75</v>
      </c>
      <c r="E62" s="23">
        <v>39</v>
      </c>
      <c r="F62" s="43">
        <f t="shared" si="4"/>
        <v>114</v>
      </c>
      <c r="G62" s="44">
        <f t="shared" si="1"/>
        <v>68</v>
      </c>
      <c r="H62" s="45">
        <f t="shared" si="2"/>
        <v>0.34210526315789475</v>
      </c>
      <c r="I62" s="46">
        <f t="shared" si="3"/>
        <v>76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183</v>
      </c>
      <c r="E63" s="23">
        <v>144</v>
      </c>
      <c r="F63" s="43">
        <f t="shared" si="4"/>
        <v>327</v>
      </c>
      <c r="G63" s="44">
        <f t="shared" si="1"/>
        <v>33</v>
      </c>
      <c r="H63" s="45">
        <f t="shared" si="2"/>
        <v>0.44036697247706424</v>
      </c>
      <c r="I63" s="46">
        <f t="shared" si="3"/>
        <v>46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77</v>
      </c>
      <c r="E64" s="23">
        <v>33</v>
      </c>
      <c r="F64" s="43">
        <f t="shared" si="4"/>
        <v>110</v>
      </c>
      <c r="G64" s="44">
        <f t="shared" si="1"/>
        <v>69</v>
      </c>
      <c r="H64" s="45">
        <f t="shared" si="2"/>
        <v>0.3</v>
      </c>
      <c r="I64" s="46">
        <f t="shared" si="3"/>
        <v>84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79</v>
      </c>
      <c r="E65" s="23">
        <v>107</v>
      </c>
      <c r="F65" s="43">
        <f t="shared" si="4"/>
        <v>186</v>
      </c>
      <c r="G65" s="44">
        <f t="shared" si="1"/>
        <v>47</v>
      </c>
      <c r="H65" s="45">
        <f t="shared" si="2"/>
        <v>0.57526881720430112</v>
      </c>
      <c r="I65" s="46">
        <f t="shared" si="3"/>
        <v>9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776</v>
      </c>
      <c r="E66" s="23">
        <v>835</v>
      </c>
      <c r="F66" s="43">
        <f t="shared" si="4"/>
        <v>1611</v>
      </c>
      <c r="G66" s="44">
        <f t="shared" si="1"/>
        <v>1</v>
      </c>
      <c r="H66" s="45">
        <f t="shared" si="2"/>
        <v>0.51831160769708251</v>
      </c>
      <c r="I66" s="46">
        <f t="shared" si="3"/>
        <v>18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46</v>
      </c>
      <c r="E67" s="23">
        <v>25</v>
      </c>
      <c r="F67" s="43">
        <f t="shared" si="4"/>
        <v>71</v>
      </c>
      <c r="G67" s="44">
        <f t="shared" si="1"/>
        <v>79</v>
      </c>
      <c r="H67" s="45">
        <f t="shared" si="2"/>
        <v>0.352112676056338</v>
      </c>
      <c r="I67" s="46">
        <f t="shared" si="3"/>
        <v>71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84</v>
      </c>
      <c r="E68" s="23">
        <v>52</v>
      </c>
      <c r="F68" s="43">
        <f t="shared" si="4"/>
        <v>136</v>
      </c>
      <c r="G68" s="44">
        <f t="shared" si="1"/>
        <v>59</v>
      </c>
      <c r="H68" s="45">
        <f t="shared" si="2"/>
        <v>0.38235294117647056</v>
      </c>
      <c r="I68" s="46">
        <f t="shared" si="3"/>
        <v>63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539</v>
      </c>
      <c r="E69" s="23">
        <v>871</v>
      </c>
      <c r="F69" s="43">
        <f t="shared" si="4"/>
        <v>1410</v>
      </c>
      <c r="G69" s="44">
        <f t="shared" si="1"/>
        <v>3</v>
      </c>
      <c r="H69" s="45">
        <f t="shared" si="2"/>
        <v>0.61773049645390066</v>
      </c>
      <c r="I69" s="46">
        <f t="shared" si="3"/>
        <v>5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91</v>
      </c>
      <c r="E70" s="23">
        <v>72</v>
      </c>
      <c r="F70" s="43">
        <f t="shared" si="4"/>
        <v>163</v>
      </c>
      <c r="G70" s="44">
        <f t="shared" si="1"/>
        <v>53</v>
      </c>
      <c r="H70" s="45">
        <f t="shared" si="2"/>
        <v>0.44171779141104295</v>
      </c>
      <c r="I70" s="46">
        <f t="shared" si="3"/>
        <v>45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366</v>
      </c>
      <c r="E71" s="23">
        <v>342</v>
      </c>
      <c r="F71" s="43">
        <f t="shared" si="4"/>
        <v>708</v>
      </c>
      <c r="G71" s="44">
        <f t="shared" si="1"/>
        <v>10</v>
      </c>
      <c r="H71" s="45">
        <f t="shared" si="2"/>
        <v>0.48305084745762711</v>
      </c>
      <c r="I71" s="46">
        <f t="shared" si="3"/>
        <v>29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61</v>
      </c>
      <c r="E72" s="23">
        <v>31</v>
      </c>
      <c r="F72" s="43">
        <f t="shared" si="4"/>
        <v>92</v>
      </c>
      <c r="G72" s="44">
        <f t="shared" si="1"/>
        <v>74</v>
      </c>
      <c r="H72" s="45">
        <f t="shared" si="2"/>
        <v>0.33695652173913043</v>
      </c>
      <c r="I72" s="46">
        <f t="shared" si="3"/>
        <v>79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32</v>
      </c>
      <c r="E73" s="23">
        <v>22</v>
      </c>
      <c r="F73" s="43">
        <f t="shared" si="4"/>
        <v>54</v>
      </c>
      <c r="G73" s="44">
        <f t="shared" si="1"/>
        <v>84</v>
      </c>
      <c r="H73" s="45">
        <f t="shared" si="2"/>
        <v>0.40740740740740738</v>
      </c>
      <c r="I73" s="46">
        <f t="shared" si="3"/>
        <v>59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49</v>
      </c>
      <c r="E74" s="23">
        <v>38</v>
      </c>
      <c r="F74" s="43">
        <f t="shared" si="4"/>
        <v>87</v>
      </c>
      <c r="G74" s="44">
        <f t="shared" si="1"/>
        <v>77</v>
      </c>
      <c r="H74" s="45">
        <f t="shared" si="2"/>
        <v>0.43678160919540232</v>
      </c>
      <c r="I74" s="46">
        <f t="shared" si="3"/>
        <v>47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81</v>
      </c>
      <c r="E75" s="23">
        <v>40</v>
      </c>
      <c r="F75" s="43">
        <f t="shared" si="4"/>
        <v>121</v>
      </c>
      <c r="G75" s="44">
        <f t="shared" si="1"/>
        <v>62</v>
      </c>
      <c r="H75" s="45">
        <f t="shared" si="2"/>
        <v>0.33057851239669422</v>
      </c>
      <c r="I75" s="46">
        <f t="shared" si="3"/>
        <v>82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62</v>
      </c>
      <c r="E76" s="23">
        <v>56</v>
      </c>
      <c r="F76" s="43">
        <f t="shared" si="4"/>
        <v>118</v>
      </c>
      <c r="G76" s="44">
        <f t="shared" ref="G76:G97" si="5">_xlfn.RANK.EQ(F76,$F$12:$F$97,0)</f>
        <v>66</v>
      </c>
      <c r="H76" s="45">
        <f t="shared" ref="H76:H97" si="6">E76/F76</f>
        <v>0.47457627118644069</v>
      </c>
      <c r="I76" s="46">
        <f t="shared" ref="I76:I97" si="7">_xlfn.RANK.EQ(H76,$H$12:$H$97,0)</f>
        <v>33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184</v>
      </c>
      <c r="E77" s="23">
        <v>163</v>
      </c>
      <c r="F77" s="43">
        <f t="shared" ref="F77:F97" si="8">SUM(D77:E77)</f>
        <v>347</v>
      </c>
      <c r="G77" s="44">
        <f t="shared" si="5"/>
        <v>28</v>
      </c>
      <c r="H77" s="45">
        <f t="shared" si="6"/>
        <v>0.46974063400576371</v>
      </c>
      <c r="I77" s="46">
        <f t="shared" si="7"/>
        <v>35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174</v>
      </c>
      <c r="E78" s="23">
        <v>158</v>
      </c>
      <c r="F78" s="43">
        <f t="shared" si="8"/>
        <v>332</v>
      </c>
      <c r="G78" s="44">
        <f t="shared" si="5"/>
        <v>32</v>
      </c>
      <c r="H78" s="45">
        <f t="shared" si="6"/>
        <v>0.4759036144578313</v>
      </c>
      <c r="I78" s="46">
        <f t="shared" si="7"/>
        <v>32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316</v>
      </c>
      <c r="E79" s="23">
        <v>558</v>
      </c>
      <c r="F79" s="43">
        <f t="shared" si="8"/>
        <v>874</v>
      </c>
      <c r="G79" s="44">
        <f t="shared" si="5"/>
        <v>9</v>
      </c>
      <c r="H79" s="45">
        <f t="shared" si="6"/>
        <v>0.63844393592677351</v>
      </c>
      <c r="I79" s="46">
        <f t="shared" si="7"/>
        <v>3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310</v>
      </c>
      <c r="E80" s="23">
        <v>249</v>
      </c>
      <c r="F80" s="43">
        <f t="shared" si="8"/>
        <v>559</v>
      </c>
      <c r="G80" s="44">
        <f t="shared" si="5"/>
        <v>12</v>
      </c>
      <c r="H80" s="45">
        <f t="shared" si="6"/>
        <v>0.44543828264758495</v>
      </c>
      <c r="I80" s="46">
        <f t="shared" si="7"/>
        <v>43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225</v>
      </c>
      <c r="E81" s="23">
        <v>161</v>
      </c>
      <c r="F81" s="43">
        <f t="shared" si="8"/>
        <v>386</v>
      </c>
      <c r="G81" s="44">
        <f t="shared" si="5"/>
        <v>23</v>
      </c>
      <c r="H81" s="45">
        <f t="shared" si="6"/>
        <v>0.41709844559585491</v>
      </c>
      <c r="I81" s="46">
        <f t="shared" si="7"/>
        <v>55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150</v>
      </c>
      <c r="E82" s="23">
        <v>206</v>
      </c>
      <c r="F82" s="43">
        <f t="shared" si="8"/>
        <v>356</v>
      </c>
      <c r="G82" s="44">
        <f t="shared" si="5"/>
        <v>25</v>
      </c>
      <c r="H82" s="45">
        <f t="shared" si="6"/>
        <v>0.5786516853932584</v>
      </c>
      <c r="I82" s="46">
        <f t="shared" si="7"/>
        <v>8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47</v>
      </c>
      <c r="E83" s="23">
        <v>41</v>
      </c>
      <c r="F83" s="43">
        <f t="shared" si="8"/>
        <v>88</v>
      </c>
      <c r="G83" s="44">
        <f t="shared" si="5"/>
        <v>76</v>
      </c>
      <c r="H83" s="45">
        <f t="shared" si="6"/>
        <v>0.46590909090909088</v>
      </c>
      <c r="I83" s="46">
        <f t="shared" si="7"/>
        <v>36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160</v>
      </c>
      <c r="E84" s="23">
        <v>146</v>
      </c>
      <c r="F84" s="43">
        <f t="shared" si="8"/>
        <v>306</v>
      </c>
      <c r="G84" s="44">
        <f t="shared" si="5"/>
        <v>35</v>
      </c>
      <c r="H84" s="45">
        <f t="shared" si="6"/>
        <v>0.47712418300653597</v>
      </c>
      <c r="I84" s="46">
        <f t="shared" si="7"/>
        <v>31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180</v>
      </c>
      <c r="E85" s="23">
        <v>176</v>
      </c>
      <c r="F85" s="43">
        <f t="shared" si="8"/>
        <v>356</v>
      </c>
      <c r="G85" s="44">
        <f t="shared" si="5"/>
        <v>25</v>
      </c>
      <c r="H85" s="45">
        <f t="shared" si="6"/>
        <v>0.4943820224719101</v>
      </c>
      <c r="I85" s="46">
        <f t="shared" si="7"/>
        <v>23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154</v>
      </c>
      <c r="E86" s="48">
        <v>122</v>
      </c>
      <c r="F86" s="49">
        <f t="shared" si="8"/>
        <v>276</v>
      </c>
      <c r="G86" s="50">
        <f t="shared" si="5"/>
        <v>39</v>
      </c>
      <c r="H86" s="51">
        <f t="shared" si="6"/>
        <v>0.4420289855072464</v>
      </c>
      <c r="I86" s="52">
        <f t="shared" si="7"/>
        <v>44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60</v>
      </c>
      <c r="E87" s="23">
        <v>55</v>
      </c>
      <c r="F87" s="43">
        <f t="shared" si="8"/>
        <v>115</v>
      </c>
      <c r="G87" s="44">
        <f t="shared" si="5"/>
        <v>67</v>
      </c>
      <c r="H87" s="45">
        <f t="shared" si="6"/>
        <v>0.47826086956521741</v>
      </c>
      <c r="I87" s="46">
        <f t="shared" si="7"/>
        <v>30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67</v>
      </c>
      <c r="E88" s="23">
        <v>34</v>
      </c>
      <c r="F88" s="43">
        <f t="shared" si="8"/>
        <v>101</v>
      </c>
      <c r="G88" s="44">
        <f t="shared" si="5"/>
        <v>73</v>
      </c>
      <c r="H88" s="45">
        <f t="shared" si="6"/>
        <v>0.33663366336633666</v>
      </c>
      <c r="I88" s="46">
        <f t="shared" si="7"/>
        <v>80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538</v>
      </c>
      <c r="E89" s="23">
        <v>580</v>
      </c>
      <c r="F89" s="43">
        <f t="shared" si="8"/>
        <v>1118</v>
      </c>
      <c r="G89" s="44">
        <f t="shared" si="5"/>
        <v>6</v>
      </c>
      <c r="H89" s="45">
        <f t="shared" si="6"/>
        <v>0.51878354203935595</v>
      </c>
      <c r="I89" s="46">
        <f t="shared" si="7"/>
        <v>17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197</v>
      </c>
      <c r="E90" s="23">
        <v>147</v>
      </c>
      <c r="F90" s="43">
        <f t="shared" si="8"/>
        <v>344</v>
      </c>
      <c r="G90" s="44">
        <f t="shared" si="5"/>
        <v>29</v>
      </c>
      <c r="H90" s="45">
        <f t="shared" si="6"/>
        <v>0.42732558139534882</v>
      </c>
      <c r="I90" s="46">
        <f t="shared" si="7"/>
        <v>53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272</v>
      </c>
      <c r="E91" s="23">
        <v>204</v>
      </c>
      <c r="F91" s="43">
        <f t="shared" si="8"/>
        <v>476</v>
      </c>
      <c r="G91" s="44">
        <f t="shared" si="5"/>
        <v>15</v>
      </c>
      <c r="H91" s="45">
        <f t="shared" si="6"/>
        <v>0.42857142857142855</v>
      </c>
      <c r="I91" s="46">
        <f t="shared" si="7"/>
        <v>51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231</v>
      </c>
      <c r="E92" s="23">
        <v>176</v>
      </c>
      <c r="F92" s="43">
        <f t="shared" si="8"/>
        <v>407</v>
      </c>
      <c r="G92" s="44">
        <f t="shared" si="5"/>
        <v>20</v>
      </c>
      <c r="H92" s="45">
        <f t="shared" si="6"/>
        <v>0.43243243243243246</v>
      </c>
      <c r="I92" s="46">
        <f t="shared" si="7"/>
        <v>49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173</v>
      </c>
      <c r="E93" s="23">
        <v>166</v>
      </c>
      <c r="F93" s="43">
        <f t="shared" si="8"/>
        <v>339</v>
      </c>
      <c r="G93" s="44">
        <f t="shared" si="5"/>
        <v>30</v>
      </c>
      <c r="H93" s="45">
        <f t="shared" si="6"/>
        <v>0.48967551622418881</v>
      </c>
      <c r="I93" s="46">
        <f t="shared" si="7"/>
        <v>27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183</v>
      </c>
      <c r="E94" s="23">
        <v>224</v>
      </c>
      <c r="F94" s="43">
        <f t="shared" si="8"/>
        <v>407</v>
      </c>
      <c r="G94" s="44">
        <f t="shared" si="5"/>
        <v>20</v>
      </c>
      <c r="H94" s="45">
        <f t="shared" si="6"/>
        <v>0.55036855036855037</v>
      </c>
      <c r="I94" s="46">
        <f t="shared" si="7"/>
        <v>10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277</v>
      </c>
      <c r="E95" s="23">
        <v>192</v>
      </c>
      <c r="F95" s="43">
        <f t="shared" si="8"/>
        <v>469</v>
      </c>
      <c r="G95" s="44">
        <f t="shared" si="5"/>
        <v>17</v>
      </c>
      <c r="H95" s="45">
        <f t="shared" si="6"/>
        <v>0.40938166311300639</v>
      </c>
      <c r="I95" s="46">
        <f t="shared" si="7"/>
        <v>58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44</v>
      </c>
      <c r="E96" s="23">
        <v>19</v>
      </c>
      <c r="F96" s="43">
        <f t="shared" si="8"/>
        <v>63</v>
      </c>
      <c r="G96" s="44">
        <f t="shared" si="5"/>
        <v>83</v>
      </c>
      <c r="H96" s="45">
        <f t="shared" si="6"/>
        <v>0.30158730158730157</v>
      </c>
      <c r="I96" s="46">
        <f t="shared" si="7"/>
        <v>83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190</v>
      </c>
      <c r="E97" s="29">
        <v>187</v>
      </c>
      <c r="F97" s="53">
        <f t="shared" si="8"/>
        <v>377</v>
      </c>
      <c r="G97" s="54">
        <f t="shared" si="5"/>
        <v>24</v>
      </c>
      <c r="H97" s="55">
        <f t="shared" si="6"/>
        <v>0.49602122015915118</v>
      </c>
      <c r="I97" s="56">
        <f t="shared" si="7"/>
        <v>22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15043</v>
      </c>
      <c r="E99" s="244">
        <f t="shared" ref="E99:G99" si="9">SUM(E12:E97)</f>
        <v>14378</v>
      </c>
      <c r="F99" s="244">
        <f t="shared" si="9"/>
        <v>29421</v>
      </c>
      <c r="G99" s="245">
        <f t="shared" si="9"/>
        <v>3731</v>
      </c>
    </row>
  </sheetData>
  <autoFilter ref="A11:I97" xr:uid="{00000000-0009-0000-0000-000010000000}">
    <sortState xmlns:xlrd2="http://schemas.microsoft.com/office/spreadsheetml/2017/richdata2" ref="A11:I96">
      <sortCondition ref="A10:A96"/>
    </sortState>
  </autoFilter>
  <mergeCells count="1">
    <mergeCell ref="D10:I10"/>
  </mergeCells>
  <phoneticPr fontId="1"/>
  <hyperlinks>
    <hyperlink ref="K1" location="目次!A1" display="目次に戻る" xr:uid="{00000000-0004-0000-10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209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154</v>
      </c>
      <c r="E6" s="17">
        <f>INDEX(E12:E97,MATCH(C6,C12:C97,0),0)</f>
        <v>129</v>
      </c>
      <c r="F6" s="17">
        <f>SUM(D6:E6)</f>
        <v>283</v>
      </c>
      <c r="G6" s="18">
        <f>_xlfn.RANK.EQ(F6,$F$12:$F$97,0)</f>
        <v>38</v>
      </c>
      <c r="H6" s="19">
        <f>E6/F6</f>
        <v>0.45583038869257952</v>
      </c>
      <c r="I6" s="20">
        <f>_xlfn.RANK.EQ(H6,$H$12:$H$97,0)</f>
        <v>44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188.7</v>
      </c>
      <c r="E7" s="76">
        <f>ROUND(SUMIF($B$12:$B$97,"G",E12:E97)/(COUNTIFS(B12:B97,"G",D12:D97,"&lt;&gt;")),1)</f>
        <v>170.9</v>
      </c>
      <c r="F7" s="76">
        <f>ROUND(SUM(D7:E7),1)</f>
        <v>359.6</v>
      </c>
      <c r="G7" s="24"/>
      <c r="H7" s="25">
        <f>E7/F7</f>
        <v>0.47525027808676307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173.2</v>
      </c>
      <c r="E8" s="78">
        <f>ROUND(AVERAGE(E12:E97),1)</f>
        <v>178.2</v>
      </c>
      <c r="F8" s="78">
        <f>ROUND(SUM(D8:E8),1)</f>
        <v>351.4</v>
      </c>
      <c r="G8" s="30"/>
      <c r="H8" s="31">
        <f>E8/F8</f>
        <v>0.50711439954467841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2021年度（基準日：５月１日）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623</v>
      </c>
      <c r="E12" s="23">
        <v>675</v>
      </c>
      <c r="F12" s="43">
        <f t="shared" ref="F12" si="0">SUM(D12:E12)</f>
        <v>1298</v>
      </c>
      <c r="G12" s="44">
        <f t="shared" ref="G12:G75" si="1">_xlfn.RANK.EQ(F12,$F$12:$F$97,0)</f>
        <v>4</v>
      </c>
      <c r="H12" s="45">
        <f t="shared" ref="H12:H75" si="2">E12/F12</f>
        <v>0.52003081664098616</v>
      </c>
      <c r="I12" s="46">
        <f t="shared" ref="I12:I75" si="3">_xlfn.RANK.EQ(H12,$H$12:$H$97,0)</f>
        <v>19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147</v>
      </c>
      <c r="E13" s="23">
        <v>80</v>
      </c>
      <c r="F13" s="43">
        <f t="shared" ref="F13:F76" si="4">SUM(D13:E13)</f>
        <v>227</v>
      </c>
      <c r="G13" s="44">
        <f t="shared" si="1"/>
        <v>45</v>
      </c>
      <c r="H13" s="45">
        <f t="shared" si="2"/>
        <v>0.3524229074889868</v>
      </c>
      <c r="I13" s="46">
        <f t="shared" si="3"/>
        <v>80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55</v>
      </c>
      <c r="E14" s="23">
        <v>51</v>
      </c>
      <c r="F14" s="43">
        <f t="shared" si="4"/>
        <v>106</v>
      </c>
      <c r="G14" s="44">
        <f t="shared" si="1"/>
        <v>70</v>
      </c>
      <c r="H14" s="45">
        <f t="shared" si="2"/>
        <v>0.48113207547169812</v>
      </c>
      <c r="I14" s="46">
        <f t="shared" si="3"/>
        <v>35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44</v>
      </c>
      <c r="E15" s="23">
        <v>23</v>
      </c>
      <c r="F15" s="43">
        <f t="shared" si="4"/>
        <v>67</v>
      </c>
      <c r="G15" s="44">
        <f t="shared" si="1"/>
        <v>81</v>
      </c>
      <c r="H15" s="45">
        <f t="shared" si="2"/>
        <v>0.34328358208955223</v>
      </c>
      <c r="I15" s="46">
        <f t="shared" si="3"/>
        <v>82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39</v>
      </c>
      <c r="E16" s="23">
        <v>40</v>
      </c>
      <c r="F16" s="43">
        <f t="shared" si="4"/>
        <v>79</v>
      </c>
      <c r="G16" s="44">
        <f t="shared" si="1"/>
        <v>78</v>
      </c>
      <c r="H16" s="45">
        <f t="shared" si="2"/>
        <v>0.50632911392405067</v>
      </c>
      <c r="I16" s="46">
        <f t="shared" si="3"/>
        <v>26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39</v>
      </c>
      <c r="E17" s="23">
        <v>25</v>
      </c>
      <c r="F17" s="43">
        <f t="shared" si="4"/>
        <v>64</v>
      </c>
      <c r="G17" s="44">
        <f t="shared" si="1"/>
        <v>82</v>
      </c>
      <c r="H17" s="45">
        <f t="shared" si="2"/>
        <v>0.390625</v>
      </c>
      <c r="I17" s="46">
        <f t="shared" si="3"/>
        <v>65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88</v>
      </c>
      <c r="E18" s="23">
        <v>75</v>
      </c>
      <c r="F18" s="43">
        <f t="shared" si="4"/>
        <v>163</v>
      </c>
      <c r="G18" s="44">
        <f t="shared" si="1"/>
        <v>53</v>
      </c>
      <c r="H18" s="45">
        <f t="shared" si="2"/>
        <v>0.46012269938650308</v>
      </c>
      <c r="I18" s="46">
        <f t="shared" si="3"/>
        <v>43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191</v>
      </c>
      <c r="E19" s="23">
        <v>120</v>
      </c>
      <c r="F19" s="43">
        <f t="shared" si="4"/>
        <v>311</v>
      </c>
      <c r="G19" s="44">
        <f t="shared" si="1"/>
        <v>34</v>
      </c>
      <c r="H19" s="45">
        <f t="shared" si="2"/>
        <v>0.38585209003215432</v>
      </c>
      <c r="I19" s="46">
        <f t="shared" si="3"/>
        <v>69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130</v>
      </c>
      <c r="E20" s="23">
        <v>149</v>
      </c>
      <c r="F20" s="43">
        <f t="shared" si="4"/>
        <v>279</v>
      </c>
      <c r="G20" s="44">
        <f t="shared" si="1"/>
        <v>39</v>
      </c>
      <c r="H20" s="45">
        <f t="shared" si="2"/>
        <v>0.53405017921146958</v>
      </c>
      <c r="I20" s="46">
        <f t="shared" si="3"/>
        <v>15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646</v>
      </c>
      <c r="E21" s="23">
        <v>421</v>
      </c>
      <c r="F21" s="43">
        <f t="shared" si="4"/>
        <v>1067</v>
      </c>
      <c r="G21" s="44">
        <f t="shared" si="1"/>
        <v>7</v>
      </c>
      <c r="H21" s="45">
        <f t="shared" si="2"/>
        <v>0.39456419868791004</v>
      </c>
      <c r="I21" s="46">
        <f t="shared" si="3"/>
        <v>64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49</v>
      </c>
      <c r="E22" s="23">
        <v>20</v>
      </c>
      <c r="F22" s="43">
        <f t="shared" si="4"/>
        <v>69</v>
      </c>
      <c r="G22" s="44">
        <f t="shared" si="1"/>
        <v>80</v>
      </c>
      <c r="H22" s="45">
        <f t="shared" si="2"/>
        <v>0.28985507246376813</v>
      </c>
      <c r="I22" s="46">
        <f t="shared" si="3"/>
        <v>86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159</v>
      </c>
      <c r="E23" s="23">
        <v>105</v>
      </c>
      <c r="F23" s="43">
        <f t="shared" si="4"/>
        <v>264</v>
      </c>
      <c r="G23" s="44">
        <f t="shared" si="1"/>
        <v>41</v>
      </c>
      <c r="H23" s="45">
        <f t="shared" si="2"/>
        <v>0.39772727272727271</v>
      </c>
      <c r="I23" s="46">
        <f t="shared" si="3"/>
        <v>63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200</v>
      </c>
      <c r="E24" s="23">
        <v>140</v>
      </c>
      <c r="F24" s="43">
        <f t="shared" si="4"/>
        <v>340</v>
      </c>
      <c r="G24" s="44">
        <f t="shared" si="1"/>
        <v>30</v>
      </c>
      <c r="H24" s="45">
        <f t="shared" si="2"/>
        <v>0.41176470588235292</v>
      </c>
      <c r="I24" s="46">
        <f t="shared" si="3"/>
        <v>58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72</v>
      </c>
      <c r="E25" s="23">
        <v>45</v>
      </c>
      <c r="F25" s="43">
        <f t="shared" si="4"/>
        <v>117</v>
      </c>
      <c r="G25" s="44">
        <f t="shared" si="1"/>
        <v>67</v>
      </c>
      <c r="H25" s="45">
        <f t="shared" si="2"/>
        <v>0.38461538461538464</v>
      </c>
      <c r="I25" s="46">
        <f t="shared" si="3"/>
        <v>70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147</v>
      </c>
      <c r="E26" s="23">
        <v>82</v>
      </c>
      <c r="F26" s="43">
        <f t="shared" si="4"/>
        <v>229</v>
      </c>
      <c r="G26" s="44">
        <f t="shared" si="1"/>
        <v>44</v>
      </c>
      <c r="H26" s="45">
        <f t="shared" si="2"/>
        <v>0.35807860262008734</v>
      </c>
      <c r="I26" s="46">
        <f t="shared" si="3"/>
        <v>77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424</v>
      </c>
      <c r="E27" s="23">
        <v>723</v>
      </c>
      <c r="F27" s="43">
        <f t="shared" si="4"/>
        <v>1147</v>
      </c>
      <c r="G27" s="44">
        <f t="shared" si="1"/>
        <v>5</v>
      </c>
      <c r="H27" s="45">
        <f t="shared" si="2"/>
        <v>0.63034001743679158</v>
      </c>
      <c r="I27" s="46">
        <f t="shared" si="3"/>
        <v>6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28</v>
      </c>
      <c r="E28" s="23">
        <v>25</v>
      </c>
      <c r="F28" s="43">
        <f t="shared" si="4"/>
        <v>53</v>
      </c>
      <c r="G28" s="44">
        <f t="shared" si="1"/>
        <v>84</v>
      </c>
      <c r="H28" s="45">
        <f t="shared" si="2"/>
        <v>0.47169811320754718</v>
      </c>
      <c r="I28" s="46">
        <f t="shared" si="3"/>
        <v>38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92</v>
      </c>
      <c r="E29" s="23">
        <v>51</v>
      </c>
      <c r="F29" s="43">
        <f t="shared" si="4"/>
        <v>143</v>
      </c>
      <c r="G29" s="44">
        <f t="shared" si="1"/>
        <v>56</v>
      </c>
      <c r="H29" s="45">
        <f t="shared" si="2"/>
        <v>0.35664335664335667</v>
      </c>
      <c r="I29" s="46">
        <f t="shared" si="3"/>
        <v>79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207</v>
      </c>
      <c r="E30" s="23">
        <v>157</v>
      </c>
      <c r="F30" s="43">
        <f t="shared" si="4"/>
        <v>364</v>
      </c>
      <c r="G30" s="44">
        <f t="shared" si="1"/>
        <v>26</v>
      </c>
      <c r="H30" s="45">
        <f t="shared" si="2"/>
        <v>0.43131868131868134</v>
      </c>
      <c r="I30" s="46">
        <f t="shared" si="3"/>
        <v>54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121</v>
      </c>
      <c r="E31" s="23">
        <v>50</v>
      </c>
      <c r="F31" s="43">
        <f t="shared" si="4"/>
        <v>171</v>
      </c>
      <c r="G31" s="44">
        <f t="shared" si="1"/>
        <v>48</v>
      </c>
      <c r="H31" s="45">
        <f t="shared" si="2"/>
        <v>0.29239766081871343</v>
      </c>
      <c r="I31" s="46">
        <f t="shared" si="3"/>
        <v>85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309</v>
      </c>
      <c r="E32" s="23">
        <v>288</v>
      </c>
      <c r="F32" s="43">
        <f t="shared" si="4"/>
        <v>597</v>
      </c>
      <c r="G32" s="44">
        <f t="shared" si="1"/>
        <v>12</v>
      </c>
      <c r="H32" s="45">
        <f t="shared" si="2"/>
        <v>0.48241206030150752</v>
      </c>
      <c r="I32" s="46">
        <f t="shared" si="3"/>
        <v>34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828</v>
      </c>
      <c r="E33" s="23">
        <v>760</v>
      </c>
      <c r="F33" s="43">
        <f t="shared" si="4"/>
        <v>1588</v>
      </c>
      <c r="G33" s="44">
        <f t="shared" si="1"/>
        <v>2</v>
      </c>
      <c r="H33" s="45">
        <f t="shared" si="2"/>
        <v>0.47858942065491183</v>
      </c>
      <c r="I33" s="46">
        <f t="shared" si="3"/>
        <v>37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234</v>
      </c>
      <c r="E34" s="23">
        <v>292</v>
      </c>
      <c r="F34" s="43">
        <f t="shared" si="4"/>
        <v>526</v>
      </c>
      <c r="G34" s="44">
        <f t="shared" si="1"/>
        <v>14</v>
      </c>
      <c r="H34" s="45">
        <f t="shared" si="2"/>
        <v>0.55513307984790872</v>
      </c>
      <c r="I34" s="46">
        <f t="shared" si="3"/>
        <v>13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61</v>
      </c>
      <c r="E35" s="23">
        <v>42</v>
      </c>
      <c r="F35" s="43">
        <f t="shared" si="4"/>
        <v>103</v>
      </c>
      <c r="G35" s="44">
        <f t="shared" si="1"/>
        <v>73</v>
      </c>
      <c r="H35" s="45">
        <f t="shared" si="2"/>
        <v>0.40776699029126212</v>
      </c>
      <c r="I35" s="46">
        <f t="shared" si="3"/>
        <v>59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55</v>
      </c>
      <c r="E36" s="23">
        <v>100</v>
      </c>
      <c r="F36" s="43">
        <f t="shared" si="4"/>
        <v>155</v>
      </c>
      <c r="G36" s="44">
        <f t="shared" si="1"/>
        <v>54</v>
      </c>
      <c r="H36" s="45">
        <f t="shared" si="2"/>
        <v>0.64516129032258063</v>
      </c>
      <c r="I36" s="46">
        <f t="shared" si="3"/>
        <v>5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337</v>
      </c>
      <c r="E37" s="23">
        <v>730</v>
      </c>
      <c r="F37" s="43">
        <f t="shared" si="4"/>
        <v>1067</v>
      </c>
      <c r="G37" s="44">
        <f t="shared" si="1"/>
        <v>7</v>
      </c>
      <c r="H37" s="45">
        <f t="shared" si="2"/>
        <v>0.68416119962511712</v>
      </c>
      <c r="I37" s="46">
        <f t="shared" si="3"/>
        <v>2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46</v>
      </c>
      <c r="E38" s="23">
        <v>48</v>
      </c>
      <c r="F38" s="43">
        <f t="shared" si="4"/>
        <v>94</v>
      </c>
      <c r="G38" s="44">
        <f t="shared" si="1"/>
        <v>74</v>
      </c>
      <c r="H38" s="45">
        <f t="shared" si="2"/>
        <v>0.51063829787234039</v>
      </c>
      <c r="I38" s="46">
        <f t="shared" si="3"/>
        <v>23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122</v>
      </c>
      <c r="E39" s="23">
        <v>74</v>
      </c>
      <c r="F39" s="43">
        <f t="shared" si="4"/>
        <v>196</v>
      </c>
      <c r="G39" s="44">
        <f t="shared" si="1"/>
        <v>46</v>
      </c>
      <c r="H39" s="45">
        <f t="shared" si="2"/>
        <v>0.37755102040816324</v>
      </c>
      <c r="I39" s="46">
        <f t="shared" si="3"/>
        <v>72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106</v>
      </c>
      <c r="E40" s="23">
        <v>59</v>
      </c>
      <c r="F40" s="43">
        <f t="shared" si="4"/>
        <v>165</v>
      </c>
      <c r="G40" s="44">
        <f t="shared" si="1"/>
        <v>51</v>
      </c>
      <c r="H40" s="45">
        <f t="shared" si="2"/>
        <v>0.3575757575757576</v>
      </c>
      <c r="I40" s="46">
        <f t="shared" si="3"/>
        <v>78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88</v>
      </c>
      <c r="E41" s="23">
        <v>46</v>
      </c>
      <c r="F41" s="43">
        <f t="shared" si="4"/>
        <v>134</v>
      </c>
      <c r="G41" s="44">
        <f t="shared" si="1"/>
        <v>59</v>
      </c>
      <c r="H41" s="45">
        <f t="shared" si="2"/>
        <v>0.34328358208955223</v>
      </c>
      <c r="I41" s="46">
        <f t="shared" si="3"/>
        <v>82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85</v>
      </c>
      <c r="E42" s="23">
        <v>86</v>
      </c>
      <c r="F42" s="43">
        <f t="shared" si="4"/>
        <v>171</v>
      </c>
      <c r="G42" s="44">
        <f t="shared" si="1"/>
        <v>48</v>
      </c>
      <c r="H42" s="45">
        <f t="shared" si="2"/>
        <v>0.50292397660818711</v>
      </c>
      <c r="I42" s="46">
        <f t="shared" si="3"/>
        <v>27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27</v>
      </c>
      <c r="E43" s="23">
        <v>98</v>
      </c>
      <c r="F43" s="43">
        <f t="shared" si="4"/>
        <v>125</v>
      </c>
      <c r="G43" s="44">
        <f t="shared" si="1"/>
        <v>62</v>
      </c>
      <c r="H43" s="45">
        <f t="shared" si="2"/>
        <v>0.78400000000000003</v>
      </c>
      <c r="I43" s="46">
        <f t="shared" si="3"/>
        <v>1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75</v>
      </c>
      <c r="E44" s="23">
        <v>65</v>
      </c>
      <c r="F44" s="43">
        <f t="shared" si="4"/>
        <v>140</v>
      </c>
      <c r="G44" s="44">
        <f t="shared" si="1"/>
        <v>58</v>
      </c>
      <c r="H44" s="45">
        <f t="shared" si="2"/>
        <v>0.4642857142857143</v>
      </c>
      <c r="I44" s="46">
        <f t="shared" si="3"/>
        <v>40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152</v>
      </c>
      <c r="E45" s="23">
        <v>107</v>
      </c>
      <c r="F45" s="43">
        <f t="shared" si="4"/>
        <v>259</v>
      </c>
      <c r="G45" s="44">
        <f t="shared" si="1"/>
        <v>42</v>
      </c>
      <c r="H45" s="45">
        <f t="shared" si="2"/>
        <v>0.41312741312741313</v>
      </c>
      <c r="I45" s="46">
        <f t="shared" si="3"/>
        <v>57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25</v>
      </c>
      <c r="E46" s="23">
        <v>17</v>
      </c>
      <c r="F46" s="43">
        <f t="shared" si="4"/>
        <v>42</v>
      </c>
      <c r="G46" s="44">
        <f t="shared" si="1"/>
        <v>86</v>
      </c>
      <c r="H46" s="45">
        <f t="shared" si="2"/>
        <v>0.40476190476190477</v>
      </c>
      <c r="I46" s="46">
        <f t="shared" si="3"/>
        <v>61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264</v>
      </c>
      <c r="E47" s="23">
        <v>260</v>
      </c>
      <c r="F47" s="43">
        <f t="shared" si="4"/>
        <v>524</v>
      </c>
      <c r="G47" s="44">
        <f t="shared" si="1"/>
        <v>15</v>
      </c>
      <c r="H47" s="45">
        <f t="shared" si="2"/>
        <v>0.49618320610687022</v>
      </c>
      <c r="I47" s="46">
        <f t="shared" si="3"/>
        <v>30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65</v>
      </c>
      <c r="E48" s="23">
        <v>40</v>
      </c>
      <c r="F48" s="43">
        <f t="shared" si="4"/>
        <v>105</v>
      </c>
      <c r="G48" s="44">
        <f t="shared" si="1"/>
        <v>71</v>
      </c>
      <c r="H48" s="45">
        <f t="shared" si="2"/>
        <v>0.38095238095238093</v>
      </c>
      <c r="I48" s="46">
        <f t="shared" si="3"/>
        <v>71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62</v>
      </c>
      <c r="E49" s="23">
        <v>59</v>
      </c>
      <c r="F49" s="43">
        <f t="shared" si="4"/>
        <v>121</v>
      </c>
      <c r="G49" s="44">
        <f t="shared" si="1"/>
        <v>64</v>
      </c>
      <c r="H49" s="45">
        <f t="shared" si="2"/>
        <v>0.48760330578512395</v>
      </c>
      <c r="I49" s="46">
        <f t="shared" si="3"/>
        <v>31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191</v>
      </c>
      <c r="E50" s="23">
        <v>207</v>
      </c>
      <c r="F50" s="43">
        <f t="shared" si="4"/>
        <v>398</v>
      </c>
      <c r="G50" s="44">
        <f t="shared" si="1"/>
        <v>23</v>
      </c>
      <c r="H50" s="45">
        <f t="shared" si="2"/>
        <v>0.52010050251256279</v>
      </c>
      <c r="I50" s="46">
        <f t="shared" si="3"/>
        <v>18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202</v>
      </c>
      <c r="E51" s="23">
        <v>240</v>
      </c>
      <c r="F51" s="43">
        <f t="shared" si="4"/>
        <v>442</v>
      </c>
      <c r="G51" s="44">
        <f t="shared" si="1"/>
        <v>18</v>
      </c>
      <c r="H51" s="45">
        <f t="shared" si="2"/>
        <v>0.54298642533936647</v>
      </c>
      <c r="I51" s="46">
        <f t="shared" si="3"/>
        <v>14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58</v>
      </c>
      <c r="E52" s="23">
        <v>62</v>
      </c>
      <c r="F52" s="43">
        <f t="shared" si="4"/>
        <v>120</v>
      </c>
      <c r="G52" s="44">
        <f t="shared" si="1"/>
        <v>65</v>
      </c>
      <c r="H52" s="45">
        <f t="shared" si="2"/>
        <v>0.51666666666666672</v>
      </c>
      <c r="I52" s="46">
        <f t="shared" si="3"/>
        <v>20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113</v>
      </c>
      <c r="E53" s="23">
        <v>177</v>
      </c>
      <c r="F53" s="43">
        <f t="shared" si="4"/>
        <v>290</v>
      </c>
      <c r="G53" s="44">
        <f t="shared" si="1"/>
        <v>37</v>
      </c>
      <c r="H53" s="45">
        <f t="shared" si="2"/>
        <v>0.6103448275862069</v>
      </c>
      <c r="I53" s="46">
        <f t="shared" si="3"/>
        <v>8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143</v>
      </c>
      <c r="E54" s="23">
        <v>123</v>
      </c>
      <c r="F54" s="43">
        <f t="shared" si="4"/>
        <v>266</v>
      </c>
      <c r="G54" s="44">
        <f t="shared" si="1"/>
        <v>40</v>
      </c>
      <c r="H54" s="45">
        <f t="shared" si="2"/>
        <v>0.46240601503759399</v>
      </c>
      <c r="I54" s="46">
        <f t="shared" si="3"/>
        <v>41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249</v>
      </c>
      <c r="E55" s="23">
        <v>187</v>
      </c>
      <c r="F55" s="43">
        <f t="shared" si="4"/>
        <v>436</v>
      </c>
      <c r="G55" s="44">
        <f t="shared" si="1"/>
        <v>19</v>
      </c>
      <c r="H55" s="45">
        <f t="shared" si="2"/>
        <v>0.42889908256880732</v>
      </c>
      <c r="I55" s="46">
        <f t="shared" si="3"/>
        <v>56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172</v>
      </c>
      <c r="E56" s="23">
        <v>139</v>
      </c>
      <c r="F56" s="43">
        <f t="shared" si="4"/>
        <v>311</v>
      </c>
      <c r="G56" s="44">
        <f t="shared" si="1"/>
        <v>34</v>
      </c>
      <c r="H56" s="45">
        <f t="shared" si="2"/>
        <v>0.44694533762057875</v>
      </c>
      <c r="I56" s="46">
        <f t="shared" si="3"/>
        <v>47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120</v>
      </c>
      <c r="E57" s="23">
        <v>113</v>
      </c>
      <c r="F57" s="43">
        <f t="shared" si="4"/>
        <v>233</v>
      </c>
      <c r="G57" s="44">
        <f t="shared" si="1"/>
        <v>43</v>
      </c>
      <c r="H57" s="45">
        <f t="shared" si="2"/>
        <v>0.48497854077253216</v>
      </c>
      <c r="I57" s="46">
        <f t="shared" si="3"/>
        <v>32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88</v>
      </c>
      <c r="E58" s="23">
        <v>56</v>
      </c>
      <c r="F58" s="43">
        <f t="shared" si="4"/>
        <v>144</v>
      </c>
      <c r="G58" s="44">
        <f t="shared" si="1"/>
        <v>55</v>
      </c>
      <c r="H58" s="45">
        <f t="shared" si="2"/>
        <v>0.3888888888888889</v>
      </c>
      <c r="I58" s="46">
        <f t="shared" si="3"/>
        <v>66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289</v>
      </c>
      <c r="E59" s="23">
        <v>533</v>
      </c>
      <c r="F59" s="43">
        <f t="shared" si="4"/>
        <v>822</v>
      </c>
      <c r="G59" s="44">
        <f t="shared" si="1"/>
        <v>11</v>
      </c>
      <c r="H59" s="45">
        <f t="shared" si="2"/>
        <v>0.64841849148418496</v>
      </c>
      <c r="I59" s="46">
        <f t="shared" si="3"/>
        <v>4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81</v>
      </c>
      <c r="E60" s="23">
        <v>85</v>
      </c>
      <c r="F60" s="43">
        <f t="shared" si="4"/>
        <v>166</v>
      </c>
      <c r="G60" s="44">
        <f t="shared" si="1"/>
        <v>50</v>
      </c>
      <c r="H60" s="45">
        <f t="shared" si="2"/>
        <v>0.51204819277108438</v>
      </c>
      <c r="I60" s="46">
        <f t="shared" si="3"/>
        <v>22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85</v>
      </c>
      <c r="E61" s="23">
        <v>58</v>
      </c>
      <c r="F61" s="43">
        <f t="shared" si="4"/>
        <v>143</v>
      </c>
      <c r="G61" s="44">
        <f t="shared" si="1"/>
        <v>56</v>
      </c>
      <c r="H61" s="45">
        <f t="shared" si="2"/>
        <v>0.40559440559440557</v>
      </c>
      <c r="I61" s="46">
        <f t="shared" si="3"/>
        <v>60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73</v>
      </c>
      <c r="E62" s="23">
        <v>41</v>
      </c>
      <c r="F62" s="43">
        <f t="shared" si="4"/>
        <v>114</v>
      </c>
      <c r="G62" s="44">
        <f t="shared" si="1"/>
        <v>69</v>
      </c>
      <c r="H62" s="45">
        <f t="shared" si="2"/>
        <v>0.35964912280701755</v>
      </c>
      <c r="I62" s="46">
        <f t="shared" si="3"/>
        <v>76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182</v>
      </c>
      <c r="E63" s="23">
        <v>146</v>
      </c>
      <c r="F63" s="43">
        <f t="shared" si="4"/>
        <v>328</v>
      </c>
      <c r="G63" s="44">
        <f t="shared" si="1"/>
        <v>32</v>
      </c>
      <c r="H63" s="45">
        <f t="shared" si="2"/>
        <v>0.4451219512195122</v>
      </c>
      <c r="I63" s="46">
        <f t="shared" si="3"/>
        <v>48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81</v>
      </c>
      <c r="E64" s="23">
        <v>34</v>
      </c>
      <c r="F64" s="43">
        <f t="shared" si="4"/>
        <v>115</v>
      </c>
      <c r="G64" s="44">
        <f t="shared" si="1"/>
        <v>68</v>
      </c>
      <c r="H64" s="45">
        <f t="shared" si="2"/>
        <v>0.29565217391304349</v>
      </c>
      <c r="I64" s="46">
        <f t="shared" si="3"/>
        <v>84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78</v>
      </c>
      <c r="E65" s="23">
        <v>113</v>
      </c>
      <c r="F65" s="43">
        <f t="shared" si="4"/>
        <v>191</v>
      </c>
      <c r="G65" s="44">
        <f t="shared" si="1"/>
        <v>47</v>
      </c>
      <c r="H65" s="45">
        <f t="shared" si="2"/>
        <v>0.59162303664921467</v>
      </c>
      <c r="I65" s="46">
        <f t="shared" si="3"/>
        <v>10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778</v>
      </c>
      <c r="E66" s="23">
        <v>862</v>
      </c>
      <c r="F66" s="43">
        <f t="shared" si="4"/>
        <v>1640</v>
      </c>
      <c r="G66" s="44">
        <f t="shared" si="1"/>
        <v>1</v>
      </c>
      <c r="H66" s="45">
        <f t="shared" si="2"/>
        <v>0.525609756097561</v>
      </c>
      <c r="I66" s="46">
        <f t="shared" si="3"/>
        <v>17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44</v>
      </c>
      <c r="E67" s="23">
        <v>28</v>
      </c>
      <c r="F67" s="43">
        <f t="shared" si="4"/>
        <v>72</v>
      </c>
      <c r="G67" s="44">
        <f t="shared" si="1"/>
        <v>79</v>
      </c>
      <c r="H67" s="45">
        <f t="shared" si="2"/>
        <v>0.3888888888888889</v>
      </c>
      <c r="I67" s="46">
        <f t="shared" si="3"/>
        <v>66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79</v>
      </c>
      <c r="E68" s="23">
        <v>50</v>
      </c>
      <c r="F68" s="43">
        <f t="shared" si="4"/>
        <v>129</v>
      </c>
      <c r="G68" s="44">
        <f t="shared" si="1"/>
        <v>60</v>
      </c>
      <c r="H68" s="45">
        <f t="shared" si="2"/>
        <v>0.38759689922480622</v>
      </c>
      <c r="I68" s="46">
        <f t="shared" si="3"/>
        <v>68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536</v>
      </c>
      <c r="E69" s="23">
        <v>902</v>
      </c>
      <c r="F69" s="43">
        <f t="shared" si="4"/>
        <v>1438</v>
      </c>
      <c r="G69" s="44">
        <f t="shared" si="1"/>
        <v>3</v>
      </c>
      <c r="H69" s="45">
        <f t="shared" si="2"/>
        <v>0.62726008344923501</v>
      </c>
      <c r="I69" s="46">
        <f t="shared" si="3"/>
        <v>7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92</v>
      </c>
      <c r="E70" s="23">
        <v>73</v>
      </c>
      <c r="F70" s="43">
        <f t="shared" si="4"/>
        <v>165</v>
      </c>
      <c r="G70" s="44">
        <f t="shared" si="1"/>
        <v>51</v>
      </c>
      <c r="H70" s="45">
        <f t="shared" si="2"/>
        <v>0.44242424242424244</v>
      </c>
      <c r="I70" s="46">
        <f t="shared" si="3"/>
        <v>50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358</v>
      </c>
      <c r="E71" s="23">
        <v>535</v>
      </c>
      <c r="F71" s="43">
        <f t="shared" si="4"/>
        <v>893</v>
      </c>
      <c r="G71" s="44">
        <f t="shared" si="1"/>
        <v>10</v>
      </c>
      <c r="H71" s="45">
        <f t="shared" si="2"/>
        <v>0.59910414333706608</v>
      </c>
      <c r="I71" s="46">
        <f t="shared" si="3"/>
        <v>9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58</v>
      </c>
      <c r="E72" s="23">
        <v>33</v>
      </c>
      <c r="F72" s="43">
        <f t="shared" si="4"/>
        <v>91</v>
      </c>
      <c r="G72" s="44">
        <f t="shared" si="1"/>
        <v>76</v>
      </c>
      <c r="H72" s="45">
        <f t="shared" si="2"/>
        <v>0.36263736263736263</v>
      </c>
      <c r="I72" s="46">
        <f t="shared" si="3"/>
        <v>75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30</v>
      </c>
      <c r="E73" s="23">
        <v>23</v>
      </c>
      <c r="F73" s="43">
        <f t="shared" si="4"/>
        <v>53</v>
      </c>
      <c r="G73" s="44">
        <f t="shared" si="1"/>
        <v>84</v>
      </c>
      <c r="H73" s="45">
        <f t="shared" si="2"/>
        <v>0.43396226415094341</v>
      </c>
      <c r="I73" s="46">
        <f t="shared" si="3"/>
        <v>53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48</v>
      </c>
      <c r="E74" s="23">
        <v>38</v>
      </c>
      <c r="F74" s="43">
        <f t="shared" si="4"/>
        <v>86</v>
      </c>
      <c r="G74" s="44">
        <f t="shared" si="1"/>
        <v>77</v>
      </c>
      <c r="H74" s="45">
        <f t="shared" si="2"/>
        <v>0.44186046511627908</v>
      </c>
      <c r="I74" s="46">
        <f t="shared" si="3"/>
        <v>51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79</v>
      </c>
      <c r="E75" s="23">
        <v>47</v>
      </c>
      <c r="F75" s="43">
        <f t="shared" si="4"/>
        <v>126</v>
      </c>
      <c r="G75" s="44">
        <f t="shared" si="1"/>
        <v>61</v>
      </c>
      <c r="H75" s="45">
        <f t="shared" si="2"/>
        <v>0.37301587301587302</v>
      </c>
      <c r="I75" s="46">
        <f t="shared" si="3"/>
        <v>73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70</v>
      </c>
      <c r="E76" s="23">
        <v>53</v>
      </c>
      <c r="F76" s="43">
        <f t="shared" si="4"/>
        <v>123</v>
      </c>
      <c r="G76" s="44">
        <f t="shared" ref="G76:G97" si="5">_xlfn.RANK.EQ(F76,$F$12:$F$97,0)</f>
        <v>63</v>
      </c>
      <c r="H76" s="45">
        <f t="shared" ref="H76:H97" si="6">E76/F76</f>
        <v>0.43089430894308944</v>
      </c>
      <c r="I76" s="46">
        <f t="shared" ref="I76:I97" si="7">_xlfn.RANK.EQ(H76,$H$12:$H$97,0)</f>
        <v>55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186</v>
      </c>
      <c r="E77" s="23">
        <v>193</v>
      </c>
      <c r="F77" s="43">
        <f t="shared" ref="F77:F97" si="8">SUM(D77:E77)</f>
        <v>379</v>
      </c>
      <c r="G77" s="44">
        <f t="shared" si="5"/>
        <v>25</v>
      </c>
      <c r="H77" s="45">
        <f t="shared" si="6"/>
        <v>0.50923482849604218</v>
      </c>
      <c r="I77" s="46">
        <f t="shared" si="7"/>
        <v>24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164</v>
      </c>
      <c r="E78" s="23">
        <v>154</v>
      </c>
      <c r="F78" s="43">
        <f t="shared" si="8"/>
        <v>318</v>
      </c>
      <c r="G78" s="44">
        <f t="shared" si="5"/>
        <v>33</v>
      </c>
      <c r="H78" s="45">
        <f t="shared" si="6"/>
        <v>0.48427672955974843</v>
      </c>
      <c r="I78" s="46">
        <f t="shared" si="7"/>
        <v>33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312</v>
      </c>
      <c r="E79" s="23">
        <v>594</v>
      </c>
      <c r="F79" s="43">
        <f t="shared" si="8"/>
        <v>906</v>
      </c>
      <c r="G79" s="44">
        <f t="shared" si="5"/>
        <v>9</v>
      </c>
      <c r="H79" s="45">
        <f t="shared" si="6"/>
        <v>0.6556291390728477</v>
      </c>
      <c r="I79" s="46">
        <f t="shared" si="7"/>
        <v>3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302</v>
      </c>
      <c r="E80" s="23">
        <v>245</v>
      </c>
      <c r="F80" s="43">
        <f t="shared" si="8"/>
        <v>547</v>
      </c>
      <c r="G80" s="44">
        <f t="shared" si="5"/>
        <v>13</v>
      </c>
      <c r="H80" s="45">
        <f t="shared" si="6"/>
        <v>0.44789762340036565</v>
      </c>
      <c r="I80" s="46">
        <f t="shared" si="7"/>
        <v>46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221</v>
      </c>
      <c r="E81" s="23">
        <v>180</v>
      </c>
      <c r="F81" s="43">
        <f t="shared" si="8"/>
        <v>401</v>
      </c>
      <c r="G81" s="44">
        <f t="shared" si="5"/>
        <v>21</v>
      </c>
      <c r="H81" s="45">
        <f t="shared" si="6"/>
        <v>0.44887780548628431</v>
      </c>
      <c r="I81" s="46">
        <f t="shared" si="7"/>
        <v>45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153</v>
      </c>
      <c r="E82" s="23">
        <v>210</v>
      </c>
      <c r="F82" s="43">
        <f t="shared" si="8"/>
        <v>363</v>
      </c>
      <c r="G82" s="44">
        <f t="shared" si="5"/>
        <v>27</v>
      </c>
      <c r="H82" s="45">
        <f t="shared" si="6"/>
        <v>0.57851239669421484</v>
      </c>
      <c r="I82" s="46">
        <f t="shared" si="7"/>
        <v>11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50</v>
      </c>
      <c r="E83" s="23">
        <v>43</v>
      </c>
      <c r="F83" s="43">
        <f t="shared" si="8"/>
        <v>93</v>
      </c>
      <c r="G83" s="44">
        <f t="shared" si="5"/>
        <v>75</v>
      </c>
      <c r="H83" s="45">
        <f t="shared" si="6"/>
        <v>0.46236559139784944</v>
      </c>
      <c r="I83" s="46">
        <f t="shared" si="7"/>
        <v>42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160</v>
      </c>
      <c r="E84" s="23">
        <v>147</v>
      </c>
      <c r="F84" s="43">
        <f t="shared" si="8"/>
        <v>307</v>
      </c>
      <c r="G84" s="44">
        <f t="shared" si="5"/>
        <v>36</v>
      </c>
      <c r="H84" s="45">
        <f t="shared" si="6"/>
        <v>0.47882736156351791</v>
      </c>
      <c r="I84" s="46">
        <f t="shared" si="7"/>
        <v>36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182</v>
      </c>
      <c r="E85" s="23">
        <v>180</v>
      </c>
      <c r="F85" s="43">
        <f t="shared" si="8"/>
        <v>362</v>
      </c>
      <c r="G85" s="44">
        <f t="shared" si="5"/>
        <v>28</v>
      </c>
      <c r="H85" s="45">
        <f t="shared" si="6"/>
        <v>0.49723756906077349</v>
      </c>
      <c r="I85" s="46">
        <f t="shared" si="7"/>
        <v>29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154</v>
      </c>
      <c r="E86" s="48">
        <v>129</v>
      </c>
      <c r="F86" s="49">
        <f t="shared" si="8"/>
        <v>283</v>
      </c>
      <c r="G86" s="50">
        <f t="shared" si="5"/>
        <v>38</v>
      </c>
      <c r="H86" s="51">
        <f t="shared" si="6"/>
        <v>0.45583038869257952</v>
      </c>
      <c r="I86" s="52">
        <f t="shared" si="7"/>
        <v>44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59</v>
      </c>
      <c r="E87" s="23">
        <v>59</v>
      </c>
      <c r="F87" s="43">
        <f t="shared" si="8"/>
        <v>118</v>
      </c>
      <c r="G87" s="44">
        <f t="shared" si="5"/>
        <v>66</v>
      </c>
      <c r="H87" s="45">
        <f t="shared" si="6"/>
        <v>0.5</v>
      </c>
      <c r="I87" s="46">
        <f t="shared" si="7"/>
        <v>28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66</v>
      </c>
      <c r="E88" s="23">
        <v>38</v>
      </c>
      <c r="F88" s="43">
        <f t="shared" si="8"/>
        <v>104</v>
      </c>
      <c r="G88" s="44">
        <f t="shared" si="5"/>
        <v>72</v>
      </c>
      <c r="H88" s="45">
        <f t="shared" si="6"/>
        <v>0.36538461538461536</v>
      </c>
      <c r="I88" s="46">
        <f t="shared" si="7"/>
        <v>74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535</v>
      </c>
      <c r="E89" s="23">
        <v>606</v>
      </c>
      <c r="F89" s="43">
        <f t="shared" si="8"/>
        <v>1141</v>
      </c>
      <c r="G89" s="44">
        <f t="shared" si="5"/>
        <v>6</v>
      </c>
      <c r="H89" s="45">
        <f t="shared" si="6"/>
        <v>0.53111305872042069</v>
      </c>
      <c r="I89" s="46">
        <f t="shared" si="7"/>
        <v>16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194</v>
      </c>
      <c r="E90" s="23">
        <v>153</v>
      </c>
      <c r="F90" s="43">
        <f t="shared" si="8"/>
        <v>347</v>
      </c>
      <c r="G90" s="44">
        <f t="shared" si="5"/>
        <v>29</v>
      </c>
      <c r="H90" s="45">
        <f t="shared" si="6"/>
        <v>0.44092219020172913</v>
      </c>
      <c r="I90" s="46">
        <f t="shared" si="7"/>
        <v>52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268</v>
      </c>
      <c r="E91" s="23">
        <v>213</v>
      </c>
      <c r="F91" s="43">
        <f t="shared" si="8"/>
        <v>481</v>
      </c>
      <c r="G91" s="44">
        <f t="shared" si="5"/>
        <v>16</v>
      </c>
      <c r="H91" s="45">
        <f t="shared" si="6"/>
        <v>0.44282744282744285</v>
      </c>
      <c r="I91" s="46">
        <f t="shared" si="7"/>
        <v>49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218</v>
      </c>
      <c r="E92" s="23">
        <v>190</v>
      </c>
      <c r="F92" s="43">
        <f t="shared" si="8"/>
        <v>408</v>
      </c>
      <c r="G92" s="44">
        <f t="shared" si="5"/>
        <v>20</v>
      </c>
      <c r="H92" s="45">
        <f t="shared" si="6"/>
        <v>0.46568627450980393</v>
      </c>
      <c r="I92" s="46">
        <f t="shared" si="7"/>
        <v>39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161</v>
      </c>
      <c r="E93" s="23">
        <v>169</v>
      </c>
      <c r="F93" s="43">
        <f t="shared" si="8"/>
        <v>330</v>
      </c>
      <c r="G93" s="44">
        <f t="shared" si="5"/>
        <v>31</v>
      </c>
      <c r="H93" s="45">
        <f t="shared" si="6"/>
        <v>0.51212121212121209</v>
      </c>
      <c r="I93" s="46">
        <f t="shared" si="7"/>
        <v>21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174</v>
      </c>
      <c r="E94" s="23">
        <v>227</v>
      </c>
      <c r="F94" s="43">
        <f t="shared" si="8"/>
        <v>401</v>
      </c>
      <c r="G94" s="44">
        <f t="shared" si="5"/>
        <v>21</v>
      </c>
      <c r="H94" s="45">
        <f t="shared" si="6"/>
        <v>0.56608478802992523</v>
      </c>
      <c r="I94" s="46">
        <f t="shared" si="7"/>
        <v>12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281</v>
      </c>
      <c r="E95" s="23">
        <v>188</v>
      </c>
      <c r="F95" s="43">
        <f t="shared" si="8"/>
        <v>469</v>
      </c>
      <c r="G95" s="44">
        <f t="shared" si="5"/>
        <v>17</v>
      </c>
      <c r="H95" s="45">
        <f t="shared" si="6"/>
        <v>0.40085287846481876</v>
      </c>
      <c r="I95" s="46">
        <f t="shared" si="7"/>
        <v>62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42</v>
      </c>
      <c r="E96" s="23">
        <v>22</v>
      </c>
      <c r="F96" s="43">
        <f t="shared" si="8"/>
        <v>64</v>
      </c>
      <c r="G96" s="44">
        <f t="shared" si="5"/>
        <v>82</v>
      </c>
      <c r="H96" s="45">
        <f t="shared" si="6"/>
        <v>0.34375</v>
      </c>
      <c r="I96" s="46">
        <f t="shared" si="7"/>
        <v>81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192</v>
      </c>
      <c r="E97" s="29">
        <v>198</v>
      </c>
      <c r="F97" s="53">
        <f t="shared" si="8"/>
        <v>390</v>
      </c>
      <c r="G97" s="54">
        <f t="shared" si="5"/>
        <v>24</v>
      </c>
      <c r="H97" s="55">
        <f t="shared" si="6"/>
        <v>0.50769230769230766</v>
      </c>
      <c r="I97" s="56">
        <f t="shared" si="7"/>
        <v>25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14893</v>
      </c>
      <c r="E99" s="244">
        <f t="shared" ref="E99:G99" si="9">SUM(E12:E97)</f>
        <v>15324</v>
      </c>
      <c r="F99" s="244">
        <f t="shared" si="9"/>
        <v>30217</v>
      </c>
      <c r="G99" s="245">
        <f t="shared" si="9"/>
        <v>3733</v>
      </c>
    </row>
  </sheetData>
  <autoFilter ref="A11:I11" xr:uid="{00000000-0009-0000-0000-000011000000}">
    <sortState xmlns:xlrd2="http://schemas.microsoft.com/office/spreadsheetml/2017/richdata2" ref="A11:I96">
      <sortCondition ref="A10"/>
    </sortState>
  </autoFilter>
  <mergeCells count="1">
    <mergeCell ref="D10:I10"/>
  </mergeCells>
  <phoneticPr fontId="1"/>
  <hyperlinks>
    <hyperlink ref="K1" location="目次!A1" display="目次に戻る" xr:uid="{00000000-0004-0000-11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209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152</v>
      </c>
      <c r="E6" s="17">
        <f>INDEX(E12:E97,MATCH(C6,C12:C97,0),0)</f>
        <v>141</v>
      </c>
      <c r="F6" s="17">
        <f>SUM(D6:E6)</f>
        <v>293</v>
      </c>
      <c r="G6" s="18">
        <f>_xlfn.RANK.EQ(F6,$F$12:$F$97,0)</f>
        <v>37</v>
      </c>
      <c r="H6" s="19">
        <f>E6/F6</f>
        <v>0.48122866894197952</v>
      </c>
      <c r="I6" s="20">
        <f>_xlfn.RANK.EQ(H6,$H$12:$H$97,0)</f>
        <v>44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183.6</v>
      </c>
      <c r="E7" s="76">
        <f>ROUND(SUMIF($B$12:$B$97,"G",E12:E97)/(COUNTIFS(B12:B97,"G",D12:D97,"&lt;&gt;")),1)</f>
        <v>176.1</v>
      </c>
      <c r="F7" s="76">
        <f>ROUND(SUM(D7:E7),1)</f>
        <v>359.7</v>
      </c>
      <c r="G7" s="24"/>
      <c r="H7" s="25">
        <f>E7/F7</f>
        <v>0.48957464553794827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168.8</v>
      </c>
      <c r="E8" s="78">
        <f>ROUND(AVERAGE(E12:E97),1)</f>
        <v>183.1</v>
      </c>
      <c r="F8" s="78">
        <f>ROUND(SUM(D8:E8),1)</f>
        <v>351.9</v>
      </c>
      <c r="G8" s="30"/>
      <c r="H8" s="31">
        <f>E8/F8</f>
        <v>0.52031827223643079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2022年度（基準日：５月１日）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610</v>
      </c>
      <c r="E12" s="23">
        <v>696</v>
      </c>
      <c r="F12" s="43">
        <f t="shared" ref="F12:F43" si="0">SUM(D12:E12)</f>
        <v>1306</v>
      </c>
      <c r="G12" s="44">
        <f t="shared" ref="G12:G43" si="1">_xlfn.RANK.EQ(F12,$F$12:$F$97,0)</f>
        <v>4</v>
      </c>
      <c r="H12" s="45">
        <f t="shared" ref="H12:H43" si="2">E12/F12</f>
        <v>0.53292496171516079</v>
      </c>
      <c r="I12" s="46">
        <f t="shared" ref="I12:I43" si="3">_xlfn.RANK.EQ(H12,$H$12:$H$97,0)</f>
        <v>20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144</v>
      </c>
      <c r="E13" s="23">
        <v>84</v>
      </c>
      <c r="F13" s="43">
        <f t="shared" si="0"/>
        <v>228</v>
      </c>
      <c r="G13" s="44">
        <f t="shared" si="1"/>
        <v>43</v>
      </c>
      <c r="H13" s="45">
        <f t="shared" si="2"/>
        <v>0.36842105263157893</v>
      </c>
      <c r="I13" s="46">
        <f t="shared" si="3"/>
        <v>79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55</v>
      </c>
      <c r="E14" s="23">
        <v>55</v>
      </c>
      <c r="F14" s="43">
        <f t="shared" si="0"/>
        <v>110</v>
      </c>
      <c r="G14" s="44">
        <f t="shared" si="1"/>
        <v>70</v>
      </c>
      <c r="H14" s="45">
        <f t="shared" si="2"/>
        <v>0.5</v>
      </c>
      <c r="I14" s="46">
        <f t="shared" si="3"/>
        <v>30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39</v>
      </c>
      <c r="E15" s="23">
        <v>21</v>
      </c>
      <c r="F15" s="43">
        <f t="shared" si="0"/>
        <v>60</v>
      </c>
      <c r="G15" s="44">
        <f t="shared" si="1"/>
        <v>81</v>
      </c>
      <c r="H15" s="45">
        <f t="shared" si="2"/>
        <v>0.35</v>
      </c>
      <c r="I15" s="46">
        <f t="shared" si="3"/>
        <v>82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32</v>
      </c>
      <c r="E16" s="23">
        <v>43</v>
      </c>
      <c r="F16" s="43">
        <f t="shared" si="0"/>
        <v>75</v>
      </c>
      <c r="G16" s="44">
        <f t="shared" si="1"/>
        <v>77</v>
      </c>
      <c r="H16" s="45">
        <f t="shared" si="2"/>
        <v>0.57333333333333336</v>
      </c>
      <c r="I16" s="46">
        <f t="shared" si="3"/>
        <v>15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28</v>
      </c>
      <c r="E17" s="23">
        <v>26</v>
      </c>
      <c r="F17" s="43">
        <f t="shared" si="0"/>
        <v>54</v>
      </c>
      <c r="G17" s="44">
        <f t="shared" si="1"/>
        <v>82</v>
      </c>
      <c r="H17" s="45">
        <f t="shared" si="2"/>
        <v>0.48148148148148145</v>
      </c>
      <c r="I17" s="46">
        <f t="shared" si="3"/>
        <v>43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87</v>
      </c>
      <c r="E18" s="23">
        <v>74</v>
      </c>
      <c r="F18" s="43">
        <f t="shared" si="0"/>
        <v>161</v>
      </c>
      <c r="G18" s="44">
        <f t="shared" si="1"/>
        <v>54</v>
      </c>
      <c r="H18" s="45">
        <f t="shared" si="2"/>
        <v>0.45962732919254656</v>
      </c>
      <c r="I18" s="46">
        <f t="shared" si="3"/>
        <v>50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191</v>
      </c>
      <c r="E19" s="23">
        <v>125</v>
      </c>
      <c r="F19" s="43">
        <f t="shared" si="0"/>
        <v>316</v>
      </c>
      <c r="G19" s="44">
        <f t="shared" si="1"/>
        <v>33</v>
      </c>
      <c r="H19" s="45">
        <f t="shared" si="2"/>
        <v>0.39556962025316456</v>
      </c>
      <c r="I19" s="46">
        <f t="shared" si="3"/>
        <v>69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128</v>
      </c>
      <c r="E20" s="23">
        <v>152</v>
      </c>
      <c r="F20" s="43">
        <f t="shared" si="0"/>
        <v>280</v>
      </c>
      <c r="G20" s="44">
        <f t="shared" si="1"/>
        <v>38</v>
      </c>
      <c r="H20" s="45">
        <f t="shared" si="2"/>
        <v>0.54285714285714282</v>
      </c>
      <c r="I20" s="46">
        <f t="shared" si="3"/>
        <v>17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659</v>
      </c>
      <c r="E21" s="23">
        <v>433</v>
      </c>
      <c r="F21" s="43">
        <f t="shared" si="0"/>
        <v>1092</v>
      </c>
      <c r="G21" s="44">
        <f t="shared" si="1"/>
        <v>7</v>
      </c>
      <c r="H21" s="45">
        <f t="shared" si="2"/>
        <v>0.3965201465201465</v>
      </c>
      <c r="I21" s="46">
        <f t="shared" si="3"/>
        <v>68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46</v>
      </c>
      <c r="E22" s="23">
        <v>23</v>
      </c>
      <c r="F22" s="43">
        <f t="shared" si="0"/>
        <v>69</v>
      </c>
      <c r="G22" s="44">
        <f t="shared" si="1"/>
        <v>79</v>
      </c>
      <c r="H22" s="45">
        <f t="shared" si="2"/>
        <v>0.33333333333333331</v>
      </c>
      <c r="I22" s="46">
        <f t="shared" si="3"/>
        <v>84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155</v>
      </c>
      <c r="E23" s="23">
        <v>112</v>
      </c>
      <c r="F23" s="43">
        <f t="shared" si="0"/>
        <v>267</v>
      </c>
      <c r="G23" s="44">
        <f t="shared" si="1"/>
        <v>40</v>
      </c>
      <c r="H23" s="45">
        <f t="shared" si="2"/>
        <v>0.41947565543071164</v>
      </c>
      <c r="I23" s="46">
        <f t="shared" si="3"/>
        <v>61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195</v>
      </c>
      <c r="E24" s="23">
        <v>150</v>
      </c>
      <c r="F24" s="43">
        <f t="shared" si="0"/>
        <v>345</v>
      </c>
      <c r="G24" s="44">
        <f t="shared" si="1"/>
        <v>29</v>
      </c>
      <c r="H24" s="45">
        <f t="shared" si="2"/>
        <v>0.43478260869565216</v>
      </c>
      <c r="I24" s="46">
        <f t="shared" si="3"/>
        <v>57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72</v>
      </c>
      <c r="E25" s="23">
        <v>47</v>
      </c>
      <c r="F25" s="43">
        <f t="shared" si="0"/>
        <v>119</v>
      </c>
      <c r="G25" s="44">
        <f t="shared" si="1"/>
        <v>67</v>
      </c>
      <c r="H25" s="45">
        <f t="shared" si="2"/>
        <v>0.3949579831932773</v>
      </c>
      <c r="I25" s="46">
        <f t="shared" si="3"/>
        <v>70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141</v>
      </c>
      <c r="E26" s="23">
        <v>87</v>
      </c>
      <c r="F26" s="43">
        <f t="shared" si="0"/>
        <v>228</v>
      </c>
      <c r="G26" s="44">
        <f t="shared" si="1"/>
        <v>43</v>
      </c>
      <c r="H26" s="45">
        <f t="shared" si="2"/>
        <v>0.38157894736842107</v>
      </c>
      <c r="I26" s="46">
        <f t="shared" si="3"/>
        <v>74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421</v>
      </c>
      <c r="E27" s="23">
        <v>727</v>
      </c>
      <c r="F27" s="43">
        <f t="shared" si="0"/>
        <v>1148</v>
      </c>
      <c r="G27" s="44">
        <f t="shared" si="1"/>
        <v>6</v>
      </c>
      <c r="H27" s="45">
        <f t="shared" si="2"/>
        <v>0.63327526132404177</v>
      </c>
      <c r="I27" s="46">
        <f t="shared" si="3"/>
        <v>8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26</v>
      </c>
      <c r="E28" s="23">
        <v>25</v>
      </c>
      <c r="F28" s="43">
        <f t="shared" si="0"/>
        <v>51</v>
      </c>
      <c r="G28" s="44">
        <f t="shared" si="1"/>
        <v>83</v>
      </c>
      <c r="H28" s="45">
        <f t="shared" si="2"/>
        <v>0.49019607843137253</v>
      </c>
      <c r="I28" s="46">
        <f t="shared" si="3"/>
        <v>38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88</v>
      </c>
      <c r="E29" s="23">
        <v>56</v>
      </c>
      <c r="F29" s="43">
        <f t="shared" si="0"/>
        <v>144</v>
      </c>
      <c r="G29" s="44">
        <f t="shared" si="1"/>
        <v>57</v>
      </c>
      <c r="H29" s="45">
        <f t="shared" si="2"/>
        <v>0.3888888888888889</v>
      </c>
      <c r="I29" s="46">
        <f t="shared" si="3"/>
        <v>72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211</v>
      </c>
      <c r="E30" s="23">
        <v>165</v>
      </c>
      <c r="F30" s="43">
        <f t="shared" si="0"/>
        <v>376</v>
      </c>
      <c r="G30" s="44">
        <f t="shared" si="1"/>
        <v>26</v>
      </c>
      <c r="H30" s="45">
        <f t="shared" si="2"/>
        <v>0.43882978723404253</v>
      </c>
      <c r="I30" s="46">
        <f t="shared" si="3"/>
        <v>55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113</v>
      </c>
      <c r="E31" s="23">
        <v>53</v>
      </c>
      <c r="F31" s="43">
        <f t="shared" si="0"/>
        <v>166</v>
      </c>
      <c r="G31" s="44">
        <f t="shared" si="1"/>
        <v>51</v>
      </c>
      <c r="H31" s="45">
        <f t="shared" si="2"/>
        <v>0.31927710843373491</v>
      </c>
      <c r="I31" s="46">
        <f t="shared" si="3"/>
        <v>85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312</v>
      </c>
      <c r="E32" s="23">
        <v>308</v>
      </c>
      <c r="F32" s="43">
        <f t="shared" si="0"/>
        <v>620</v>
      </c>
      <c r="G32" s="44">
        <f t="shared" si="1"/>
        <v>11</v>
      </c>
      <c r="H32" s="45">
        <f t="shared" si="2"/>
        <v>0.49677419354838709</v>
      </c>
      <c r="I32" s="46">
        <f t="shared" si="3"/>
        <v>33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821</v>
      </c>
      <c r="E33" s="23">
        <v>797</v>
      </c>
      <c r="F33" s="43">
        <f t="shared" si="0"/>
        <v>1618</v>
      </c>
      <c r="G33" s="44">
        <f t="shared" si="1"/>
        <v>2</v>
      </c>
      <c r="H33" s="45">
        <f t="shared" si="2"/>
        <v>0.49258343634116192</v>
      </c>
      <c r="I33" s="46">
        <f t="shared" si="3"/>
        <v>36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234</v>
      </c>
      <c r="E34" s="23">
        <v>348</v>
      </c>
      <c r="F34" s="43">
        <f t="shared" si="0"/>
        <v>582</v>
      </c>
      <c r="G34" s="44">
        <f t="shared" si="1"/>
        <v>12</v>
      </c>
      <c r="H34" s="45">
        <f t="shared" si="2"/>
        <v>0.59793814432989689</v>
      </c>
      <c r="I34" s="46">
        <f t="shared" si="3"/>
        <v>12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58</v>
      </c>
      <c r="E35" s="23">
        <v>47</v>
      </c>
      <c r="F35" s="43">
        <f t="shared" si="0"/>
        <v>105</v>
      </c>
      <c r="G35" s="44">
        <f t="shared" si="1"/>
        <v>71</v>
      </c>
      <c r="H35" s="45">
        <f t="shared" si="2"/>
        <v>0.44761904761904764</v>
      </c>
      <c r="I35" s="46">
        <f t="shared" si="3"/>
        <v>52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52</v>
      </c>
      <c r="E36" s="23">
        <v>108</v>
      </c>
      <c r="F36" s="43">
        <f t="shared" si="0"/>
        <v>160</v>
      </c>
      <c r="G36" s="44">
        <f t="shared" si="1"/>
        <v>55</v>
      </c>
      <c r="H36" s="45">
        <f t="shared" si="2"/>
        <v>0.67500000000000004</v>
      </c>
      <c r="I36" s="46">
        <f t="shared" si="3"/>
        <v>3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339</v>
      </c>
      <c r="E37" s="23">
        <v>730</v>
      </c>
      <c r="F37" s="43">
        <f t="shared" si="0"/>
        <v>1069</v>
      </c>
      <c r="G37" s="44">
        <f t="shared" si="1"/>
        <v>8</v>
      </c>
      <c r="H37" s="45">
        <f t="shared" si="2"/>
        <v>0.68288119738072961</v>
      </c>
      <c r="I37" s="46">
        <f t="shared" si="3"/>
        <v>2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46</v>
      </c>
      <c r="E38" s="23">
        <v>54</v>
      </c>
      <c r="F38" s="43">
        <f t="shared" si="0"/>
        <v>100</v>
      </c>
      <c r="G38" s="44">
        <f t="shared" si="1"/>
        <v>73</v>
      </c>
      <c r="H38" s="45">
        <f t="shared" si="2"/>
        <v>0.54</v>
      </c>
      <c r="I38" s="46">
        <f t="shared" si="3"/>
        <v>19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121</v>
      </c>
      <c r="E39" s="23">
        <v>78</v>
      </c>
      <c r="F39" s="43">
        <f t="shared" si="0"/>
        <v>199</v>
      </c>
      <c r="G39" s="44">
        <f t="shared" si="1"/>
        <v>46</v>
      </c>
      <c r="H39" s="45">
        <f t="shared" si="2"/>
        <v>0.39195979899497485</v>
      </c>
      <c r="I39" s="46">
        <f t="shared" si="3"/>
        <v>71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107</v>
      </c>
      <c r="E40" s="23">
        <v>64</v>
      </c>
      <c r="F40" s="43">
        <f t="shared" si="0"/>
        <v>171</v>
      </c>
      <c r="G40" s="44">
        <f t="shared" si="1"/>
        <v>50</v>
      </c>
      <c r="H40" s="45">
        <f t="shared" si="2"/>
        <v>0.3742690058479532</v>
      </c>
      <c r="I40" s="46">
        <f t="shared" si="3"/>
        <v>78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86</v>
      </c>
      <c r="E41" s="23">
        <v>50</v>
      </c>
      <c r="F41" s="43">
        <f t="shared" si="0"/>
        <v>136</v>
      </c>
      <c r="G41" s="44">
        <f t="shared" si="1"/>
        <v>60</v>
      </c>
      <c r="H41" s="45">
        <f t="shared" si="2"/>
        <v>0.36764705882352944</v>
      </c>
      <c r="I41" s="46">
        <f t="shared" si="3"/>
        <v>80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87</v>
      </c>
      <c r="E42" s="23">
        <v>85</v>
      </c>
      <c r="F42" s="43">
        <f t="shared" si="0"/>
        <v>172</v>
      </c>
      <c r="G42" s="44">
        <f t="shared" si="1"/>
        <v>49</v>
      </c>
      <c r="H42" s="45">
        <f t="shared" si="2"/>
        <v>0.4941860465116279</v>
      </c>
      <c r="I42" s="46">
        <f t="shared" si="3"/>
        <v>35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27</v>
      </c>
      <c r="E43" s="23">
        <v>95</v>
      </c>
      <c r="F43" s="43">
        <f t="shared" si="0"/>
        <v>122</v>
      </c>
      <c r="G43" s="44">
        <f t="shared" si="1"/>
        <v>64</v>
      </c>
      <c r="H43" s="45">
        <f t="shared" si="2"/>
        <v>0.77868852459016391</v>
      </c>
      <c r="I43" s="46">
        <f t="shared" si="3"/>
        <v>1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71</v>
      </c>
      <c r="E44" s="23">
        <v>66</v>
      </c>
      <c r="F44" s="43">
        <f t="shared" ref="F44:F75" si="4">SUM(D44:E44)</f>
        <v>137</v>
      </c>
      <c r="G44" s="44">
        <f t="shared" ref="G44:G75" si="5">_xlfn.RANK.EQ(F44,$F$12:$F$97,0)</f>
        <v>59</v>
      </c>
      <c r="H44" s="45">
        <f t="shared" ref="H44:H75" si="6">E44/F44</f>
        <v>0.48175182481751827</v>
      </c>
      <c r="I44" s="46">
        <f t="shared" ref="I44:I75" si="7">_xlfn.RANK.EQ(H44,$H$12:$H$97,0)</f>
        <v>42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148</v>
      </c>
      <c r="E45" s="23">
        <v>107</v>
      </c>
      <c r="F45" s="43">
        <f t="shared" si="4"/>
        <v>255</v>
      </c>
      <c r="G45" s="44">
        <f t="shared" si="5"/>
        <v>41</v>
      </c>
      <c r="H45" s="45">
        <f t="shared" si="6"/>
        <v>0.41960784313725491</v>
      </c>
      <c r="I45" s="46">
        <f t="shared" si="7"/>
        <v>60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26</v>
      </c>
      <c r="E46" s="23">
        <v>16</v>
      </c>
      <c r="F46" s="43">
        <f t="shared" si="4"/>
        <v>42</v>
      </c>
      <c r="G46" s="44">
        <f t="shared" si="5"/>
        <v>85</v>
      </c>
      <c r="H46" s="45">
        <f t="shared" si="6"/>
        <v>0.38095238095238093</v>
      </c>
      <c r="I46" s="46">
        <f t="shared" si="7"/>
        <v>75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276</v>
      </c>
      <c r="E47" s="23">
        <v>271</v>
      </c>
      <c r="F47" s="43">
        <f t="shared" si="4"/>
        <v>547</v>
      </c>
      <c r="G47" s="44">
        <f t="shared" si="5"/>
        <v>14</v>
      </c>
      <c r="H47" s="45">
        <f t="shared" si="6"/>
        <v>0.49542961608775138</v>
      </c>
      <c r="I47" s="46">
        <f t="shared" si="7"/>
        <v>34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62</v>
      </c>
      <c r="E48" s="23">
        <v>41</v>
      </c>
      <c r="F48" s="43">
        <f t="shared" si="4"/>
        <v>103</v>
      </c>
      <c r="G48" s="44">
        <f t="shared" si="5"/>
        <v>72</v>
      </c>
      <c r="H48" s="45">
        <f t="shared" si="6"/>
        <v>0.39805825242718446</v>
      </c>
      <c r="I48" s="46">
        <f t="shared" si="7"/>
        <v>67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65</v>
      </c>
      <c r="E49" s="23">
        <v>59</v>
      </c>
      <c r="F49" s="43">
        <f t="shared" si="4"/>
        <v>124</v>
      </c>
      <c r="G49" s="44">
        <f t="shared" si="5"/>
        <v>63</v>
      </c>
      <c r="H49" s="45">
        <f t="shared" si="6"/>
        <v>0.47580645161290325</v>
      </c>
      <c r="I49" s="46">
        <f t="shared" si="7"/>
        <v>47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199</v>
      </c>
      <c r="E50" s="23">
        <v>206</v>
      </c>
      <c r="F50" s="43">
        <f t="shared" si="4"/>
        <v>405</v>
      </c>
      <c r="G50" s="44">
        <f t="shared" si="5"/>
        <v>22</v>
      </c>
      <c r="H50" s="45">
        <f t="shared" si="6"/>
        <v>0.50864197530864197</v>
      </c>
      <c r="I50" s="46">
        <f t="shared" si="7"/>
        <v>28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200</v>
      </c>
      <c r="E51" s="23">
        <v>257</v>
      </c>
      <c r="F51" s="43">
        <f t="shared" si="4"/>
        <v>457</v>
      </c>
      <c r="G51" s="44">
        <f t="shared" si="5"/>
        <v>18</v>
      </c>
      <c r="H51" s="45">
        <f t="shared" si="6"/>
        <v>0.56236323851203496</v>
      </c>
      <c r="I51" s="46">
        <f t="shared" si="7"/>
        <v>16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57</v>
      </c>
      <c r="E52" s="23">
        <v>61</v>
      </c>
      <c r="F52" s="43">
        <f t="shared" si="4"/>
        <v>118</v>
      </c>
      <c r="G52" s="44">
        <f t="shared" si="5"/>
        <v>68</v>
      </c>
      <c r="H52" s="45">
        <f t="shared" si="6"/>
        <v>0.51694915254237284</v>
      </c>
      <c r="I52" s="46">
        <f t="shared" si="7"/>
        <v>27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122</v>
      </c>
      <c r="E53" s="23">
        <v>195</v>
      </c>
      <c r="F53" s="43">
        <f t="shared" si="4"/>
        <v>317</v>
      </c>
      <c r="G53" s="44">
        <f t="shared" si="5"/>
        <v>32</v>
      </c>
      <c r="H53" s="45">
        <f t="shared" si="6"/>
        <v>0.6151419558359621</v>
      </c>
      <c r="I53" s="46">
        <f t="shared" si="7"/>
        <v>9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140</v>
      </c>
      <c r="E54" s="23">
        <v>129</v>
      </c>
      <c r="F54" s="43">
        <f t="shared" si="4"/>
        <v>269</v>
      </c>
      <c r="G54" s="44">
        <f t="shared" si="5"/>
        <v>39</v>
      </c>
      <c r="H54" s="45">
        <f t="shared" si="6"/>
        <v>0.4795539033457249</v>
      </c>
      <c r="I54" s="46">
        <f t="shared" si="7"/>
        <v>45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246</v>
      </c>
      <c r="E55" s="23">
        <v>195</v>
      </c>
      <c r="F55" s="43">
        <f t="shared" si="4"/>
        <v>441</v>
      </c>
      <c r="G55" s="44">
        <f t="shared" si="5"/>
        <v>19</v>
      </c>
      <c r="H55" s="45">
        <f t="shared" si="6"/>
        <v>0.44217687074829931</v>
      </c>
      <c r="I55" s="46">
        <f t="shared" si="7"/>
        <v>54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97</v>
      </c>
      <c r="E56" s="23">
        <v>94</v>
      </c>
      <c r="F56" s="43">
        <f t="shared" si="4"/>
        <v>191</v>
      </c>
      <c r="G56" s="44">
        <f t="shared" si="5"/>
        <v>48</v>
      </c>
      <c r="H56" s="45">
        <f t="shared" si="6"/>
        <v>0.49214659685863876</v>
      </c>
      <c r="I56" s="46">
        <f t="shared" si="7"/>
        <v>37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112</v>
      </c>
      <c r="E57" s="23">
        <v>120</v>
      </c>
      <c r="F57" s="43">
        <f t="shared" si="4"/>
        <v>232</v>
      </c>
      <c r="G57" s="44">
        <f t="shared" si="5"/>
        <v>42</v>
      </c>
      <c r="H57" s="45">
        <f t="shared" si="6"/>
        <v>0.51724137931034486</v>
      </c>
      <c r="I57" s="46">
        <f t="shared" si="7"/>
        <v>26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89</v>
      </c>
      <c r="E58" s="23">
        <v>61</v>
      </c>
      <c r="F58" s="43">
        <f t="shared" si="4"/>
        <v>150</v>
      </c>
      <c r="G58" s="44">
        <f t="shared" si="5"/>
        <v>56</v>
      </c>
      <c r="H58" s="45">
        <f t="shared" si="6"/>
        <v>0.40666666666666668</v>
      </c>
      <c r="I58" s="46">
        <f t="shared" si="7"/>
        <v>63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189</v>
      </c>
      <c r="E59" s="23">
        <v>388</v>
      </c>
      <c r="F59" s="43">
        <f t="shared" si="4"/>
        <v>577</v>
      </c>
      <c r="G59" s="44">
        <f t="shared" si="5"/>
        <v>13</v>
      </c>
      <c r="H59" s="45">
        <f t="shared" si="6"/>
        <v>0.67244367417677642</v>
      </c>
      <c r="I59" s="46">
        <f t="shared" si="7"/>
        <v>4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76</v>
      </c>
      <c r="E60" s="23">
        <v>86</v>
      </c>
      <c r="F60" s="43">
        <f t="shared" si="4"/>
        <v>162</v>
      </c>
      <c r="G60" s="44">
        <f t="shared" si="5"/>
        <v>53</v>
      </c>
      <c r="H60" s="45">
        <f t="shared" si="6"/>
        <v>0.53086419753086422</v>
      </c>
      <c r="I60" s="46">
        <f t="shared" si="7"/>
        <v>24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82</v>
      </c>
      <c r="E61" s="23">
        <v>59</v>
      </c>
      <c r="F61" s="43">
        <f t="shared" si="4"/>
        <v>141</v>
      </c>
      <c r="G61" s="44">
        <f t="shared" si="5"/>
        <v>58</v>
      </c>
      <c r="H61" s="45">
        <f t="shared" si="6"/>
        <v>0.41843971631205673</v>
      </c>
      <c r="I61" s="46">
        <f t="shared" si="7"/>
        <v>62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76</v>
      </c>
      <c r="E62" s="23">
        <v>44</v>
      </c>
      <c r="F62" s="43">
        <f t="shared" si="4"/>
        <v>120</v>
      </c>
      <c r="G62" s="44">
        <f t="shared" si="5"/>
        <v>66</v>
      </c>
      <c r="H62" s="45">
        <f t="shared" si="6"/>
        <v>0.36666666666666664</v>
      </c>
      <c r="I62" s="46">
        <f t="shared" si="7"/>
        <v>81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176</v>
      </c>
      <c r="E63" s="23">
        <v>132</v>
      </c>
      <c r="F63" s="43">
        <f t="shared" si="4"/>
        <v>308</v>
      </c>
      <c r="G63" s="44">
        <f t="shared" si="5"/>
        <v>35</v>
      </c>
      <c r="H63" s="45">
        <f t="shared" si="6"/>
        <v>0.42857142857142855</v>
      </c>
      <c r="I63" s="46">
        <f t="shared" si="7"/>
        <v>58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80</v>
      </c>
      <c r="E64" s="23">
        <v>31</v>
      </c>
      <c r="F64" s="43">
        <f t="shared" si="4"/>
        <v>111</v>
      </c>
      <c r="G64" s="44">
        <f t="shared" si="5"/>
        <v>69</v>
      </c>
      <c r="H64" s="45">
        <f t="shared" si="6"/>
        <v>0.27927927927927926</v>
      </c>
      <c r="I64" s="46">
        <f t="shared" si="7"/>
        <v>86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78</v>
      </c>
      <c r="E65" s="23">
        <v>119</v>
      </c>
      <c r="F65" s="43">
        <f t="shared" si="4"/>
        <v>197</v>
      </c>
      <c r="G65" s="44">
        <f t="shared" si="5"/>
        <v>47</v>
      </c>
      <c r="H65" s="45">
        <f t="shared" si="6"/>
        <v>0.60406091370558379</v>
      </c>
      <c r="I65" s="46">
        <f t="shared" si="7"/>
        <v>11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764</v>
      </c>
      <c r="E66" s="23">
        <v>870</v>
      </c>
      <c r="F66" s="43">
        <f t="shared" si="4"/>
        <v>1634</v>
      </c>
      <c r="G66" s="44">
        <f t="shared" si="5"/>
        <v>1</v>
      </c>
      <c r="H66" s="45">
        <f t="shared" si="6"/>
        <v>0.53243574051407594</v>
      </c>
      <c r="I66" s="46">
        <f t="shared" si="7"/>
        <v>21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40</v>
      </c>
      <c r="E67" s="23">
        <v>30</v>
      </c>
      <c r="F67" s="43">
        <f t="shared" si="4"/>
        <v>70</v>
      </c>
      <c r="G67" s="44">
        <f t="shared" si="5"/>
        <v>78</v>
      </c>
      <c r="H67" s="45">
        <f t="shared" si="6"/>
        <v>0.42857142857142855</v>
      </c>
      <c r="I67" s="46">
        <f t="shared" si="7"/>
        <v>58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77</v>
      </c>
      <c r="E68" s="23">
        <v>52</v>
      </c>
      <c r="F68" s="43">
        <f t="shared" si="4"/>
        <v>129</v>
      </c>
      <c r="G68" s="44">
        <f t="shared" si="5"/>
        <v>61</v>
      </c>
      <c r="H68" s="45">
        <f t="shared" si="6"/>
        <v>0.40310077519379844</v>
      </c>
      <c r="I68" s="46">
        <f t="shared" si="7"/>
        <v>65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531</v>
      </c>
      <c r="E69" s="23">
        <v>958</v>
      </c>
      <c r="F69" s="43">
        <f t="shared" si="4"/>
        <v>1489</v>
      </c>
      <c r="G69" s="44">
        <f t="shared" si="5"/>
        <v>3</v>
      </c>
      <c r="H69" s="45">
        <f t="shared" si="6"/>
        <v>0.6433848220282069</v>
      </c>
      <c r="I69" s="46">
        <f t="shared" si="7"/>
        <v>7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84</v>
      </c>
      <c r="E70" s="23">
        <v>79</v>
      </c>
      <c r="F70" s="43">
        <f t="shared" si="4"/>
        <v>163</v>
      </c>
      <c r="G70" s="44">
        <f t="shared" si="5"/>
        <v>52</v>
      </c>
      <c r="H70" s="45">
        <f t="shared" si="6"/>
        <v>0.48466257668711654</v>
      </c>
      <c r="I70" s="46">
        <f t="shared" si="7"/>
        <v>41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351</v>
      </c>
      <c r="E71" s="23">
        <v>555</v>
      </c>
      <c r="F71" s="43">
        <f t="shared" si="4"/>
        <v>906</v>
      </c>
      <c r="G71" s="44">
        <f t="shared" si="5"/>
        <v>10</v>
      </c>
      <c r="H71" s="45">
        <f t="shared" si="6"/>
        <v>0.61258278145695366</v>
      </c>
      <c r="I71" s="46">
        <f t="shared" si="7"/>
        <v>10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58</v>
      </c>
      <c r="E72" s="23">
        <v>35</v>
      </c>
      <c r="F72" s="43">
        <f t="shared" si="4"/>
        <v>93</v>
      </c>
      <c r="G72" s="44">
        <f t="shared" si="5"/>
        <v>76</v>
      </c>
      <c r="H72" s="45">
        <f t="shared" si="6"/>
        <v>0.37634408602150538</v>
      </c>
      <c r="I72" s="46">
        <f t="shared" si="7"/>
        <v>77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25</v>
      </c>
      <c r="E73" s="23">
        <v>17</v>
      </c>
      <c r="F73" s="43">
        <f t="shared" si="4"/>
        <v>42</v>
      </c>
      <c r="G73" s="44">
        <f t="shared" si="5"/>
        <v>85</v>
      </c>
      <c r="H73" s="45">
        <f t="shared" si="6"/>
        <v>0.40476190476190477</v>
      </c>
      <c r="I73" s="46">
        <f t="shared" si="7"/>
        <v>64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24</v>
      </c>
      <c r="E74" s="23">
        <v>23</v>
      </c>
      <c r="F74" s="43">
        <f t="shared" si="4"/>
        <v>47</v>
      </c>
      <c r="G74" s="44">
        <f t="shared" si="5"/>
        <v>84</v>
      </c>
      <c r="H74" s="45">
        <f t="shared" si="6"/>
        <v>0.48936170212765956</v>
      </c>
      <c r="I74" s="46">
        <f t="shared" si="7"/>
        <v>40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78</v>
      </c>
      <c r="E75" s="23">
        <v>48</v>
      </c>
      <c r="F75" s="43">
        <f t="shared" si="4"/>
        <v>126</v>
      </c>
      <c r="G75" s="44">
        <f t="shared" si="5"/>
        <v>62</v>
      </c>
      <c r="H75" s="45">
        <f t="shared" si="6"/>
        <v>0.38095238095238093</v>
      </c>
      <c r="I75" s="46">
        <f t="shared" si="7"/>
        <v>75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68</v>
      </c>
      <c r="E76" s="23">
        <v>53</v>
      </c>
      <c r="F76" s="43">
        <f t="shared" ref="F76:F97" si="8">SUM(D76:E76)</f>
        <v>121</v>
      </c>
      <c r="G76" s="44">
        <f t="shared" ref="G76:G97" si="9">_xlfn.RANK.EQ(F76,$F$12:$F$97,0)</f>
        <v>65</v>
      </c>
      <c r="H76" s="45">
        <f t="shared" ref="H76:H97" si="10">E76/F76</f>
        <v>0.43801652892561982</v>
      </c>
      <c r="I76" s="46">
        <f t="shared" ref="I76:I97" si="11">_xlfn.RANK.EQ(H76,$H$12:$H$97,0)</f>
        <v>56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187</v>
      </c>
      <c r="E77" s="23">
        <v>212</v>
      </c>
      <c r="F77" s="43">
        <f t="shared" si="8"/>
        <v>399</v>
      </c>
      <c r="G77" s="44">
        <f t="shared" si="9"/>
        <v>25</v>
      </c>
      <c r="H77" s="45">
        <f t="shared" si="10"/>
        <v>0.53132832080200498</v>
      </c>
      <c r="I77" s="46">
        <f t="shared" si="11"/>
        <v>23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154</v>
      </c>
      <c r="E78" s="23">
        <v>155</v>
      </c>
      <c r="F78" s="43">
        <f t="shared" si="8"/>
        <v>309</v>
      </c>
      <c r="G78" s="44">
        <f t="shared" si="9"/>
        <v>34</v>
      </c>
      <c r="H78" s="45">
        <f t="shared" si="10"/>
        <v>0.50161812297734631</v>
      </c>
      <c r="I78" s="46">
        <f t="shared" si="11"/>
        <v>29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308</v>
      </c>
      <c r="E79" s="23">
        <v>619</v>
      </c>
      <c r="F79" s="43">
        <f t="shared" si="8"/>
        <v>927</v>
      </c>
      <c r="G79" s="44">
        <f t="shared" si="9"/>
        <v>9</v>
      </c>
      <c r="H79" s="45">
        <f t="shared" si="10"/>
        <v>0.66774541531823084</v>
      </c>
      <c r="I79" s="46">
        <f t="shared" si="11"/>
        <v>5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302</v>
      </c>
      <c r="E80" s="23">
        <v>243</v>
      </c>
      <c r="F80" s="43">
        <f t="shared" si="8"/>
        <v>545</v>
      </c>
      <c r="G80" s="44">
        <f t="shared" si="9"/>
        <v>15</v>
      </c>
      <c r="H80" s="45">
        <f t="shared" si="10"/>
        <v>0.44587155963302755</v>
      </c>
      <c r="I80" s="46">
        <f t="shared" si="11"/>
        <v>53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219</v>
      </c>
      <c r="E81" s="23">
        <v>189</v>
      </c>
      <c r="F81" s="43">
        <f t="shared" si="8"/>
        <v>408</v>
      </c>
      <c r="G81" s="44">
        <f t="shared" si="9"/>
        <v>21</v>
      </c>
      <c r="H81" s="45">
        <f t="shared" si="10"/>
        <v>0.46323529411764708</v>
      </c>
      <c r="I81" s="46">
        <f t="shared" si="11"/>
        <v>48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151</v>
      </c>
      <c r="E82" s="23">
        <v>217</v>
      </c>
      <c r="F82" s="43">
        <f t="shared" si="8"/>
        <v>368</v>
      </c>
      <c r="G82" s="44">
        <f t="shared" si="9"/>
        <v>28</v>
      </c>
      <c r="H82" s="45">
        <f t="shared" si="10"/>
        <v>0.58967391304347827</v>
      </c>
      <c r="I82" s="46">
        <f t="shared" si="11"/>
        <v>14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51</v>
      </c>
      <c r="E83" s="23">
        <v>49</v>
      </c>
      <c r="F83" s="43">
        <f t="shared" si="8"/>
        <v>100</v>
      </c>
      <c r="G83" s="44">
        <f t="shared" si="9"/>
        <v>73</v>
      </c>
      <c r="H83" s="45">
        <f t="shared" si="10"/>
        <v>0.49</v>
      </c>
      <c r="I83" s="46">
        <f t="shared" si="11"/>
        <v>39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152</v>
      </c>
      <c r="E84" s="23">
        <v>151</v>
      </c>
      <c r="F84" s="43">
        <f t="shared" si="8"/>
        <v>303</v>
      </c>
      <c r="G84" s="44">
        <f t="shared" si="9"/>
        <v>36</v>
      </c>
      <c r="H84" s="45">
        <f t="shared" si="10"/>
        <v>0.49834983498349833</v>
      </c>
      <c r="I84" s="46">
        <f t="shared" si="11"/>
        <v>31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186</v>
      </c>
      <c r="E85" s="23">
        <v>184</v>
      </c>
      <c r="F85" s="43">
        <f t="shared" si="8"/>
        <v>370</v>
      </c>
      <c r="G85" s="44">
        <f t="shared" si="9"/>
        <v>27</v>
      </c>
      <c r="H85" s="45">
        <f t="shared" si="10"/>
        <v>0.49729729729729732</v>
      </c>
      <c r="I85" s="46">
        <f t="shared" si="11"/>
        <v>32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152</v>
      </c>
      <c r="E86" s="48">
        <v>141</v>
      </c>
      <c r="F86" s="49">
        <f t="shared" si="8"/>
        <v>293</v>
      </c>
      <c r="G86" s="50">
        <f t="shared" si="9"/>
        <v>37</v>
      </c>
      <c r="H86" s="51">
        <f t="shared" si="10"/>
        <v>0.48122866894197952</v>
      </c>
      <c r="I86" s="52">
        <f t="shared" si="11"/>
        <v>44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69</v>
      </c>
      <c r="E87" s="23">
        <v>134</v>
      </c>
      <c r="F87" s="43">
        <f t="shared" si="8"/>
        <v>203</v>
      </c>
      <c r="G87" s="44">
        <f t="shared" si="9"/>
        <v>45</v>
      </c>
      <c r="H87" s="45">
        <f t="shared" si="10"/>
        <v>0.66009852216748766</v>
      </c>
      <c r="I87" s="46">
        <f t="shared" si="11"/>
        <v>6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61</v>
      </c>
      <c r="E88" s="23">
        <v>38</v>
      </c>
      <c r="F88" s="43">
        <f t="shared" si="8"/>
        <v>99</v>
      </c>
      <c r="G88" s="44">
        <f t="shared" si="9"/>
        <v>75</v>
      </c>
      <c r="H88" s="45">
        <f t="shared" si="10"/>
        <v>0.38383838383838381</v>
      </c>
      <c r="I88" s="46">
        <f t="shared" si="11"/>
        <v>73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528</v>
      </c>
      <c r="E89" s="23">
        <v>625</v>
      </c>
      <c r="F89" s="43">
        <f t="shared" si="8"/>
        <v>1153</v>
      </c>
      <c r="G89" s="44">
        <f t="shared" si="9"/>
        <v>5</v>
      </c>
      <c r="H89" s="45">
        <f t="shared" si="10"/>
        <v>0.54206418039895921</v>
      </c>
      <c r="I89" s="46">
        <f t="shared" si="11"/>
        <v>18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186</v>
      </c>
      <c r="E90" s="23">
        <v>157</v>
      </c>
      <c r="F90" s="43">
        <f t="shared" si="8"/>
        <v>343</v>
      </c>
      <c r="G90" s="44">
        <f t="shared" si="9"/>
        <v>30</v>
      </c>
      <c r="H90" s="45">
        <f t="shared" si="10"/>
        <v>0.45772594752186591</v>
      </c>
      <c r="I90" s="46">
        <f t="shared" si="11"/>
        <v>51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261</v>
      </c>
      <c r="E91" s="23">
        <v>223</v>
      </c>
      <c r="F91" s="43">
        <f t="shared" si="8"/>
        <v>484</v>
      </c>
      <c r="G91" s="44">
        <f t="shared" si="9"/>
        <v>16</v>
      </c>
      <c r="H91" s="45">
        <f t="shared" si="10"/>
        <v>0.46074380165289258</v>
      </c>
      <c r="I91" s="46">
        <f t="shared" si="11"/>
        <v>49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216</v>
      </c>
      <c r="E92" s="23">
        <v>199</v>
      </c>
      <c r="F92" s="43">
        <f t="shared" si="8"/>
        <v>415</v>
      </c>
      <c r="G92" s="44">
        <f t="shared" si="9"/>
        <v>20</v>
      </c>
      <c r="H92" s="45">
        <f t="shared" si="10"/>
        <v>0.4795180722891566</v>
      </c>
      <c r="I92" s="46">
        <f t="shared" si="11"/>
        <v>46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160</v>
      </c>
      <c r="E93" s="23">
        <v>182</v>
      </c>
      <c r="F93" s="43">
        <f t="shared" si="8"/>
        <v>342</v>
      </c>
      <c r="G93" s="44">
        <f t="shared" si="9"/>
        <v>31</v>
      </c>
      <c r="H93" s="45">
        <f t="shared" si="10"/>
        <v>0.53216374269005851</v>
      </c>
      <c r="I93" s="46">
        <f t="shared" si="11"/>
        <v>22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165</v>
      </c>
      <c r="E94" s="23">
        <v>239</v>
      </c>
      <c r="F94" s="43">
        <f t="shared" si="8"/>
        <v>404</v>
      </c>
      <c r="G94" s="44">
        <f t="shared" si="9"/>
        <v>23</v>
      </c>
      <c r="H94" s="45">
        <f t="shared" si="10"/>
        <v>0.59158415841584155</v>
      </c>
      <c r="I94" s="46">
        <f t="shared" si="11"/>
        <v>13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278</v>
      </c>
      <c r="E95" s="23">
        <v>184</v>
      </c>
      <c r="F95" s="43">
        <f t="shared" si="8"/>
        <v>462</v>
      </c>
      <c r="G95" s="44">
        <f t="shared" si="9"/>
        <v>17</v>
      </c>
      <c r="H95" s="45">
        <f t="shared" si="10"/>
        <v>0.39826839826839827</v>
      </c>
      <c r="I95" s="46">
        <f t="shared" si="11"/>
        <v>66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42</v>
      </c>
      <c r="E96" s="23">
        <v>22</v>
      </c>
      <c r="F96" s="43">
        <f t="shared" si="8"/>
        <v>64</v>
      </c>
      <c r="G96" s="44">
        <f t="shared" si="9"/>
        <v>80</v>
      </c>
      <c r="H96" s="45">
        <f t="shared" si="10"/>
        <v>0.34375</v>
      </c>
      <c r="I96" s="46">
        <f t="shared" si="11"/>
        <v>83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191</v>
      </c>
      <c r="E97" s="29">
        <v>210</v>
      </c>
      <c r="F97" s="53">
        <f t="shared" si="8"/>
        <v>401</v>
      </c>
      <c r="G97" s="54">
        <f t="shared" si="9"/>
        <v>24</v>
      </c>
      <c r="H97" s="55">
        <f t="shared" si="10"/>
        <v>0.52369077306733169</v>
      </c>
      <c r="I97" s="56">
        <f t="shared" si="11"/>
        <v>25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14517</v>
      </c>
      <c r="E99" s="244">
        <f t="shared" ref="E99:G99" si="12">SUM(E12:E97)</f>
        <v>15748</v>
      </c>
      <c r="F99" s="244">
        <f t="shared" si="12"/>
        <v>30265</v>
      </c>
      <c r="G99" s="245">
        <f t="shared" si="12"/>
        <v>3738</v>
      </c>
    </row>
  </sheetData>
  <autoFilter ref="A11:I11" xr:uid="{00000000-0009-0000-0000-000012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2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FE64F-835F-42DD-9B51-62CF22036CE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209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142</v>
      </c>
      <c r="E6" s="17">
        <f>INDEX(E12:E97,MATCH(C6,C12:C97,0),0)</f>
        <v>149</v>
      </c>
      <c r="F6" s="17">
        <f>SUM(D6:E6)</f>
        <v>291</v>
      </c>
      <c r="G6" s="18">
        <f>_xlfn.RANK.EQ(F6,$F$12:$F$97,0)</f>
        <v>37</v>
      </c>
      <c r="H6" s="19">
        <f>E6/F6</f>
        <v>0.51202749140893467</v>
      </c>
      <c r="I6" s="20">
        <f>_xlfn.RANK.EQ(H6,$H$12:$H$97,0)</f>
        <v>36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179.4</v>
      </c>
      <c r="E7" s="76">
        <f>ROUND(SUMIF($B$12:$B$97,"G",E12:E97)/(COUNTIFS(B12:B97,"G",D12:D97,"&lt;&gt;")),1)</f>
        <v>189.5</v>
      </c>
      <c r="F7" s="76">
        <f>ROUND(SUM(D7:E7),1)</f>
        <v>368.9</v>
      </c>
      <c r="G7" s="24"/>
      <c r="H7" s="25">
        <f>E7/F7</f>
        <v>0.51368934670642452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167.9</v>
      </c>
      <c r="E8" s="78">
        <f>ROUND(AVERAGE(E12:E97),1)</f>
        <v>196.4</v>
      </c>
      <c r="F8" s="78">
        <f>ROUND(SUM(D8:E8),1)</f>
        <v>364.3</v>
      </c>
      <c r="G8" s="30"/>
      <c r="H8" s="31">
        <f>E8/F8</f>
        <v>0.53911611309360419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2023年度（基準日：５月１日）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608</v>
      </c>
      <c r="E12" s="23">
        <v>723</v>
      </c>
      <c r="F12" s="43">
        <f t="shared" ref="F12:F43" si="0">SUM(D12:E12)</f>
        <v>1331</v>
      </c>
      <c r="G12" s="44">
        <f t="shared" ref="G12:G43" si="1">_xlfn.RANK.EQ(F12,$F$12:$F$97,0)</f>
        <v>4</v>
      </c>
      <c r="H12" s="45">
        <f t="shared" ref="H12:H43" si="2">E12/F12</f>
        <v>0.54320060105184076</v>
      </c>
      <c r="I12" s="46">
        <f t="shared" ref="I12:I43" si="3">_xlfn.RANK.EQ(H12,$H$12:$H$97,0)</f>
        <v>26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139</v>
      </c>
      <c r="E13" s="23">
        <v>81</v>
      </c>
      <c r="F13" s="43">
        <f t="shared" si="0"/>
        <v>220</v>
      </c>
      <c r="G13" s="44">
        <f t="shared" si="1"/>
        <v>45</v>
      </c>
      <c r="H13" s="45">
        <f t="shared" si="2"/>
        <v>0.36818181818181817</v>
      </c>
      <c r="I13" s="46">
        <f t="shared" si="3"/>
        <v>82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61</v>
      </c>
      <c r="E14" s="23">
        <v>54</v>
      </c>
      <c r="F14" s="43">
        <f t="shared" si="0"/>
        <v>115</v>
      </c>
      <c r="G14" s="44">
        <f t="shared" si="1"/>
        <v>69</v>
      </c>
      <c r="H14" s="45">
        <f t="shared" si="2"/>
        <v>0.46956521739130436</v>
      </c>
      <c r="I14" s="46">
        <f t="shared" si="3"/>
        <v>51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39</v>
      </c>
      <c r="E15" s="23">
        <v>22</v>
      </c>
      <c r="F15" s="43">
        <f t="shared" si="0"/>
        <v>61</v>
      </c>
      <c r="G15" s="44">
        <f t="shared" si="1"/>
        <v>80</v>
      </c>
      <c r="H15" s="45">
        <f t="shared" si="2"/>
        <v>0.36065573770491804</v>
      </c>
      <c r="I15" s="46">
        <f t="shared" si="3"/>
        <v>83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33</v>
      </c>
      <c r="E16" s="23">
        <v>42</v>
      </c>
      <c r="F16" s="43">
        <f t="shared" si="0"/>
        <v>75</v>
      </c>
      <c r="G16" s="44">
        <f t="shared" si="1"/>
        <v>77</v>
      </c>
      <c r="H16" s="45">
        <f t="shared" si="2"/>
        <v>0.56000000000000005</v>
      </c>
      <c r="I16" s="46">
        <f t="shared" si="3"/>
        <v>21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29</v>
      </c>
      <c r="E17" s="23">
        <v>26</v>
      </c>
      <c r="F17" s="43">
        <f t="shared" si="0"/>
        <v>55</v>
      </c>
      <c r="G17" s="44">
        <f t="shared" si="1"/>
        <v>82</v>
      </c>
      <c r="H17" s="45">
        <f t="shared" si="2"/>
        <v>0.47272727272727272</v>
      </c>
      <c r="I17" s="46">
        <f t="shared" si="3"/>
        <v>48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85</v>
      </c>
      <c r="E18" s="23">
        <v>74</v>
      </c>
      <c r="F18" s="43">
        <f t="shared" si="0"/>
        <v>159</v>
      </c>
      <c r="G18" s="44">
        <f t="shared" si="1"/>
        <v>55</v>
      </c>
      <c r="H18" s="45">
        <f t="shared" si="2"/>
        <v>0.46540880503144655</v>
      </c>
      <c r="I18" s="46">
        <f t="shared" si="3"/>
        <v>53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187</v>
      </c>
      <c r="E19" s="23">
        <v>134</v>
      </c>
      <c r="F19" s="43">
        <f t="shared" si="0"/>
        <v>321</v>
      </c>
      <c r="G19" s="44">
        <f t="shared" si="1"/>
        <v>33</v>
      </c>
      <c r="H19" s="45">
        <f t="shared" si="2"/>
        <v>0.4174454828660436</v>
      </c>
      <c r="I19" s="46">
        <f t="shared" si="3"/>
        <v>66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128</v>
      </c>
      <c r="E20" s="23">
        <v>163</v>
      </c>
      <c r="F20" s="43">
        <f t="shared" si="0"/>
        <v>291</v>
      </c>
      <c r="G20" s="44">
        <f t="shared" si="1"/>
        <v>37</v>
      </c>
      <c r="H20" s="45">
        <f t="shared" si="2"/>
        <v>0.56013745704467355</v>
      </c>
      <c r="I20" s="46">
        <f t="shared" si="3"/>
        <v>20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677</v>
      </c>
      <c r="E21" s="23">
        <v>456</v>
      </c>
      <c r="F21" s="43">
        <f t="shared" si="0"/>
        <v>1133</v>
      </c>
      <c r="G21" s="44">
        <f t="shared" si="1"/>
        <v>7</v>
      </c>
      <c r="H21" s="45">
        <f t="shared" si="2"/>
        <v>0.40247131509267431</v>
      </c>
      <c r="I21" s="46">
        <f t="shared" si="3"/>
        <v>72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48</v>
      </c>
      <c r="E22" s="23">
        <v>25</v>
      </c>
      <c r="F22" s="43">
        <f t="shared" si="0"/>
        <v>73</v>
      </c>
      <c r="G22" s="44">
        <f t="shared" si="1"/>
        <v>78</v>
      </c>
      <c r="H22" s="45">
        <f t="shared" si="2"/>
        <v>0.34246575342465752</v>
      </c>
      <c r="I22" s="46">
        <f t="shared" si="3"/>
        <v>84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149</v>
      </c>
      <c r="E23" s="23">
        <v>121</v>
      </c>
      <c r="F23" s="43">
        <f t="shared" si="0"/>
        <v>270</v>
      </c>
      <c r="G23" s="44">
        <f t="shared" si="1"/>
        <v>39</v>
      </c>
      <c r="H23" s="45">
        <f t="shared" si="2"/>
        <v>0.44814814814814813</v>
      </c>
      <c r="I23" s="46">
        <f t="shared" si="3"/>
        <v>60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185</v>
      </c>
      <c r="E24" s="23">
        <v>158</v>
      </c>
      <c r="F24" s="43">
        <f t="shared" si="0"/>
        <v>343</v>
      </c>
      <c r="G24" s="44">
        <f t="shared" si="1"/>
        <v>31</v>
      </c>
      <c r="H24" s="45">
        <f t="shared" si="2"/>
        <v>0.46064139941690962</v>
      </c>
      <c r="I24" s="46">
        <f t="shared" si="3"/>
        <v>54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91</v>
      </c>
      <c r="E25" s="23">
        <v>99</v>
      </c>
      <c r="F25" s="43">
        <f t="shared" si="0"/>
        <v>190</v>
      </c>
      <c r="G25" s="44">
        <f t="shared" si="1"/>
        <v>49</v>
      </c>
      <c r="H25" s="45">
        <f t="shared" si="2"/>
        <v>0.52105263157894732</v>
      </c>
      <c r="I25" s="46">
        <f t="shared" si="3"/>
        <v>33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132</v>
      </c>
      <c r="E26" s="23">
        <v>91</v>
      </c>
      <c r="F26" s="43">
        <f t="shared" si="0"/>
        <v>223</v>
      </c>
      <c r="G26" s="44">
        <f t="shared" si="1"/>
        <v>44</v>
      </c>
      <c r="H26" s="45">
        <f t="shared" si="2"/>
        <v>0.40807174887892378</v>
      </c>
      <c r="I26" s="46">
        <f t="shared" si="3"/>
        <v>69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425</v>
      </c>
      <c r="E27" s="23">
        <v>768</v>
      </c>
      <c r="F27" s="43">
        <f t="shared" si="0"/>
        <v>1193</v>
      </c>
      <c r="G27" s="44">
        <f t="shared" si="1"/>
        <v>5</v>
      </c>
      <c r="H27" s="45">
        <f t="shared" si="2"/>
        <v>0.64375523889354569</v>
      </c>
      <c r="I27" s="46">
        <f t="shared" si="3"/>
        <v>8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27</v>
      </c>
      <c r="E28" s="23">
        <v>23</v>
      </c>
      <c r="F28" s="43">
        <f t="shared" si="0"/>
        <v>50</v>
      </c>
      <c r="G28" s="44">
        <f t="shared" si="1"/>
        <v>83</v>
      </c>
      <c r="H28" s="45">
        <f t="shared" si="2"/>
        <v>0.46</v>
      </c>
      <c r="I28" s="46">
        <f t="shared" si="3"/>
        <v>55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84</v>
      </c>
      <c r="E29" s="23">
        <v>60</v>
      </c>
      <c r="F29" s="43">
        <f t="shared" si="0"/>
        <v>144</v>
      </c>
      <c r="G29" s="44">
        <f t="shared" si="1"/>
        <v>58</v>
      </c>
      <c r="H29" s="45">
        <f t="shared" si="2"/>
        <v>0.41666666666666669</v>
      </c>
      <c r="I29" s="46">
        <f t="shared" si="3"/>
        <v>67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197</v>
      </c>
      <c r="E30" s="23">
        <v>162</v>
      </c>
      <c r="F30" s="43">
        <f t="shared" si="0"/>
        <v>359</v>
      </c>
      <c r="G30" s="44">
        <f t="shared" si="1"/>
        <v>28</v>
      </c>
      <c r="H30" s="45">
        <f t="shared" si="2"/>
        <v>0.45125348189415043</v>
      </c>
      <c r="I30" s="46">
        <f t="shared" si="3"/>
        <v>58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115</v>
      </c>
      <c r="E31" s="23">
        <v>58</v>
      </c>
      <c r="F31" s="43">
        <f t="shared" si="0"/>
        <v>173</v>
      </c>
      <c r="G31" s="44">
        <f t="shared" si="1"/>
        <v>52</v>
      </c>
      <c r="H31" s="45">
        <f t="shared" si="2"/>
        <v>0.33526011560693642</v>
      </c>
      <c r="I31" s="46">
        <f t="shared" si="3"/>
        <v>85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308</v>
      </c>
      <c r="E32" s="23">
        <v>321</v>
      </c>
      <c r="F32" s="43">
        <f t="shared" si="0"/>
        <v>629</v>
      </c>
      <c r="G32" s="44">
        <f t="shared" si="1"/>
        <v>12</v>
      </c>
      <c r="H32" s="45">
        <f t="shared" si="2"/>
        <v>0.51033386327503971</v>
      </c>
      <c r="I32" s="46">
        <f t="shared" si="3"/>
        <v>37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806</v>
      </c>
      <c r="E33" s="23">
        <v>826</v>
      </c>
      <c r="F33" s="43">
        <f t="shared" si="0"/>
        <v>1632</v>
      </c>
      <c r="G33" s="44">
        <f t="shared" si="1"/>
        <v>2</v>
      </c>
      <c r="H33" s="45">
        <f t="shared" si="2"/>
        <v>0.50612745098039214</v>
      </c>
      <c r="I33" s="46">
        <f t="shared" si="3"/>
        <v>38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255</v>
      </c>
      <c r="E34" s="23">
        <v>425</v>
      </c>
      <c r="F34" s="43">
        <f t="shared" si="0"/>
        <v>680</v>
      </c>
      <c r="G34" s="44">
        <f t="shared" si="1"/>
        <v>11</v>
      </c>
      <c r="H34" s="45">
        <f t="shared" si="2"/>
        <v>0.625</v>
      </c>
      <c r="I34" s="46">
        <f t="shared" si="3"/>
        <v>10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59</v>
      </c>
      <c r="E35" s="23">
        <v>47</v>
      </c>
      <c r="F35" s="43">
        <f t="shared" si="0"/>
        <v>106</v>
      </c>
      <c r="G35" s="44">
        <f t="shared" si="1"/>
        <v>72</v>
      </c>
      <c r="H35" s="45">
        <f t="shared" si="2"/>
        <v>0.44339622641509435</v>
      </c>
      <c r="I35" s="46">
        <f t="shared" si="3"/>
        <v>62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51</v>
      </c>
      <c r="E36" s="23">
        <v>99</v>
      </c>
      <c r="F36" s="43">
        <f t="shared" si="0"/>
        <v>150</v>
      </c>
      <c r="G36" s="44">
        <f t="shared" si="1"/>
        <v>57</v>
      </c>
      <c r="H36" s="45">
        <f t="shared" si="2"/>
        <v>0.66</v>
      </c>
      <c r="I36" s="46">
        <f t="shared" si="3"/>
        <v>6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364</v>
      </c>
      <c r="E37" s="23">
        <v>761</v>
      </c>
      <c r="F37" s="43">
        <f t="shared" si="0"/>
        <v>1125</v>
      </c>
      <c r="G37" s="44">
        <f t="shared" si="1"/>
        <v>8</v>
      </c>
      <c r="H37" s="45">
        <f t="shared" si="2"/>
        <v>0.6764444444444444</v>
      </c>
      <c r="I37" s="46">
        <f t="shared" si="3"/>
        <v>3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40</v>
      </c>
      <c r="E38" s="23">
        <v>56</v>
      </c>
      <c r="F38" s="43">
        <f t="shared" si="0"/>
        <v>96</v>
      </c>
      <c r="G38" s="44">
        <f t="shared" si="1"/>
        <v>74</v>
      </c>
      <c r="H38" s="45">
        <f t="shared" si="2"/>
        <v>0.58333333333333337</v>
      </c>
      <c r="I38" s="46">
        <f t="shared" si="3"/>
        <v>16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118</v>
      </c>
      <c r="E39" s="23">
        <v>82</v>
      </c>
      <c r="F39" s="43">
        <f t="shared" si="0"/>
        <v>200</v>
      </c>
      <c r="G39" s="44">
        <f t="shared" si="1"/>
        <v>47</v>
      </c>
      <c r="H39" s="45">
        <f t="shared" si="2"/>
        <v>0.41</v>
      </c>
      <c r="I39" s="46">
        <f t="shared" si="3"/>
        <v>68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108</v>
      </c>
      <c r="E40" s="23">
        <v>73</v>
      </c>
      <c r="F40" s="43">
        <f t="shared" si="0"/>
        <v>181</v>
      </c>
      <c r="G40" s="44">
        <f t="shared" si="1"/>
        <v>51</v>
      </c>
      <c r="H40" s="45">
        <f t="shared" si="2"/>
        <v>0.40331491712707185</v>
      </c>
      <c r="I40" s="46">
        <f t="shared" si="3"/>
        <v>71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84</v>
      </c>
      <c r="E41" s="23">
        <v>52</v>
      </c>
      <c r="F41" s="43">
        <f t="shared" si="0"/>
        <v>136</v>
      </c>
      <c r="G41" s="44">
        <f t="shared" si="1"/>
        <v>61</v>
      </c>
      <c r="H41" s="45">
        <f t="shared" si="2"/>
        <v>0.38235294117647056</v>
      </c>
      <c r="I41" s="46">
        <f t="shared" si="3"/>
        <v>80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98</v>
      </c>
      <c r="E42" s="23">
        <v>158</v>
      </c>
      <c r="F42" s="43">
        <f t="shared" si="0"/>
        <v>256</v>
      </c>
      <c r="G42" s="44">
        <f t="shared" si="1"/>
        <v>41</v>
      </c>
      <c r="H42" s="45">
        <f t="shared" si="2"/>
        <v>0.6171875</v>
      </c>
      <c r="I42" s="46">
        <f t="shared" si="3"/>
        <v>13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27</v>
      </c>
      <c r="E43" s="23">
        <v>94</v>
      </c>
      <c r="F43" s="43">
        <f t="shared" si="0"/>
        <v>121</v>
      </c>
      <c r="G43" s="44">
        <f t="shared" si="1"/>
        <v>66</v>
      </c>
      <c r="H43" s="45">
        <f t="shared" si="2"/>
        <v>0.77685950413223137</v>
      </c>
      <c r="I43" s="46">
        <f t="shared" si="3"/>
        <v>1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76</v>
      </c>
      <c r="E44" s="23">
        <v>68</v>
      </c>
      <c r="F44" s="43">
        <f t="shared" ref="F44:F75" si="4">SUM(D44:E44)</f>
        <v>144</v>
      </c>
      <c r="G44" s="44">
        <f t="shared" ref="G44:G75" si="5">_xlfn.RANK.EQ(F44,$F$12:$F$97,0)</f>
        <v>58</v>
      </c>
      <c r="H44" s="45">
        <f t="shared" ref="H44:H75" si="6">E44/F44</f>
        <v>0.47222222222222221</v>
      </c>
      <c r="I44" s="46">
        <f t="shared" ref="I44:I75" si="7">_xlfn.RANK.EQ(H44,$H$12:$H$97,0)</f>
        <v>49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145</v>
      </c>
      <c r="E45" s="23">
        <v>108</v>
      </c>
      <c r="F45" s="43">
        <f t="shared" si="4"/>
        <v>253</v>
      </c>
      <c r="G45" s="44">
        <f t="shared" si="5"/>
        <v>42</v>
      </c>
      <c r="H45" s="45">
        <f t="shared" si="6"/>
        <v>0.4268774703557312</v>
      </c>
      <c r="I45" s="46">
        <f t="shared" si="7"/>
        <v>65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25</v>
      </c>
      <c r="E46" s="23">
        <v>16</v>
      </c>
      <c r="F46" s="43">
        <f t="shared" si="4"/>
        <v>41</v>
      </c>
      <c r="G46" s="44">
        <f t="shared" si="5"/>
        <v>86</v>
      </c>
      <c r="H46" s="45">
        <f t="shared" si="6"/>
        <v>0.3902439024390244</v>
      </c>
      <c r="I46" s="46">
        <f t="shared" si="7"/>
        <v>78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269</v>
      </c>
      <c r="E47" s="23">
        <v>270</v>
      </c>
      <c r="F47" s="43">
        <f t="shared" si="4"/>
        <v>539</v>
      </c>
      <c r="G47" s="44">
        <f t="shared" si="5"/>
        <v>16</v>
      </c>
      <c r="H47" s="45">
        <f t="shared" si="6"/>
        <v>0.5009276437847866</v>
      </c>
      <c r="I47" s="46">
        <f t="shared" si="7"/>
        <v>41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67</v>
      </c>
      <c r="E48" s="23">
        <v>44</v>
      </c>
      <c r="F48" s="43">
        <f t="shared" si="4"/>
        <v>111</v>
      </c>
      <c r="G48" s="44">
        <f t="shared" si="5"/>
        <v>71</v>
      </c>
      <c r="H48" s="45">
        <f t="shared" si="6"/>
        <v>0.3963963963963964</v>
      </c>
      <c r="I48" s="46">
        <f t="shared" si="7"/>
        <v>76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64</v>
      </c>
      <c r="E49" s="23">
        <v>62</v>
      </c>
      <c r="F49" s="43">
        <f t="shared" si="4"/>
        <v>126</v>
      </c>
      <c r="G49" s="44">
        <f t="shared" si="5"/>
        <v>63</v>
      </c>
      <c r="H49" s="45">
        <f t="shared" si="6"/>
        <v>0.49206349206349204</v>
      </c>
      <c r="I49" s="46">
        <f t="shared" si="7"/>
        <v>43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183</v>
      </c>
      <c r="E50" s="23">
        <v>220</v>
      </c>
      <c r="F50" s="43">
        <f t="shared" si="4"/>
        <v>403</v>
      </c>
      <c r="G50" s="44">
        <f t="shared" si="5"/>
        <v>25</v>
      </c>
      <c r="H50" s="45">
        <f t="shared" si="6"/>
        <v>0.54590570719602982</v>
      </c>
      <c r="I50" s="46">
        <f t="shared" si="7"/>
        <v>25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195</v>
      </c>
      <c r="E51" s="23">
        <v>253</v>
      </c>
      <c r="F51" s="43">
        <f t="shared" si="4"/>
        <v>448</v>
      </c>
      <c r="G51" s="44">
        <f t="shared" si="5"/>
        <v>19</v>
      </c>
      <c r="H51" s="45">
        <f t="shared" si="6"/>
        <v>0.5647321428571429</v>
      </c>
      <c r="I51" s="46">
        <f t="shared" si="7"/>
        <v>19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57</v>
      </c>
      <c r="E52" s="23">
        <v>62</v>
      </c>
      <c r="F52" s="43">
        <f t="shared" si="4"/>
        <v>119</v>
      </c>
      <c r="G52" s="44">
        <f t="shared" si="5"/>
        <v>67</v>
      </c>
      <c r="H52" s="45">
        <f t="shared" si="6"/>
        <v>0.52100840336134457</v>
      </c>
      <c r="I52" s="46">
        <f t="shared" si="7"/>
        <v>34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126</v>
      </c>
      <c r="E53" s="23">
        <v>190</v>
      </c>
      <c r="F53" s="43">
        <f t="shared" si="4"/>
        <v>316</v>
      </c>
      <c r="G53" s="44">
        <f t="shared" si="5"/>
        <v>34</v>
      </c>
      <c r="H53" s="45">
        <f t="shared" si="6"/>
        <v>0.60126582278481011</v>
      </c>
      <c r="I53" s="46">
        <f t="shared" si="7"/>
        <v>14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136</v>
      </c>
      <c r="E54" s="23">
        <v>128</v>
      </c>
      <c r="F54" s="43">
        <f t="shared" si="4"/>
        <v>264</v>
      </c>
      <c r="G54" s="44">
        <f t="shared" si="5"/>
        <v>40</v>
      </c>
      <c r="H54" s="45">
        <f t="shared" si="6"/>
        <v>0.48484848484848486</v>
      </c>
      <c r="I54" s="46">
        <f t="shared" si="7"/>
        <v>46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241</v>
      </c>
      <c r="E55" s="23">
        <v>212</v>
      </c>
      <c r="F55" s="43">
        <f t="shared" si="4"/>
        <v>453</v>
      </c>
      <c r="G55" s="44">
        <f t="shared" si="5"/>
        <v>18</v>
      </c>
      <c r="H55" s="45">
        <f t="shared" si="6"/>
        <v>0.46799116997792495</v>
      </c>
      <c r="I55" s="46">
        <f t="shared" si="7"/>
        <v>52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92</v>
      </c>
      <c r="E56" s="23">
        <v>97</v>
      </c>
      <c r="F56" s="43">
        <f t="shared" si="4"/>
        <v>189</v>
      </c>
      <c r="G56" s="44">
        <f t="shared" si="5"/>
        <v>50</v>
      </c>
      <c r="H56" s="45">
        <f t="shared" si="6"/>
        <v>0.51322751322751325</v>
      </c>
      <c r="I56" s="46">
        <f t="shared" si="7"/>
        <v>35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115</v>
      </c>
      <c r="E57" s="23">
        <v>130</v>
      </c>
      <c r="F57" s="43">
        <f t="shared" si="4"/>
        <v>245</v>
      </c>
      <c r="G57" s="44">
        <f t="shared" si="5"/>
        <v>43</v>
      </c>
      <c r="H57" s="45">
        <f t="shared" si="6"/>
        <v>0.53061224489795922</v>
      </c>
      <c r="I57" s="46">
        <f t="shared" si="7"/>
        <v>29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96</v>
      </c>
      <c r="E58" s="23">
        <v>64</v>
      </c>
      <c r="F58" s="43">
        <f t="shared" si="4"/>
        <v>160</v>
      </c>
      <c r="G58" s="44">
        <f t="shared" si="5"/>
        <v>54</v>
      </c>
      <c r="H58" s="45">
        <f t="shared" si="6"/>
        <v>0.4</v>
      </c>
      <c r="I58" s="46">
        <f t="shared" si="7"/>
        <v>74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178</v>
      </c>
      <c r="E59" s="23">
        <v>383</v>
      </c>
      <c r="F59" s="43">
        <f t="shared" si="4"/>
        <v>561</v>
      </c>
      <c r="G59" s="44">
        <f t="shared" si="5"/>
        <v>13</v>
      </c>
      <c r="H59" s="45">
        <f t="shared" si="6"/>
        <v>0.6827094474153298</v>
      </c>
      <c r="I59" s="46">
        <f t="shared" si="7"/>
        <v>2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76</v>
      </c>
      <c r="E60" s="23">
        <v>87</v>
      </c>
      <c r="F60" s="43">
        <f t="shared" si="4"/>
        <v>163</v>
      </c>
      <c r="G60" s="44">
        <f t="shared" si="5"/>
        <v>53</v>
      </c>
      <c r="H60" s="45">
        <f t="shared" si="6"/>
        <v>0.53374233128834359</v>
      </c>
      <c r="I60" s="46">
        <f t="shared" si="7"/>
        <v>28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79</v>
      </c>
      <c r="E61" s="23">
        <v>60</v>
      </c>
      <c r="F61" s="43">
        <f t="shared" si="4"/>
        <v>139</v>
      </c>
      <c r="G61" s="44">
        <f t="shared" si="5"/>
        <v>60</v>
      </c>
      <c r="H61" s="45">
        <f t="shared" si="6"/>
        <v>0.43165467625899279</v>
      </c>
      <c r="I61" s="46">
        <f t="shared" si="7"/>
        <v>63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68</v>
      </c>
      <c r="E62" s="23">
        <v>45</v>
      </c>
      <c r="F62" s="43">
        <f t="shared" si="4"/>
        <v>113</v>
      </c>
      <c r="G62" s="44">
        <f t="shared" si="5"/>
        <v>70</v>
      </c>
      <c r="H62" s="45">
        <f t="shared" si="6"/>
        <v>0.39823008849557523</v>
      </c>
      <c r="I62" s="46">
        <f t="shared" si="7"/>
        <v>75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172</v>
      </c>
      <c r="E63" s="23">
        <v>140</v>
      </c>
      <c r="F63" s="43">
        <f t="shared" si="4"/>
        <v>312</v>
      </c>
      <c r="G63" s="44">
        <f t="shared" si="5"/>
        <v>35</v>
      </c>
      <c r="H63" s="45">
        <f t="shared" si="6"/>
        <v>0.44871794871794873</v>
      </c>
      <c r="I63" s="46">
        <f t="shared" si="7"/>
        <v>59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82</v>
      </c>
      <c r="E64" s="23">
        <v>36</v>
      </c>
      <c r="F64" s="43">
        <f t="shared" si="4"/>
        <v>118</v>
      </c>
      <c r="G64" s="44">
        <f t="shared" si="5"/>
        <v>68</v>
      </c>
      <c r="H64" s="45">
        <f t="shared" si="6"/>
        <v>0.30508474576271188</v>
      </c>
      <c r="I64" s="46">
        <f t="shared" si="7"/>
        <v>86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74</v>
      </c>
      <c r="E65" s="23">
        <v>122</v>
      </c>
      <c r="F65" s="43">
        <f t="shared" si="4"/>
        <v>196</v>
      </c>
      <c r="G65" s="44">
        <f t="shared" si="5"/>
        <v>48</v>
      </c>
      <c r="H65" s="45">
        <f t="shared" si="6"/>
        <v>0.62244897959183676</v>
      </c>
      <c r="I65" s="46">
        <f t="shared" si="7"/>
        <v>11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767</v>
      </c>
      <c r="E66" s="23">
        <v>1063</v>
      </c>
      <c r="F66" s="43">
        <f t="shared" si="4"/>
        <v>1830</v>
      </c>
      <c r="G66" s="44">
        <f t="shared" si="5"/>
        <v>1</v>
      </c>
      <c r="H66" s="45">
        <f t="shared" si="6"/>
        <v>0.58087431693989067</v>
      </c>
      <c r="I66" s="46">
        <f t="shared" si="7"/>
        <v>18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37</v>
      </c>
      <c r="E67" s="23">
        <v>31</v>
      </c>
      <c r="F67" s="43">
        <f t="shared" si="4"/>
        <v>68</v>
      </c>
      <c r="G67" s="44">
        <f t="shared" si="5"/>
        <v>79</v>
      </c>
      <c r="H67" s="45">
        <f t="shared" si="6"/>
        <v>0.45588235294117646</v>
      </c>
      <c r="I67" s="46">
        <f t="shared" si="7"/>
        <v>57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77</v>
      </c>
      <c r="E68" s="23">
        <v>53</v>
      </c>
      <c r="F68" s="43">
        <f t="shared" si="4"/>
        <v>130</v>
      </c>
      <c r="G68" s="44">
        <f t="shared" si="5"/>
        <v>62</v>
      </c>
      <c r="H68" s="45">
        <f t="shared" si="6"/>
        <v>0.40769230769230769</v>
      </c>
      <c r="I68" s="46">
        <f t="shared" si="7"/>
        <v>70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531</v>
      </c>
      <c r="E69" s="23">
        <v>1029</v>
      </c>
      <c r="F69" s="43">
        <f t="shared" si="4"/>
        <v>1560</v>
      </c>
      <c r="G69" s="44">
        <f t="shared" si="5"/>
        <v>3</v>
      </c>
      <c r="H69" s="45">
        <f t="shared" si="6"/>
        <v>0.6596153846153846</v>
      </c>
      <c r="I69" s="46">
        <f t="shared" si="7"/>
        <v>7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81</v>
      </c>
      <c r="E70" s="23">
        <v>78</v>
      </c>
      <c r="F70" s="43">
        <f t="shared" si="4"/>
        <v>159</v>
      </c>
      <c r="G70" s="44">
        <f t="shared" si="5"/>
        <v>55</v>
      </c>
      <c r="H70" s="45">
        <f t="shared" si="6"/>
        <v>0.49056603773584906</v>
      </c>
      <c r="I70" s="46">
        <f t="shared" si="7"/>
        <v>45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342</v>
      </c>
      <c r="E71" s="23">
        <v>602</v>
      </c>
      <c r="F71" s="43">
        <f t="shared" si="4"/>
        <v>944</v>
      </c>
      <c r="G71" s="44">
        <f t="shared" si="5"/>
        <v>10</v>
      </c>
      <c r="H71" s="45">
        <f t="shared" si="6"/>
        <v>0.63771186440677963</v>
      </c>
      <c r="I71" s="46">
        <f t="shared" si="7"/>
        <v>9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58</v>
      </c>
      <c r="E72" s="23">
        <v>36</v>
      </c>
      <c r="F72" s="43">
        <f t="shared" si="4"/>
        <v>94</v>
      </c>
      <c r="G72" s="44">
        <f t="shared" si="5"/>
        <v>76</v>
      </c>
      <c r="H72" s="45">
        <f t="shared" si="6"/>
        <v>0.38297872340425532</v>
      </c>
      <c r="I72" s="46">
        <f t="shared" si="7"/>
        <v>79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24</v>
      </c>
      <c r="E73" s="23">
        <v>18</v>
      </c>
      <c r="F73" s="43">
        <f t="shared" si="4"/>
        <v>42</v>
      </c>
      <c r="G73" s="44">
        <f t="shared" si="5"/>
        <v>85</v>
      </c>
      <c r="H73" s="45">
        <f t="shared" si="6"/>
        <v>0.42857142857142855</v>
      </c>
      <c r="I73" s="46">
        <f t="shared" si="7"/>
        <v>64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20</v>
      </c>
      <c r="E74" s="23">
        <v>28</v>
      </c>
      <c r="F74" s="43">
        <f t="shared" si="4"/>
        <v>48</v>
      </c>
      <c r="G74" s="44">
        <f t="shared" si="5"/>
        <v>84</v>
      </c>
      <c r="H74" s="45">
        <f t="shared" si="6"/>
        <v>0.58333333333333337</v>
      </c>
      <c r="I74" s="46">
        <f t="shared" si="7"/>
        <v>16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76</v>
      </c>
      <c r="E75" s="23">
        <v>47</v>
      </c>
      <c r="F75" s="43">
        <f t="shared" si="4"/>
        <v>123</v>
      </c>
      <c r="G75" s="44">
        <f t="shared" si="5"/>
        <v>65</v>
      </c>
      <c r="H75" s="45">
        <f t="shared" si="6"/>
        <v>0.38211382113821141</v>
      </c>
      <c r="I75" s="46">
        <f t="shared" si="7"/>
        <v>81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69</v>
      </c>
      <c r="E76" s="23">
        <v>56</v>
      </c>
      <c r="F76" s="43">
        <f t="shared" ref="F76:F97" si="8">SUM(D76:E76)</f>
        <v>125</v>
      </c>
      <c r="G76" s="44">
        <f t="shared" ref="G76:G97" si="9">_xlfn.RANK.EQ(F76,$F$12:$F$97,0)</f>
        <v>64</v>
      </c>
      <c r="H76" s="45">
        <f t="shared" ref="H76:H97" si="10">E76/F76</f>
        <v>0.44800000000000001</v>
      </c>
      <c r="I76" s="46">
        <f t="shared" ref="I76:I97" si="11">_xlfn.RANK.EQ(H76,$H$12:$H$97,0)</f>
        <v>61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186</v>
      </c>
      <c r="E77" s="23">
        <v>224</v>
      </c>
      <c r="F77" s="43">
        <f t="shared" si="8"/>
        <v>410</v>
      </c>
      <c r="G77" s="44">
        <f t="shared" si="9"/>
        <v>22</v>
      </c>
      <c r="H77" s="45">
        <f t="shared" si="10"/>
        <v>0.54634146341463419</v>
      </c>
      <c r="I77" s="46">
        <f t="shared" si="11"/>
        <v>24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148</v>
      </c>
      <c r="E78" s="23">
        <v>175</v>
      </c>
      <c r="F78" s="43">
        <f t="shared" si="8"/>
        <v>323</v>
      </c>
      <c r="G78" s="44">
        <f t="shared" si="9"/>
        <v>32</v>
      </c>
      <c r="H78" s="45">
        <f t="shared" si="10"/>
        <v>0.54179566563467496</v>
      </c>
      <c r="I78" s="46">
        <f t="shared" si="11"/>
        <v>27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326</v>
      </c>
      <c r="E79" s="23">
        <v>635</v>
      </c>
      <c r="F79" s="43">
        <f t="shared" si="8"/>
        <v>961</v>
      </c>
      <c r="G79" s="44">
        <f t="shared" si="9"/>
        <v>9</v>
      </c>
      <c r="H79" s="45">
        <f t="shared" si="10"/>
        <v>0.66077003121748179</v>
      </c>
      <c r="I79" s="46">
        <f t="shared" si="11"/>
        <v>5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298</v>
      </c>
      <c r="E80" s="23">
        <v>253</v>
      </c>
      <c r="F80" s="43">
        <f t="shared" si="8"/>
        <v>551</v>
      </c>
      <c r="G80" s="44">
        <f t="shared" si="9"/>
        <v>15</v>
      </c>
      <c r="H80" s="45">
        <f t="shared" si="10"/>
        <v>0.45916515426497279</v>
      </c>
      <c r="I80" s="46">
        <f t="shared" si="11"/>
        <v>56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217</v>
      </c>
      <c r="E81" s="23">
        <v>209</v>
      </c>
      <c r="F81" s="43">
        <f t="shared" si="8"/>
        <v>426</v>
      </c>
      <c r="G81" s="44">
        <f t="shared" si="9"/>
        <v>21</v>
      </c>
      <c r="H81" s="45">
        <f t="shared" si="10"/>
        <v>0.49061032863849763</v>
      </c>
      <c r="I81" s="46">
        <f t="shared" si="11"/>
        <v>44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143</v>
      </c>
      <c r="E82" s="23">
        <v>231</v>
      </c>
      <c r="F82" s="43">
        <f t="shared" si="8"/>
        <v>374</v>
      </c>
      <c r="G82" s="44">
        <f t="shared" si="9"/>
        <v>27</v>
      </c>
      <c r="H82" s="45">
        <f t="shared" si="10"/>
        <v>0.61764705882352944</v>
      </c>
      <c r="I82" s="46">
        <f t="shared" si="11"/>
        <v>12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50</v>
      </c>
      <c r="E83" s="23">
        <v>46</v>
      </c>
      <c r="F83" s="43">
        <f t="shared" si="8"/>
        <v>96</v>
      </c>
      <c r="G83" s="44">
        <f t="shared" si="9"/>
        <v>74</v>
      </c>
      <c r="H83" s="45">
        <f t="shared" si="10"/>
        <v>0.47916666666666669</v>
      </c>
      <c r="I83" s="46">
        <f t="shared" si="11"/>
        <v>47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145</v>
      </c>
      <c r="E84" s="23">
        <v>162</v>
      </c>
      <c r="F84" s="43">
        <f t="shared" si="8"/>
        <v>307</v>
      </c>
      <c r="G84" s="44">
        <f t="shared" si="9"/>
        <v>36</v>
      </c>
      <c r="H84" s="45">
        <f t="shared" si="10"/>
        <v>0.52768729641693812</v>
      </c>
      <c r="I84" s="46">
        <f t="shared" si="11"/>
        <v>30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190</v>
      </c>
      <c r="E85" s="23">
        <v>211</v>
      </c>
      <c r="F85" s="43">
        <f t="shared" si="8"/>
        <v>401</v>
      </c>
      <c r="G85" s="44">
        <f t="shared" si="9"/>
        <v>26</v>
      </c>
      <c r="H85" s="45">
        <f t="shared" si="10"/>
        <v>0.52618453865336656</v>
      </c>
      <c r="I85" s="46">
        <f t="shared" si="11"/>
        <v>31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142</v>
      </c>
      <c r="E86" s="48">
        <v>149</v>
      </c>
      <c r="F86" s="49">
        <f t="shared" si="8"/>
        <v>291</v>
      </c>
      <c r="G86" s="50">
        <f t="shared" si="9"/>
        <v>37</v>
      </c>
      <c r="H86" s="51">
        <f t="shared" si="10"/>
        <v>0.51202749140893467</v>
      </c>
      <c r="I86" s="52">
        <f t="shared" si="11"/>
        <v>36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72</v>
      </c>
      <c r="E87" s="23">
        <v>145</v>
      </c>
      <c r="F87" s="43">
        <f t="shared" si="8"/>
        <v>217</v>
      </c>
      <c r="G87" s="44">
        <f t="shared" si="9"/>
        <v>46</v>
      </c>
      <c r="H87" s="45">
        <f t="shared" si="10"/>
        <v>0.66820276497695852</v>
      </c>
      <c r="I87" s="46">
        <f t="shared" si="11"/>
        <v>4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61</v>
      </c>
      <c r="E88" s="23">
        <v>41</v>
      </c>
      <c r="F88" s="43">
        <f t="shared" si="8"/>
        <v>102</v>
      </c>
      <c r="G88" s="44">
        <f t="shared" si="9"/>
        <v>73</v>
      </c>
      <c r="H88" s="45">
        <f t="shared" si="10"/>
        <v>0.40196078431372551</v>
      </c>
      <c r="I88" s="46">
        <f t="shared" si="11"/>
        <v>73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519</v>
      </c>
      <c r="E89" s="23">
        <v>650</v>
      </c>
      <c r="F89" s="43">
        <f t="shared" si="8"/>
        <v>1169</v>
      </c>
      <c r="G89" s="44">
        <f t="shared" si="9"/>
        <v>6</v>
      </c>
      <c r="H89" s="45">
        <f t="shared" si="10"/>
        <v>0.55603079555175361</v>
      </c>
      <c r="I89" s="46">
        <f t="shared" si="11"/>
        <v>22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178</v>
      </c>
      <c r="E90" s="23">
        <v>180</v>
      </c>
      <c r="F90" s="43">
        <f t="shared" si="8"/>
        <v>358</v>
      </c>
      <c r="G90" s="44">
        <f t="shared" si="9"/>
        <v>29</v>
      </c>
      <c r="H90" s="45">
        <f t="shared" si="10"/>
        <v>0.5027932960893855</v>
      </c>
      <c r="I90" s="46">
        <f t="shared" si="11"/>
        <v>39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261</v>
      </c>
      <c r="E91" s="23">
        <v>232</v>
      </c>
      <c r="F91" s="43">
        <f t="shared" si="8"/>
        <v>493</v>
      </c>
      <c r="G91" s="44">
        <f t="shared" si="9"/>
        <v>17</v>
      </c>
      <c r="H91" s="45">
        <f t="shared" si="10"/>
        <v>0.47058823529411764</v>
      </c>
      <c r="I91" s="46">
        <f t="shared" si="11"/>
        <v>50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216</v>
      </c>
      <c r="E92" s="23">
        <v>214</v>
      </c>
      <c r="F92" s="43">
        <f t="shared" si="8"/>
        <v>430</v>
      </c>
      <c r="G92" s="44">
        <f t="shared" si="9"/>
        <v>20</v>
      </c>
      <c r="H92" s="45">
        <f t="shared" si="10"/>
        <v>0.49767441860465117</v>
      </c>
      <c r="I92" s="46">
        <f t="shared" si="11"/>
        <v>42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158</v>
      </c>
      <c r="E93" s="23">
        <v>197</v>
      </c>
      <c r="F93" s="43">
        <f t="shared" si="8"/>
        <v>355</v>
      </c>
      <c r="G93" s="44">
        <f t="shared" si="9"/>
        <v>30</v>
      </c>
      <c r="H93" s="45">
        <f t="shared" si="10"/>
        <v>0.55492957746478877</v>
      </c>
      <c r="I93" s="46">
        <f t="shared" si="11"/>
        <v>23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163</v>
      </c>
      <c r="E94" s="23">
        <v>243</v>
      </c>
      <c r="F94" s="43">
        <f t="shared" si="8"/>
        <v>406</v>
      </c>
      <c r="G94" s="44">
        <f t="shared" si="9"/>
        <v>24</v>
      </c>
      <c r="H94" s="45">
        <f t="shared" si="10"/>
        <v>0.59852216748768472</v>
      </c>
      <c r="I94" s="46">
        <f t="shared" si="11"/>
        <v>15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278</v>
      </c>
      <c r="E95" s="23">
        <v>281</v>
      </c>
      <c r="F95" s="43">
        <f t="shared" si="8"/>
        <v>559</v>
      </c>
      <c r="G95" s="44">
        <f t="shared" si="9"/>
        <v>14</v>
      </c>
      <c r="H95" s="45">
        <f t="shared" si="10"/>
        <v>0.50268336314847939</v>
      </c>
      <c r="I95" s="46">
        <f t="shared" si="11"/>
        <v>40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37</v>
      </c>
      <c r="E96" s="23">
        <v>24</v>
      </c>
      <c r="F96" s="43">
        <f t="shared" si="8"/>
        <v>61</v>
      </c>
      <c r="G96" s="44">
        <f t="shared" si="9"/>
        <v>80</v>
      </c>
      <c r="H96" s="45">
        <f t="shared" si="10"/>
        <v>0.39344262295081966</v>
      </c>
      <c r="I96" s="46">
        <f t="shared" si="11"/>
        <v>77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196</v>
      </c>
      <c r="E97" s="29">
        <v>214</v>
      </c>
      <c r="F97" s="53">
        <f t="shared" si="8"/>
        <v>410</v>
      </c>
      <c r="G97" s="54">
        <f t="shared" si="9"/>
        <v>22</v>
      </c>
      <c r="H97" s="55">
        <f t="shared" si="10"/>
        <v>0.52195121951219514</v>
      </c>
      <c r="I97" s="56">
        <f t="shared" si="11"/>
        <v>32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14439</v>
      </c>
      <c r="E99" s="244">
        <f t="shared" ref="E99:G99" si="12">SUM(E12:E97)</f>
        <v>16888</v>
      </c>
      <c r="F99" s="244">
        <f t="shared" si="12"/>
        <v>31327</v>
      </c>
      <c r="G99" s="245">
        <f t="shared" si="12"/>
        <v>3735</v>
      </c>
    </row>
  </sheetData>
  <autoFilter ref="A11:I11" xr:uid="{00000000-0009-0000-0000-000012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486E5180-EE55-4CD4-B14E-95F74DB9CF68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ED885-C7A1-4C31-A49F-71B4F531478E}">
  <sheetPr>
    <tabColor theme="9"/>
  </sheetPr>
  <dimension ref="A1:R99"/>
  <sheetViews>
    <sheetView view="pageBreakPreview" zoomScaleNormal="100" zoomScaleSheetLayoutView="100" workbookViewId="0">
      <pane xSplit="3" ySplit="11" topLeftCell="D81" activePane="bottomRight" state="frozen"/>
      <selection activeCell="K1" sqref="K1"/>
      <selection pane="topRight" activeCell="K1" sqref="K1"/>
      <selection pane="bottomLeft" activeCell="K1" sqref="K1"/>
      <selection pane="bottomRight" activeCell="C6" sqref="C6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209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142</v>
      </c>
      <c r="E6" s="17">
        <f>INDEX(E12:E97,MATCH(C6,C12:C97,0),0)</f>
        <v>156</v>
      </c>
      <c r="F6" s="17">
        <f>SUM(D6:E6)</f>
        <v>298</v>
      </c>
      <c r="G6" s="18">
        <f>_xlfn.RANK.EQ(F6,$F$12:$F$97,0)</f>
        <v>37</v>
      </c>
      <c r="H6" s="19">
        <f>E6/F6</f>
        <v>0.52348993288590606</v>
      </c>
      <c r="I6" s="20">
        <f>_xlfn.RANK.EQ(H6,$H$12:$H$97,0)</f>
        <v>36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179.3</v>
      </c>
      <c r="E7" s="76">
        <f>ROUND(SUMIF($B$12:$B$97,"G",E12:E97)/(COUNTIFS(B12:B97,"G",D12:D97,"&lt;&gt;")),1)</f>
        <v>203</v>
      </c>
      <c r="F7" s="76">
        <f>ROUND(SUM(D7:E7),1)</f>
        <v>382.3</v>
      </c>
      <c r="G7" s="24"/>
      <c r="H7" s="25">
        <f>E7/F7</f>
        <v>0.53099659952916556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168</v>
      </c>
      <c r="E8" s="78">
        <f>ROUND(AVERAGE(E12:E97),1)</f>
        <v>208.5</v>
      </c>
      <c r="F8" s="78">
        <f>ROUND(SUM(D8:E8),1)</f>
        <v>376.5</v>
      </c>
      <c r="G8" s="30"/>
      <c r="H8" s="31">
        <f>E8/F8</f>
        <v>0.55378486055776888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2024年度（基準日：５月１日）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590</v>
      </c>
      <c r="E12" s="23">
        <v>765</v>
      </c>
      <c r="F12" s="43">
        <f t="shared" ref="F12:F43" si="0">SUM(D12:E12)</f>
        <v>1355</v>
      </c>
      <c r="G12" s="44">
        <f t="shared" ref="G12:G75" si="1">_xlfn.RANK.EQ(F12,$F$12:$F$97,0)</f>
        <v>4</v>
      </c>
      <c r="H12" s="45">
        <f t="shared" ref="H12:H75" si="2">E12/F12</f>
        <v>0.56457564575645758</v>
      </c>
      <c r="I12" s="46">
        <f t="shared" ref="I12:I75" si="3">_xlfn.RANK.EQ(H12,$H$12:$H$97,0)</f>
        <v>23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135</v>
      </c>
      <c r="E13" s="23">
        <v>89</v>
      </c>
      <c r="F13" s="43">
        <f t="shared" si="0"/>
        <v>224</v>
      </c>
      <c r="G13" s="44">
        <f t="shared" si="1"/>
        <v>46</v>
      </c>
      <c r="H13" s="45">
        <f t="shared" si="2"/>
        <v>0.39732142857142855</v>
      </c>
      <c r="I13" s="46">
        <f t="shared" si="3"/>
        <v>77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63</v>
      </c>
      <c r="E14" s="23">
        <v>55</v>
      </c>
      <c r="F14" s="43">
        <f t="shared" si="0"/>
        <v>118</v>
      </c>
      <c r="G14" s="44">
        <f t="shared" si="1"/>
        <v>68</v>
      </c>
      <c r="H14" s="45">
        <f t="shared" si="2"/>
        <v>0.46610169491525422</v>
      </c>
      <c r="I14" s="46">
        <f t="shared" si="3"/>
        <v>56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46</v>
      </c>
      <c r="E15" s="23">
        <v>39</v>
      </c>
      <c r="F15" s="43">
        <f t="shared" si="0"/>
        <v>85</v>
      </c>
      <c r="G15" s="44">
        <f t="shared" si="1"/>
        <v>77</v>
      </c>
      <c r="H15" s="45">
        <f t="shared" si="2"/>
        <v>0.45882352941176469</v>
      </c>
      <c r="I15" s="46">
        <f t="shared" si="3"/>
        <v>59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31</v>
      </c>
      <c r="E16" s="23">
        <v>44</v>
      </c>
      <c r="F16" s="43">
        <f t="shared" si="0"/>
        <v>75</v>
      </c>
      <c r="G16" s="44">
        <f t="shared" si="1"/>
        <v>78</v>
      </c>
      <c r="H16" s="45">
        <f t="shared" si="2"/>
        <v>0.58666666666666667</v>
      </c>
      <c r="I16" s="46">
        <f t="shared" si="3"/>
        <v>18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31</v>
      </c>
      <c r="E17" s="23">
        <v>26</v>
      </c>
      <c r="F17" s="43">
        <f t="shared" si="0"/>
        <v>57</v>
      </c>
      <c r="G17" s="44">
        <f t="shared" si="1"/>
        <v>82</v>
      </c>
      <c r="H17" s="45">
        <f t="shared" si="2"/>
        <v>0.45614035087719296</v>
      </c>
      <c r="I17" s="46">
        <f t="shared" si="3"/>
        <v>61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78</v>
      </c>
      <c r="E18" s="23">
        <v>71</v>
      </c>
      <c r="F18" s="43">
        <f t="shared" si="0"/>
        <v>149</v>
      </c>
      <c r="G18" s="44">
        <f t="shared" si="1"/>
        <v>57</v>
      </c>
      <c r="H18" s="45">
        <f t="shared" si="2"/>
        <v>0.47651006711409394</v>
      </c>
      <c r="I18" s="46">
        <f t="shared" si="3"/>
        <v>53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186</v>
      </c>
      <c r="E19" s="23">
        <v>140</v>
      </c>
      <c r="F19" s="43">
        <f t="shared" si="0"/>
        <v>326</v>
      </c>
      <c r="G19" s="44">
        <f t="shared" si="1"/>
        <v>35</v>
      </c>
      <c r="H19" s="45">
        <f t="shared" si="2"/>
        <v>0.42944785276073622</v>
      </c>
      <c r="I19" s="46">
        <f t="shared" si="3"/>
        <v>68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119</v>
      </c>
      <c r="E20" s="23">
        <v>164</v>
      </c>
      <c r="F20" s="43">
        <f t="shared" si="0"/>
        <v>283</v>
      </c>
      <c r="G20" s="44">
        <f t="shared" si="1"/>
        <v>38</v>
      </c>
      <c r="H20" s="45">
        <f t="shared" si="2"/>
        <v>0.5795053003533569</v>
      </c>
      <c r="I20" s="46">
        <f t="shared" si="3"/>
        <v>20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716</v>
      </c>
      <c r="E21" s="23">
        <v>485</v>
      </c>
      <c r="F21" s="43">
        <f t="shared" si="0"/>
        <v>1201</v>
      </c>
      <c r="G21" s="44">
        <f t="shared" si="1"/>
        <v>5</v>
      </c>
      <c r="H21" s="45">
        <f t="shared" si="2"/>
        <v>0.40383014154870939</v>
      </c>
      <c r="I21" s="46">
        <f t="shared" si="3"/>
        <v>76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44</v>
      </c>
      <c r="E22" s="23">
        <v>26</v>
      </c>
      <c r="F22" s="43">
        <f t="shared" si="0"/>
        <v>70</v>
      </c>
      <c r="G22" s="44">
        <f t="shared" si="1"/>
        <v>79</v>
      </c>
      <c r="H22" s="45">
        <f t="shared" si="2"/>
        <v>0.37142857142857144</v>
      </c>
      <c r="I22" s="46">
        <f t="shared" si="3"/>
        <v>83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150</v>
      </c>
      <c r="E23" s="23">
        <v>127</v>
      </c>
      <c r="F23" s="43">
        <f t="shared" si="0"/>
        <v>277</v>
      </c>
      <c r="G23" s="44">
        <f t="shared" si="1"/>
        <v>39</v>
      </c>
      <c r="H23" s="45">
        <f t="shared" si="2"/>
        <v>0.4584837545126354</v>
      </c>
      <c r="I23" s="46">
        <f t="shared" si="3"/>
        <v>60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183</v>
      </c>
      <c r="E24" s="23">
        <v>160</v>
      </c>
      <c r="F24" s="43">
        <f t="shared" si="0"/>
        <v>343</v>
      </c>
      <c r="G24" s="44">
        <f t="shared" si="1"/>
        <v>31</v>
      </c>
      <c r="H24" s="45">
        <f t="shared" si="2"/>
        <v>0.46647230320699706</v>
      </c>
      <c r="I24" s="46">
        <f t="shared" si="3"/>
        <v>55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82</v>
      </c>
      <c r="E25" s="23">
        <v>99</v>
      </c>
      <c r="F25" s="43">
        <f t="shared" si="0"/>
        <v>181</v>
      </c>
      <c r="G25" s="44">
        <f t="shared" si="1"/>
        <v>51</v>
      </c>
      <c r="H25" s="45">
        <f t="shared" si="2"/>
        <v>0.54696132596685088</v>
      </c>
      <c r="I25" s="46">
        <f t="shared" si="3"/>
        <v>31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130</v>
      </c>
      <c r="E26" s="23">
        <v>95</v>
      </c>
      <c r="F26" s="43">
        <f t="shared" si="0"/>
        <v>225</v>
      </c>
      <c r="G26" s="44">
        <f t="shared" si="1"/>
        <v>45</v>
      </c>
      <c r="H26" s="45">
        <f t="shared" si="2"/>
        <v>0.42222222222222222</v>
      </c>
      <c r="I26" s="46">
        <f t="shared" si="3"/>
        <v>71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419</v>
      </c>
      <c r="E27" s="23">
        <v>756</v>
      </c>
      <c r="F27" s="43">
        <f t="shared" si="0"/>
        <v>1175</v>
      </c>
      <c r="G27" s="44">
        <f t="shared" si="1"/>
        <v>7</v>
      </c>
      <c r="H27" s="45">
        <f t="shared" si="2"/>
        <v>0.64340425531914891</v>
      </c>
      <c r="I27" s="46">
        <f t="shared" si="3"/>
        <v>11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22</v>
      </c>
      <c r="E28" s="23">
        <v>27</v>
      </c>
      <c r="F28" s="43">
        <f t="shared" si="0"/>
        <v>49</v>
      </c>
      <c r="G28" s="44">
        <f t="shared" si="1"/>
        <v>84</v>
      </c>
      <c r="H28" s="45">
        <f t="shared" si="2"/>
        <v>0.55102040816326525</v>
      </c>
      <c r="I28" s="46">
        <f t="shared" si="3"/>
        <v>29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86</v>
      </c>
      <c r="E29" s="23">
        <v>63</v>
      </c>
      <c r="F29" s="43">
        <f t="shared" si="0"/>
        <v>149</v>
      </c>
      <c r="G29" s="44">
        <f t="shared" si="1"/>
        <v>57</v>
      </c>
      <c r="H29" s="45">
        <f t="shared" si="2"/>
        <v>0.42281879194630873</v>
      </c>
      <c r="I29" s="46">
        <f t="shared" si="3"/>
        <v>70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190</v>
      </c>
      <c r="E30" s="23">
        <v>163</v>
      </c>
      <c r="F30" s="43">
        <f t="shared" si="0"/>
        <v>353</v>
      </c>
      <c r="G30" s="44">
        <f t="shared" si="1"/>
        <v>30</v>
      </c>
      <c r="H30" s="45">
        <f t="shared" si="2"/>
        <v>0.46175637393767704</v>
      </c>
      <c r="I30" s="46">
        <f t="shared" si="3"/>
        <v>57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112</v>
      </c>
      <c r="E31" s="23">
        <v>59</v>
      </c>
      <c r="F31" s="43">
        <f t="shared" si="0"/>
        <v>171</v>
      </c>
      <c r="G31" s="44">
        <f t="shared" si="1"/>
        <v>52</v>
      </c>
      <c r="H31" s="45">
        <f t="shared" si="2"/>
        <v>0.34502923976608185</v>
      </c>
      <c r="I31" s="46">
        <f t="shared" si="3"/>
        <v>85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311</v>
      </c>
      <c r="E32" s="23">
        <v>332</v>
      </c>
      <c r="F32" s="43">
        <f t="shared" si="0"/>
        <v>643</v>
      </c>
      <c r="G32" s="44">
        <f t="shared" si="1"/>
        <v>12</v>
      </c>
      <c r="H32" s="45">
        <f t="shared" si="2"/>
        <v>0.51632970451010884</v>
      </c>
      <c r="I32" s="46">
        <f t="shared" si="3"/>
        <v>40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787</v>
      </c>
      <c r="E33" s="23">
        <v>852</v>
      </c>
      <c r="F33" s="43">
        <f t="shared" si="0"/>
        <v>1639</v>
      </c>
      <c r="G33" s="44">
        <f t="shared" si="1"/>
        <v>2</v>
      </c>
      <c r="H33" s="45">
        <f t="shared" si="2"/>
        <v>0.51982916412446611</v>
      </c>
      <c r="I33" s="46">
        <f t="shared" si="3"/>
        <v>37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264</v>
      </c>
      <c r="E34" s="23">
        <v>454</v>
      </c>
      <c r="F34" s="43">
        <f t="shared" si="0"/>
        <v>718</v>
      </c>
      <c r="G34" s="44">
        <f t="shared" si="1"/>
        <v>11</v>
      </c>
      <c r="H34" s="45">
        <f t="shared" si="2"/>
        <v>0.63231197771587744</v>
      </c>
      <c r="I34" s="46">
        <f t="shared" si="3"/>
        <v>13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64</v>
      </c>
      <c r="E35" s="23">
        <v>49</v>
      </c>
      <c r="F35" s="43">
        <f t="shared" si="0"/>
        <v>113</v>
      </c>
      <c r="G35" s="44">
        <f t="shared" si="1"/>
        <v>71</v>
      </c>
      <c r="H35" s="45">
        <f t="shared" si="2"/>
        <v>0.4336283185840708</v>
      </c>
      <c r="I35" s="46">
        <f t="shared" si="3"/>
        <v>66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55</v>
      </c>
      <c r="E36" s="23">
        <v>102</v>
      </c>
      <c r="F36" s="43">
        <f t="shared" si="0"/>
        <v>157</v>
      </c>
      <c r="G36" s="44">
        <f t="shared" si="1"/>
        <v>56</v>
      </c>
      <c r="H36" s="45">
        <f t="shared" si="2"/>
        <v>0.64968152866242035</v>
      </c>
      <c r="I36" s="46">
        <f t="shared" si="3"/>
        <v>8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368</v>
      </c>
      <c r="E37" s="23">
        <v>771</v>
      </c>
      <c r="F37" s="43">
        <f t="shared" si="0"/>
        <v>1139</v>
      </c>
      <c r="G37" s="44">
        <f t="shared" si="1"/>
        <v>8</v>
      </c>
      <c r="H37" s="45">
        <f t="shared" si="2"/>
        <v>0.67690956979806849</v>
      </c>
      <c r="I37" s="46">
        <f t="shared" si="3"/>
        <v>5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39</v>
      </c>
      <c r="E38" s="23">
        <v>60</v>
      </c>
      <c r="F38" s="43">
        <f t="shared" si="0"/>
        <v>99</v>
      </c>
      <c r="G38" s="44">
        <f t="shared" si="1"/>
        <v>73</v>
      </c>
      <c r="H38" s="45">
        <f t="shared" si="2"/>
        <v>0.60606060606060608</v>
      </c>
      <c r="I38" s="46">
        <f t="shared" si="3"/>
        <v>17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123</v>
      </c>
      <c r="E39" s="23">
        <v>89</v>
      </c>
      <c r="F39" s="43">
        <f t="shared" si="0"/>
        <v>212</v>
      </c>
      <c r="G39" s="44">
        <f t="shared" si="1"/>
        <v>48</v>
      </c>
      <c r="H39" s="45">
        <f t="shared" si="2"/>
        <v>0.419811320754717</v>
      </c>
      <c r="I39" s="46">
        <f t="shared" si="3"/>
        <v>72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111</v>
      </c>
      <c r="E40" s="23">
        <v>80</v>
      </c>
      <c r="F40" s="43">
        <f t="shared" si="0"/>
        <v>191</v>
      </c>
      <c r="G40" s="44">
        <f t="shared" si="1"/>
        <v>50</v>
      </c>
      <c r="H40" s="45">
        <f t="shared" si="2"/>
        <v>0.41884816753926701</v>
      </c>
      <c r="I40" s="46">
        <f t="shared" si="3"/>
        <v>73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85</v>
      </c>
      <c r="E41" s="23">
        <v>53</v>
      </c>
      <c r="F41" s="43">
        <f t="shared" si="0"/>
        <v>138</v>
      </c>
      <c r="G41" s="44">
        <f t="shared" si="1"/>
        <v>61</v>
      </c>
      <c r="H41" s="45">
        <f t="shared" si="2"/>
        <v>0.38405797101449274</v>
      </c>
      <c r="I41" s="46">
        <f t="shared" si="3"/>
        <v>81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101</v>
      </c>
      <c r="E42" s="23">
        <v>163</v>
      </c>
      <c r="F42" s="43">
        <f t="shared" si="0"/>
        <v>264</v>
      </c>
      <c r="G42" s="44">
        <f t="shared" si="1"/>
        <v>41</v>
      </c>
      <c r="H42" s="45">
        <f t="shared" si="2"/>
        <v>0.61742424242424243</v>
      </c>
      <c r="I42" s="46">
        <f t="shared" si="3"/>
        <v>16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27</v>
      </c>
      <c r="E43" s="23">
        <v>98</v>
      </c>
      <c r="F43" s="43">
        <f t="shared" si="0"/>
        <v>125</v>
      </c>
      <c r="G43" s="44">
        <f t="shared" si="1"/>
        <v>64</v>
      </c>
      <c r="H43" s="45">
        <f t="shared" si="2"/>
        <v>0.78400000000000003</v>
      </c>
      <c r="I43" s="46">
        <f t="shared" si="3"/>
        <v>1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74</v>
      </c>
      <c r="E44" s="23">
        <v>72</v>
      </c>
      <c r="F44" s="43">
        <f t="shared" ref="F44:F97" si="4">SUM(D44:E44)</f>
        <v>146</v>
      </c>
      <c r="G44" s="44">
        <f t="shared" si="1"/>
        <v>59</v>
      </c>
      <c r="H44" s="45">
        <f t="shared" si="2"/>
        <v>0.49315068493150682</v>
      </c>
      <c r="I44" s="46">
        <f t="shared" si="3"/>
        <v>46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149</v>
      </c>
      <c r="E45" s="23">
        <v>104</v>
      </c>
      <c r="F45" s="43">
        <f t="shared" si="4"/>
        <v>253</v>
      </c>
      <c r="G45" s="44">
        <f t="shared" si="1"/>
        <v>42</v>
      </c>
      <c r="H45" s="45">
        <f t="shared" si="2"/>
        <v>0.41106719367588934</v>
      </c>
      <c r="I45" s="46">
        <f t="shared" si="3"/>
        <v>74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26</v>
      </c>
      <c r="E46" s="23">
        <v>14</v>
      </c>
      <c r="F46" s="43">
        <f t="shared" si="4"/>
        <v>40</v>
      </c>
      <c r="G46" s="44">
        <f t="shared" si="1"/>
        <v>86</v>
      </c>
      <c r="H46" s="45">
        <f t="shared" si="2"/>
        <v>0.35</v>
      </c>
      <c r="I46" s="46">
        <f t="shared" si="3"/>
        <v>84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274</v>
      </c>
      <c r="E47" s="23">
        <v>293</v>
      </c>
      <c r="F47" s="43">
        <f t="shared" si="4"/>
        <v>567</v>
      </c>
      <c r="G47" s="44">
        <f t="shared" si="1"/>
        <v>14</v>
      </c>
      <c r="H47" s="45">
        <f t="shared" si="2"/>
        <v>0.51675485008818345</v>
      </c>
      <c r="I47" s="46">
        <f t="shared" si="3"/>
        <v>39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62</v>
      </c>
      <c r="E48" s="23">
        <v>49</v>
      </c>
      <c r="F48" s="43">
        <f t="shared" si="4"/>
        <v>111</v>
      </c>
      <c r="G48" s="44">
        <f t="shared" si="1"/>
        <v>72</v>
      </c>
      <c r="H48" s="45">
        <f t="shared" si="2"/>
        <v>0.44144144144144143</v>
      </c>
      <c r="I48" s="46">
        <f t="shared" si="3"/>
        <v>64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61</v>
      </c>
      <c r="E49" s="23">
        <v>58</v>
      </c>
      <c r="F49" s="43">
        <f t="shared" si="4"/>
        <v>119</v>
      </c>
      <c r="G49" s="44">
        <f t="shared" si="1"/>
        <v>67</v>
      </c>
      <c r="H49" s="45">
        <f t="shared" si="2"/>
        <v>0.48739495798319327</v>
      </c>
      <c r="I49" s="46">
        <f t="shared" si="3"/>
        <v>48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192</v>
      </c>
      <c r="E50" s="23">
        <v>238</v>
      </c>
      <c r="F50" s="43">
        <f t="shared" si="4"/>
        <v>430</v>
      </c>
      <c r="G50" s="44">
        <f t="shared" si="1"/>
        <v>24</v>
      </c>
      <c r="H50" s="45">
        <f t="shared" si="2"/>
        <v>0.55348837209302326</v>
      </c>
      <c r="I50" s="46">
        <f t="shared" si="3"/>
        <v>28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188</v>
      </c>
      <c r="E51" s="23">
        <v>264</v>
      </c>
      <c r="F51" s="43">
        <f t="shared" si="4"/>
        <v>452</v>
      </c>
      <c r="G51" s="44">
        <f t="shared" si="1"/>
        <v>20</v>
      </c>
      <c r="H51" s="45">
        <f t="shared" si="2"/>
        <v>0.58407079646017701</v>
      </c>
      <c r="I51" s="46">
        <f t="shared" si="3"/>
        <v>19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54</v>
      </c>
      <c r="E52" s="23">
        <v>62</v>
      </c>
      <c r="F52" s="43">
        <f t="shared" si="4"/>
        <v>116</v>
      </c>
      <c r="G52" s="44">
        <f t="shared" si="1"/>
        <v>69</v>
      </c>
      <c r="H52" s="45">
        <f t="shared" si="2"/>
        <v>0.53448275862068961</v>
      </c>
      <c r="I52" s="46">
        <f t="shared" si="3"/>
        <v>34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121</v>
      </c>
      <c r="E53" s="23">
        <v>220</v>
      </c>
      <c r="F53" s="43">
        <f t="shared" si="4"/>
        <v>341</v>
      </c>
      <c r="G53" s="44">
        <f t="shared" si="1"/>
        <v>32</v>
      </c>
      <c r="H53" s="45">
        <f t="shared" si="2"/>
        <v>0.64516129032258063</v>
      </c>
      <c r="I53" s="46">
        <f t="shared" si="3"/>
        <v>10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140</v>
      </c>
      <c r="E54" s="23">
        <v>132</v>
      </c>
      <c r="F54" s="43">
        <f t="shared" si="4"/>
        <v>272</v>
      </c>
      <c r="G54" s="44">
        <f t="shared" si="1"/>
        <v>40</v>
      </c>
      <c r="H54" s="45">
        <f t="shared" si="2"/>
        <v>0.48529411764705882</v>
      </c>
      <c r="I54" s="46">
        <f t="shared" si="3"/>
        <v>49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238</v>
      </c>
      <c r="E55" s="23">
        <v>220</v>
      </c>
      <c r="F55" s="43">
        <f t="shared" si="4"/>
        <v>458</v>
      </c>
      <c r="G55" s="44">
        <f t="shared" si="1"/>
        <v>19</v>
      </c>
      <c r="H55" s="45">
        <f t="shared" si="2"/>
        <v>0.48034934497816595</v>
      </c>
      <c r="I55" s="46">
        <f t="shared" si="3"/>
        <v>52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108</v>
      </c>
      <c r="E56" s="23">
        <v>111</v>
      </c>
      <c r="F56" s="43">
        <f t="shared" si="4"/>
        <v>219</v>
      </c>
      <c r="G56" s="44">
        <f t="shared" si="1"/>
        <v>47</v>
      </c>
      <c r="H56" s="45">
        <f t="shared" si="2"/>
        <v>0.50684931506849318</v>
      </c>
      <c r="I56" s="46">
        <f t="shared" si="3"/>
        <v>42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113</v>
      </c>
      <c r="E57" s="23">
        <v>135</v>
      </c>
      <c r="F57" s="43">
        <f t="shared" si="4"/>
        <v>248</v>
      </c>
      <c r="G57" s="44">
        <f t="shared" si="1"/>
        <v>44</v>
      </c>
      <c r="H57" s="45">
        <f t="shared" si="2"/>
        <v>0.54435483870967738</v>
      </c>
      <c r="I57" s="46">
        <f t="shared" si="3"/>
        <v>33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92</v>
      </c>
      <c r="E58" s="23">
        <v>70</v>
      </c>
      <c r="F58" s="43">
        <f t="shared" si="4"/>
        <v>162</v>
      </c>
      <c r="G58" s="44">
        <f t="shared" si="1"/>
        <v>54</v>
      </c>
      <c r="H58" s="45">
        <f t="shared" si="2"/>
        <v>0.43209876543209874</v>
      </c>
      <c r="I58" s="46">
        <f t="shared" si="3"/>
        <v>67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181</v>
      </c>
      <c r="E59" s="23">
        <v>424</v>
      </c>
      <c r="F59" s="43">
        <f t="shared" si="4"/>
        <v>605</v>
      </c>
      <c r="G59" s="44">
        <f t="shared" si="1"/>
        <v>13</v>
      </c>
      <c r="H59" s="45">
        <f t="shared" si="2"/>
        <v>0.70082644628099178</v>
      </c>
      <c r="I59" s="46">
        <f t="shared" si="3"/>
        <v>2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73</v>
      </c>
      <c r="E60" s="23">
        <v>95</v>
      </c>
      <c r="F60" s="43">
        <f t="shared" si="4"/>
        <v>168</v>
      </c>
      <c r="G60" s="44">
        <f t="shared" si="1"/>
        <v>53</v>
      </c>
      <c r="H60" s="45">
        <f t="shared" si="2"/>
        <v>0.56547619047619047</v>
      </c>
      <c r="I60" s="46">
        <f t="shared" si="3"/>
        <v>22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78</v>
      </c>
      <c r="E61" s="23">
        <v>64</v>
      </c>
      <c r="F61" s="43">
        <f t="shared" si="4"/>
        <v>142</v>
      </c>
      <c r="G61" s="44">
        <f t="shared" si="1"/>
        <v>60</v>
      </c>
      <c r="H61" s="45">
        <f t="shared" si="2"/>
        <v>0.45070422535211269</v>
      </c>
      <c r="I61" s="46">
        <f t="shared" si="3"/>
        <v>62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70</v>
      </c>
      <c r="E62" s="23">
        <v>44</v>
      </c>
      <c r="F62" s="43">
        <f t="shared" si="4"/>
        <v>114</v>
      </c>
      <c r="G62" s="44">
        <f t="shared" si="1"/>
        <v>70</v>
      </c>
      <c r="H62" s="45">
        <f t="shared" si="2"/>
        <v>0.38596491228070173</v>
      </c>
      <c r="I62" s="46">
        <f t="shared" si="3"/>
        <v>80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167</v>
      </c>
      <c r="E63" s="23">
        <v>147</v>
      </c>
      <c r="F63" s="43">
        <f t="shared" si="4"/>
        <v>314</v>
      </c>
      <c r="G63" s="44">
        <f t="shared" si="1"/>
        <v>36</v>
      </c>
      <c r="H63" s="45">
        <f t="shared" si="2"/>
        <v>0.46815286624203822</v>
      </c>
      <c r="I63" s="46">
        <f t="shared" si="3"/>
        <v>54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83</v>
      </c>
      <c r="E64" s="23">
        <v>42</v>
      </c>
      <c r="F64" s="43">
        <f t="shared" si="4"/>
        <v>125</v>
      </c>
      <c r="G64" s="44">
        <f t="shared" si="1"/>
        <v>64</v>
      </c>
      <c r="H64" s="45">
        <f t="shared" si="2"/>
        <v>0.33600000000000002</v>
      </c>
      <c r="I64" s="46">
        <f t="shared" si="3"/>
        <v>86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71</v>
      </c>
      <c r="E65" s="23">
        <v>131</v>
      </c>
      <c r="F65" s="43">
        <f t="shared" si="4"/>
        <v>202</v>
      </c>
      <c r="G65" s="44">
        <f t="shared" si="1"/>
        <v>49</v>
      </c>
      <c r="H65" s="45">
        <f t="shared" si="2"/>
        <v>0.64851485148514854</v>
      </c>
      <c r="I65" s="46">
        <f t="shared" si="3"/>
        <v>9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785</v>
      </c>
      <c r="E66" s="23">
        <v>1305</v>
      </c>
      <c r="F66" s="43">
        <f t="shared" si="4"/>
        <v>2090</v>
      </c>
      <c r="G66" s="44">
        <f t="shared" si="1"/>
        <v>1</v>
      </c>
      <c r="H66" s="45">
        <f t="shared" si="2"/>
        <v>0.62440191387559807</v>
      </c>
      <c r="I66" s="46">
        <f t="shared" si="3"/>
        <v>15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35</v>
      </c>
      <c r="E67" s="23">
        <v>34</v>
      </c>
      <c r="F67" s="43">
        <f t="shared" si="4"/>
        <v>69</v>
      </c>
      <c r="G67" s="44">
        <f t="shared" si="1"/>
        <v>80</v>
      </c>
      <c r="H67" s="45">
        <f t="shared" si="2"/>
        <v>0.49275362318840582</v>
      </c>
      <c r="I67" s="46">
        <f t="shared" si="3"/>
        <v>47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76</v>
      </c>
      <c r="E68" s="23">
        <v>56</v>
      </c>
      <c r="F68" s="43">
        <f t="shared" si="4"/>
        <v>132</v>
      </c>
      <c r="G68" s="44">
        <f t="shared" si="1"/>
        <v>62</v>
      </c>
      <c r="H68" s="45">
        <f t="shared" si="2"/>
        <v>0.42424242424242425</v>
      </c>
      <c r="I68" s="46">
        <f t="shared" si="3"/>
        <v>69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517</v>
      </c>
      <c r="E69" s="23">
        <v>1087</v>
      </c>
      <c r="F69" s="43">
        <f t="shared" si="4"/>
        <v>1604</v>
      </c>
      <c r="G69" s="44">
        <f t="shared" si="1"/>
        <v>3</v>
      </c>
      <c r="H69" s="45">
        <f t="shared" si="2"/>
        <v>0.67768079800498748</v>
      </c>
      <c r="I69" s="46">
        <f t="shared" si="3"/>
        <v>4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80</v>
      </c>
      <c r="E70" s="23">
        <v>82</v>
      </c>
      <c r="F70" s="43">
        <f t="shared" si="4"/>
        <v>162</v>
      </c>
      <c r="G70" s="44">
        <f t="shared" si="1"/>
        <v>54</v>
      </c>
      <c r="H70" s="45">
        <f t="shared" si="2"/>
        <v>0.50617283950617287</v>
      </c>
      <c r="I70" s="46">
        <f t="shared" si="3"/>
        <v>43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344</v>
      </c>
      <c r="E71" s="23">
        <v>616</v>
      </c>
      <c r="F71" s="43">
        <f t="shared" si="4"/>
        <v>960</v>
      </c>
      <c r="G71" s="44">
        <f t="shared" si="1"/>
        <v>10</v>
      </c>
      <c r="H71" s="45">
        <f t="shared" si="2"/>
        <v>0.64166666666666672</v>
      </c>
      <c r="I71" s="46">
        <f t="shared" si="3"/>
        <v>12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57</v>
      </c>
      <c r="E72" s="23">
        <v>37</v>
      </c>
      <c r="F72" s="43">
        <f t="shared" si="4"/>
        <v>94</v>
      </c>
      <c r="G72" s="44">
        <f t="shared" si="1"/>
        <v>76</v>
      </c>
      <c r="H72" s="45">
        <f t="shared" si="2"/>
        <v>0.39361702127659576</v>
      </c>
      <c r="I72" s="46">
        <f t="shared" si="3"/>
        <v>78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26</v>
      </c>
      <c r="E73" s="23">
        <v>18</v>
      </c>
      <c r="F73" s="43">
        <f t="shared" si="4"/>
        <v>44</v>
      </c>
      <c r="G73" s="44">
        <f t="shared" si="1"/>
        <v>85</v>
      </c>
      <c r="H73" s="45">
        <f t="shared" si="2"/>
        <v>0.40909090909090912</v>
      </c>
      <c r="I73" s="46">
        <f t="shared" si="3"/>
        <v>75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23</v>
      </c>
      <c r="E74" s="23">
        <v>28</v>
      </c>
      <c r="F74" s="43">
        <f t="shared" si="4"/>
        <v>51</v>
      </c>
      <c r="G74" s="44">
        <f t="shared" si="1"/>
        <v>83</v>
      </c>
      <c r="H74" s="45">
        <f t="shared" si="2"/>
        <v>0.5490196078431373</v>
      </c>
      <c r="I74" s="46">
        <f t="shared" si="3"/>
        <v>30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76</v>
      </c>
      <c r="E75" s="23">
        <v>47</v>
      </c>
      <c r="F75" s="43">
        <f t="shared" si="4"/>
        <v>123</v>
      </c>
      <c r="G75" s="44">
        <f t="shared" si="1"/>
        <v>66</v>
      </c>
      <c r="H75" s="45">
        <f t="shared" si="2"/>
        <v>0.38211382113821141</v>
      </c>
      <c r="I75" s="46">
        <f t="shared" si="3"/>
        <v>82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70</v>
      </c>
      <c r="E76" s="23">
        <v>56</v>
      </c>
      <c r="F76" s="43">
        <f t="shared" si="4"/>
        <v>126</v>
      </c>
      <c r="G76" s="44">
        <f t="shared" ref="G76:G97" si="5">_xlfn.RANK.EQ(F76,$F$12:$F$97,0)</f>
        <v>63</v>
      </c>
      <c r="H76" s="45">
        <f t="shared" ref="H76:H97" si="6">E76/F76</f>
        <v>0.44444444444444442</v>
      </c>
      <c r="I76" s="46">
        <f t="shared" ref="I76:I97" si="7">_xlfn.RANK.EQ(H76,$H$12:$H$97,0)</f>
        <v>63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182</v>
      </c>
      <c r="E77" s="23">
        <v>227</v>
      </c>
      <c r="F77" s="43">
        <f t="shared" si="4"/>
        <v>409</v>
      </c>
      <c r="G77" s="44">
        <f t="shared" si="5"/>
        <v>26</v>
      </c>
      <c r="H77" s="45">
        <f t="shared" si="6"/>
        <v>0.55501222493887525</v>
      </c>
      <c r="I77" s="46">
        <f t="shared" si="7"/>
        <v>27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145</v>
      </c>
      <c r="E78" s="23">
        <v>186</v>
      </c>
      <c r="F78" s="43">
        <f t="shared" si="4"/>
        <v>331</v>
      </c>
      <c r="G78" s="44">
        <f t="shared" si="5"/>
        <v>34</v>
      </c>
      <c r="H78" s="45">
        <f t="shared" si="6"/>
        <v>0.5619335347432024</v>
      </c>
      <c r="I78" s="46">
        <f t="shared" si="7"/>
        <v>25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335</v>
      </c>
      <c r="E79" s="23">
        <v>657</v>
      </c>
      <c r="F79" s="43">
        <f t="shared" si="4"/>
        <v>992</v>
      </c>
      <c r="G79" s="44">
        <f t="shared" si="5"/>
        <v>9</v>
      </c>
      <c r="H79" s="45">
        <f t="shared" si="6"/>
        <v>0.66229838709677424</v>
      </c>
      <c r="I79" s="46">
        <f t="shared" si="7"/>
        <v>7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302</v>
      </c>
      <c r="E80" s="23">
        <v>257</v>
      </c>
      <c r="F80" s="43">
        <f t="shared" si="4"/>
        <v>559</v>
      </c>
      <c r="G80" s="44">
        <f t="shared" si="5"/>
        <v>16</v>
      </c>
      <c r="H80" s="45">
        <f t="shared" si="6"/>
        <v>0.4597495527728086</v>
      </c>
      <c r="I80" s="46">
        <f t="shared" si="7"/>
        <v>58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223</v>
      </c>
      <c r="E81" s="23">
        <v>228</v>
      </c>
      <c r="F81" s="43">
        <f t="shared" si="4"/>
        <v>451</v>
      </c>
      <c r="G81" s="44">
        <f t="shared" si="5"/>
        <v>21</v>
      </c>
      <c r="H81" s="45">
        <f t="shared" si="6"/>
        <v>0.50554323725055428</v>
      </c>
      <c r="I81" s="46">
        <f t="shared" si="7"/>
        <v>44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143</v>
      </c>
      <c r="E82" s="23">
        <v>238</v>
      </c>
      <c r="F82" s="43">
        <f t="shared" si="4"/>
        <v>381</v>
      </c>
      <c r="G82" s="44">
        <f t="shared" si="5"/>
        <v>27</v>
      </c>
      <c r="H82" s="45">
        <f t="shared" si="6"/>
        <v>0.62467191601049865</v>
      </c>
      <c r="I82" s="46">
        <f t="shared" si="7"/>
        <v>14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50</v>
      </c>
      <c r="E83" s="23">
        <v>47</v>
      </c>
      <c r="F83" s="43">
        <f t="shared" si="4"/>
        <v>97</v>
      </c>
      <c r="G83" s="44">
        <f t="shared" si="5"/>
        <v>75</v>
      </c>
      <c r="H83" s="45">
        <f t="shared" si="6"/>
        <v>0.4845360824742268</v>
      </c>
      <c r="I83" s="46">
        <f t="shared" si="7"/>
        <v>51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151</v>
      </c>
      <c r="E84" s="23">
        <v>181</v>
      </c>
      <c r="F84" s="43">
        <f t="shared" si="4"/>
        <v>332</v>
      </c>
      <c r="G84" s="44">
        <f t="shared" si="5"/>
        <v>33</v>
      </c>
      <c r="H84" s="45">
        <f t="shared" si="6"/>
        <v>0.54518072289156627</v>
      </c>
      <c r="I84" s="46">
        <f t="shared" si="7"/>
        <v>32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192</v>
      </c>
      <c r="E85" s="23">
        <v>242</v>
      </c>
      <c r="F85" s="43">
        <f t="shared" si="4"/>
        <v>434</v>
      </c>
      <c r="G85" s="44">
        <f t="shared" si="5"/>
        <v>23</v>
      </c>
      <c r="H85" s="45">
        <f t="shared" si="6"/>
        <v>0.55760368663594473</v>
      </c>
      <c r="I85" s="46">
        <f t="shared" si="7"/>
        <v>26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142</v>
      </c>
      <c r="E86" s="48">
        <v>156</v>
      </c>
      <c r="F86" s="49">
        <f t="shared" si="4"/>
        <v>298</v>
      </c>
      <c r="G86" s="50">
        <f t="shared" si="5"/>
        <v>37</v>
      </c>
      <c r="H86" s="51">
        <f t="shared" si="6"/>
        <v>0.52348993288590606</v>
      </c>
      <c r="I86" s="52">
        <f t="shared" si="7"/>
        <v>36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84</v>
      </c>
      <c r="E87" s="23">
        <v>165</v>
      </c>
      <c r="F87" s="43">
        <f t="shared" si="4"/>
        <v>249</v>
      </c>
      <c r="G87" s="44">
        <f t="shared" si="5"/>
        <v>43</v>
      </c>
      <c r="H87" s="45">
        <f t="shared" si="6"/>
        <v>0.66265060240963858</v>
      </c>
      <c r="I87" s="46">
        <f t="shared" si="7"/>
        <v>6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55</v>
      </c>
      <c r="E88" s="23">
        <v>43</v>
      </c>
      <c r="F88" s="43">
        <f t="shared" si="4"/>
        <v>98</v>
      </c>
      <c r="G88" s="44">
        <f t="shared" si="5"/>
        <v>74</v>
      </c>
      <c r="H88" s="45">
        <f t="shared" si="6"/>
        <v>0.43877551020408162</v>
      </c>
      <c r="I88" s="46">
        <f t="shared" si="7"/>
        <v>65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512</v>
      </c>
      <c r="E89" s="23">
        <v>673</v>
      </c>
      <c r="F89" s="43">
        <f t="shared" si="4"/>
        <v>1185</v>
      </c>
      <c r="G89" s="44">
        <f t="shared" si="5"/>
        <v>6</v>
      </c>
      <c r="H89" s="45">
        <f t="shared" si="6"/>
        <v>0.56793248945147679</v>
      </c>
      <c r="I89" s="46">
        <f t="shared" si="7"/>
        <v>21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171</v>
      </c>
      <c r="E90" s="23">
        <v>184</v>
      </c>
      <c r="F90" s="43">
        <f t="shared" si="4"/>
        <v>355</v>
      </c>
      <c r="G90" s="44">
        <f t="shared" si="5"/>
        <v>29</v>
      </c>
      <c r="H90" s="45">
        <f t="shared" si="6"/>
        <v>0.51830985915492955</v>
      </c>
      <c r="I90" s="46">
        <f t="shared" si="7"/>
        <v>38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258</v>
      </c>
      <c r="E91" s="23">
        <v>252</v>
      </c>
      <c r="F91" s="43">
        <f t="shared" si="4"/>
        <v>510</v>
      </c>
      <c r="G91" s="44">
        <f t="shared" si="5"/>
        <v>17</v>
      </c>
      <c r="H91" s="45">
        <f t="shared" si="6"/>
        <v>0.49411764705882355</v>
      </c>
      <c r="I91" s="46">
        <f t="shared" si="7"/>
        <v>45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226</v>
      </c>
      <c r="E92" s="23">
        <v>213</v>
      </c>
      <c r="F92" s="43">
        <f t="shared" si="4"/>
        <v>439</v>
      </c>
      <c r="G92" s="44">
        <f t="shared" si="5"/>
        <v>22</v>
      </c>
      <c r="H92" s="45">
        <f t="shared" si="6"/>
        <v>0.48519362186788156</v>
      </c>
      <c r="I92" s="46">
        <f t="shared" si="7"/>
        <v>50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156</v>
      </c>
      <c r="E93" s="23">
        <v>202</v>
      </c>
      <c r="F93" s="43">
        <f t="shared" si="4"/>
        <v>358</v>
      </c>
      <c r="G93" s="44">
        <f t="shared" si="5"/>
        <v>28</v>
      </c>
      <c r="H93" s="45">
        <f t="shared" si="6"/>
        <v>0.56424581005586594</v>
      </c>
      <c r="I93" s="46">
        <f t="shared" si="7"/>
        <v>24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156</v>
      </c>
      <c r="E94" s="23">
        <v>328</v>
      </c>
      <c r="F94" s="43">
        <f t="shared" si="4"/>
        <v>484</v>
      </c>
      <c r="G94" s="44">
        <f t="shared" si="5"/>
        <v>18</v>
      </c>
      <c r="H94" s="45">
        <f t="shared" si="6"/>
        <v>0.6776859504132231</v>
      </c>
      <c r="I94" s="46">
        <f t="shared" si="7"/>
        <v>3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275</v>
      </c>
      <c r="E95" s="23">
        <v>292</v>
      </c>
      <c r="F95" s="43">
        <f t="shared" si="4"/>
        <v>567</v>
      </c>
      <c r="G95" s="44">
        <f t="shared" si="5"/>
        <v>14</v>
      </c>
      <c r="H95" s="45">
        <f t="shared" si="6"/>
        <v>0.5149911816578483</v>
      </c>
      <c r="I95" s="46">
        <f t="shared" si="7"/>
        <v>41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39</v>
      </c>
      <c r="E96" s="23">
        <v>25</v>
      </c>
      <c r="F96" s="43">
        <f t="shared" si="4"/>
        <v>64</v>
      </c>
      <c r="G96" s="44">
        <f t="shared" si="5"/>
        <v>81</v>
      </c>
      <c r="H96" s="45">
        <f t="shared" si="6"/>
        <v>0.390625</v>
      </c>
      <c r="I96" s="46">
        <f t="shared" si="7"/>
        <v>79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200</v>
      </c>
      <c r="E97" s="29">
        <v>224</v>
      </c>
      <c r="F97" s="53">
        <f t="shared" si="4"/>
        <v>424</v>
      </c>
      <c r="G97" s="54">
        <f t="shared" si="5"/>
        <v>25</v>
      </c>
      <c r="H97" s="55">
        <f t="shared" si="6"/>
        <v>0.52830188679245282</v>
      </c>
      <c r="I97" s="56">
        <f t="shared" si="7"/>
        <v>35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14449</v>
      </c>
      <c r="E99" s="244">
        <f t="shared" ref="E99:G99" si="8">SUM(E12:E97)</f>
        <v>17931</v>
      </c>
      <c r="F99" s="244">
        <f t="shared" si="8"/>
        <v>32380</v>
      </c>
      <c r="G99" s="245">
        <f t="shared" si="8"/>
        <v>3737</v>
      </c>
    </row>
  </sheetData>
  <autoFilter ref="A11:I11" xr:uid="{00000000-0009-0000-0000-000012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E2BA0B24-F842-4BB5-9E8E-ACEADC4357DB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258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57"/>
      <c r="D5" s="58" t="s">
        <v>0</v>
      </c>
      <c r="E5" s="59" t="s">
        <v>1</v>
      </c>
      <c r="F5" s="60" t="s">
        <v>5</v>
      </c>
      <c r="G5" s="61" t="s">
        <v>6</v>
      </c>
      <c r="H5" s="62" t="s">
        <v>7</v>
      </c>
      <c r="I5" s="6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52</v>
      </c>
      <c r="E6" s="17">
        <f>INDEX(E12:E97,MATCH(C6,C12:C97,0),0)</f>
        <v>8</v>
      </c>
      <c r="F6" s="17">
        <f>SUM(D6:E6)</f>
        <v>60</v>
      </c>
      <c r="G6" s="18">
        <f>_xlfn.RANK.EQ(F6,$F$12:$F$97,0)</f>
        <v>39</v>
      </c>
      <c r="H6" s="19">
        <f>E6/F6</f>
        <v>0.13333333333333333</v>
      </c>
      <c r="I6" s="20">
        <f>_xlfn.RANK.EQ(H6,$H$12:$H$97,0)</f>
        <v>68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63.3</v>
      </c>
      <c r="E7" s="76">
        <f>ROUND(SUMIF($B$12:$B$97,"G",E12:E97)/(COUNTIFS(B12:B97,"G",D12:D97,"&lt;&gt;")),1)</f>
        <v>21.2</v>
      </c>
      <c r="F7" s="76">
        <f>ROUND(SUM(D7:E7),1)</f>
        <v>84.5</v>
      </c>
      <c r="G7" s="24"/>
      <c r="H7" s="25">
        <f>E7/F7</f>
        <v>0.25088757396449701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60.8</v>
      </c>
      <c r="E8" s="78">
        <f>ROUND(AVERAGE(E12:E97),1)</f>
        <v>21.5</v>
      </c>
      <c r="F8" s="78">
        <f>ROUND(SUM(D8:E8),1)</f>
        <v>82.3</v>
      </c>
      <c r="G8" s="30"/>
      <c r="H8" s="31">
        <f>E8/F8</f>
        <v>0.26123936816524912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2020年度（基準日：５月１日）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284</v>
      </c>
      <c r="E12" s="23">
        <v>115</v>
      </c>
      <c r="F12" s="43">
        <f t="shared" ref="F12:F43" si="0">SUM(D12:E12)</f>
        <v>399</v>
      </c>
      <c r="G12" s="44">
        <f t="shared" ref="G12:G43" si="1">_xlfn.RANK.EQ(F12,$F$12:$F$97,0)</f>
        <v>3</v>
      </c>
      <c r="H12" s="45">
        <f t="shared" ref="H12:H22" si="2">E12/F12</f>
        <v>0.2882205513784461</v>
      </c>
      <c r="I12" s="46">
        <f t="shared" ref="I12:I43" si="3">_xlfn.RANK.EQ(H12,$H$12:$H$97,0)</f>
        <v>23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2</v>
      </c>
      <c r="E13" s="23">
        <v>0</v>
      </c>
      <c r="F13" s="43">
        <f t="shared" si="0"/>
        <v>2</v>
      </c>
      <c r="G13" s="44">
        <f t="shared" si="1"/>
        <v>82</v>
      </c>
      <c r="H13" s="45">
        <f t="shared" si="2"/>
        <v>0</v>
      </c>
      <c r="I13" s="46">
        <f t="shared" si="3"/>
        <v>80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31</v>
      </c>
      <c r="E14" s="23">
        <v>2</v>
      </c>
      <c r="F14" s="43">
        <f t="shared" si="0"/>
        <v>33</v>
      </c>
      <c r="G14" s="44">
        <f t="shared" si="1"/>
        <v>54</v>
      </c>
      <c r="H14" s="45">
        <f t="shared" si="2"/>
        <v>6.0606060606060608E-2</v>
      </c>
      <c r="I14" s="46">
        <f t="shared" si="3"/>
        <v>79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5</v>
      </c>
      <c r="E15" s="23">
        <v>0</v>
      </c>
      <c r="F15" s="43">
        <f t="shared" si="0"/>
        <v>5</v>
      </c>
      <c r="G15" s="44">
        <f t="shared" si="1"/>
        <v>77</v>
      </c>
      <c r="H15" s="45">
        <f t="shared" si="2"/>
        <v>0</v>
      </c>
      <c r="I15" s="46">
        <f t="shared" si="3"/>
        <v>80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16</v>
      </c>
      <c r="E16" s="23">
        <v>10</v>
      </c>
      <c r="F16" s="43">
        <f t="shared" si="0"/>
        <v>26</v>
      </c>
      <c r="G16" s="44">
        <f t="shared" si="1"/>
        <v>57</v>
      </c>
      <c r="H16" s="45">
        <f t="shared" si="2"/>
        <v>0.38461538461538464</v>
      </c>
      <c r="I16" s="46">
        <f t="shared" si="3"/>
        <v>12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30</v>
      </c>
      <c r="E17" s="23">
        <v>2</v>
      </c>
      <c r="F17" s="43">
        <f t="shared" si="0"/>
        <v>32</v>
      </c>
      <c r="G17" s="44">
        <f t="shared" si="1"/>
        <v>55</v>
      </c>
      <c r="H17" s="45">
        <f t="shared" si="2"/>
        <v>6.25E-2</v>
      </c>
      <c r="I17" s="46">
        <f t="shared" si="3"/>
        <v>78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30</v>
      </c>
      <c r="E18" s="23">
        <v>7</v>
      </c>
      <c r="F18" s="43">
        <f t="shared" si="0"/>
        <v>37</v>
      </c>
      <c r="G18" s="44">
        <f t="shared" si="1"/>
        <v>51</v>
      </c>
      <c r="H18" s="45">
        <f t="shared" si="2"/>
        <v>0.1891891891891892</v>
      </c>
      <c r="I18" s="46">
        <f t="shared" si="3"/>
        <v>47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44</v>
      </c>
      <c r="E19" s="23">
        <v>7</v>
      </c>
      <c r="F19" s="43">
        <f t="shared" si="0"/>
        <v>51</v>
      </c>
      <c r="G19" s="44">
        <f t="shared" si="1"/>
        <v>41</v>
      </c>
      <c r="H19" s="45">
        <f t="shared" si="2"/>
        <v>0.13725490196078433</v>
      </c>
      <c r="I19" s="46">
        <f t="shared" si="3"/>
        <v>67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62</v>
      </c>
      <c r="E20" s="23">
        <v>43</v>
      </c>
      <c r="F20" s="43">
        <f t="shared" si="0"/>
        <v>105</v>
      </c>
      <c r="G20" s="44">
        <f t="shared" si="1"/>
        <v>21</v>
      </c>
      <c r="H20" s="45">
        <f t="shared" si="2"/>
        <v>0.40952380952380951</v>
      </c>
      <c r="I20" s="46">
        <f t="shared" si="3"/>
        <v>8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344</v>
      </c>
      <c r="E21" s="23">
        <v>87</v>
      </c>
      <c r="F21" s="43">
        <f t="shared" si="0"/>
        <v>431</v>
      </c>
      <c r="G21" s="44">
        <f t="shared" si="1"/>
        <v>2</v>
      </c>
      <c r="H21" s="45">
        <f t="shared" si="2"/>
        <v>0.20185614849187936</v>
      </c>
      <c r="I21" s="46">
        <f t="shared" si="3"/>
        <v>40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6</v>
      </c>
      <c r="E22" s="23">
        <v>1</v>
      </c>
      <c r="F22" s="43">
        <f t="shared" si="0"/>
        <v>7</v>
      </c>
      <c r="G22" s="44">
        <f t="shared" si="1"/>
        <v>69</v>
      </c>
      <c r="H22" s="45">
        <f t="shared" si="2"/>
        <v>0.14285714285714285</v>
      </c>
      <c r="I22" s="46">
        <f t="shared" si="3"/>
        <v>59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0</v>
      </c>
      <c r="E23" s="23">
        <v>0</v>
      </c>
      <c r="F23" s="43">
        <f t="shared" si="0"/>
        <v>0</v>
      </c>
      <c r="G23" s="44">
        <f t="shared" si="1"/>
        <v>84</v>
      </c>
      <c r="H23" s="45">
        <v>0</v>
      </c>
      <c r="I23" s="46">
        <f t="shared" si="3"/>
        <v>80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76</v>
      </c>
      <c r="E24" s="23">
        <v>24</v>
      </c>
      <c r="F24" s="43">
        <f t="shared" si="0"/>
        <v>100</v>
      </c>
      <c r="G24" s="44">
        <f t="shared" si="1"/>
        <v>24</v>
      </c>
      <c r="H24" s="45">
        <f t="shared" ref="H24:H42" si="4">E24/F24</f>
        <v>0.24</v>
      </c>
      <c r="I24" s="46">
        <f t="shared" si="3"/>
        <v>32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7</v>
      </c>
      <c r="E25" s="23">
        <v>1</v>
      </c>
      <c r="F25" s="43">
        <f t="shared" si="0"/>
        <v>8</v>
      </c>
      <c r="G25" s="44">
        <f t="shared" si="1"/>
        <v>67</v>
      </c>
      <c r="H25" s="45">
        <f t="shared" si="4"/>
        <v>0.125</v>
      </c>
      <c r="I25" s="46">
        <f t="shared" si="3"/>
        <v>71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38</v>
      </c>
      <c r="E26" s="23">
        <v>7</v>
      </c>
      <c r="F26" s="43">
        <f t="shared" si="0"/>
        <v>45</v>
      </c>
      <c r="G26" s="44">
        <f t="shared" si="1"/>
        <v>44</v>
      </c>
      <c r="H26" s="45">
        <f t="shared" si="4"/>
        <v>0.15555555555555556</v>
      </c>
      <c r="I26" s="46">
        <f t="shared" si="3"/>
        <v>55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118</v>
      </c>
      <c r="E27" s="23">
        <v>134</v>
      </c>
      <c r="F27" s="43">
        <f t="shared" si="0"/>
        <v>252</v>
      </c>
      <c r="G27" s="44">
        <f t="shared" si="1"/>
        <v>8</v>
      </c>
      <c r="H27" s="45">
        <f t="shared" si="4"/>
        <v>0.53174603174603174</v>
      </c>
      <c r="I27" s="46">
        <f t="shared" si="3"/>
        <v>1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4</v>
      </c>
      <c r="E28" s="23">
        <v>4</v>
      </c>
      <c r="F28" s="43">
        <f t="shared" si="0"/>
        <v>8</v>
      </c>
      <c r="G28" s="44">
        <f t="shared" si="1"/>
        <v>67</v>
      </c>
      <c r="H28" s="45">
        <f t="shared" si="4"/>
        <v>0.5</v>
      </c>
      <c r="I28" s="46">
        <f t="shared" si="3"/>
        <v>2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46</v>
      </c>
      <c r="E29" s="23">
        <v>8</v>
      </c>
      <c r="F29" s="43">
        <f t="shared" si="0"/>
        <v>54</v>
      </c>
      <c r="G29" s="44">
        <f t="shared" si="1"/>
        <v>40</v>
      </c>
      <c r="H29" s="45">
        <f t="shared" si="4"/>
        <v>0.14814814814814814</v>
      </c>
      <c r="I29" s="46">
        <f t="shared" si="3"/>
        <v>57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46</v>
      </c>
      <c r="E30" s="23">
        <v>22</v>
      </c>
      <c r="F30" s="43">
        <f t="shared" si="0"/>
        <v>68</v>
      </c>
      <c r="G30" s="44">
        <f t="shared" si="1"/>
        <v>36</v>
      </c>
      <c r="H30" s="45">
        <f t="shared" si="4"/>
        <v>0.3235294117647059</v>
      </c>
      <c r="I30" s="46">
        <f t="shared" si="3"/>
        <v>18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36</v>
      </c>
      <c r="E31" s="23">
        <v>7</v>
      </c>
      <c r="F31" s="43">
        <f t="shared" si="0"/>
        <v>43</v>
      </c>
      <c r="G31" s="44">
        <f t="shared" si="1"/>
        <v>45</v>
      </c>
      <c r="H31" s="45">
        <f t="shared" si="4"/>
        <v>0.16279069767441862</v>
      </c>
      <c r="I31" s="46">
        <f t="shared" si="3"/>
        <v>52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55</v>
      </c>
      <c r="E32" s="23">
        <v>49</v>
      </c>
      <c r="F32" s="43">
        <f t="shared" si="0"/>
        <v>104</v>
      </c>
      <c r="G32" s="44">
        <f t="shared" si="1"/>
        <v>22</v>
      </c>
      <c r="H32" s="45">
        <f t="shared" si="4"/>
        <v>0.47115384615384615</v>
      </c>
      <c r="I32" s="46">
        <f t="shared" si="3"/>
        <v>6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421</v>
      </c>
      <c r="E33" s="23">
        <v>132</v>
      </c>
      <c r="F33" s="43">
        <f t="shared" si="0"/>
        <v>553</v>
      </c>
      <c r="G33" s="44">
        <f t="shared" si="1"/>
        <v>1</v>
      </c>
      <c r="H33" s="45">
        <f t="shared" si="4"/>
        <v>0.23869801084990958</v>
      </c>
      <c r="I33" s="46">
        <f t="shared" si="3"/>
        <v>33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27</v>
      </c>
      <c r="E34" s="23">
        <v>19</v>
      </c>
      <c r="F34" s="43">
        <f t="shared" si="0"/>
        <v>46</v>
      </c>
      <c r="G34" s="44">
        <f t="shared" si="1"/>
        <v>43</v>
      </c>
      <c r="H34" s="45">
        <f t="shared" si="4"/>
        <v>0.41304347826086957</v>
      </c>
      <c r="I34" s="46">
        <f t="shared" si="3"/>
        <v>7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3</v>
      </c>
      <c r="E35" s="23">
        <v>1</v>
      </c>
      <c r="F35" s="43">
        <f t="shared" si="0"/>
        <v>4</v>
      </c>
      <c r="G35" s="44">
        <f t="shared" si="1"/>
        <v>81</v>
      </c>
      <c r="H35" s="45">
        <f t="shared" si="4"/>
        <v>0.25</v>
      </c>
      <c r="I35" s="46">
        <f t="shared" si="3"/>
        <v>29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7</v>
      </c>
      <c r="E36" s="23">
        <v>4</v>
      </c>
      <c r="F36" s="43">
        <f t="shared" si="0"/>
        <v>11</v>
      </c>
      <c r="G36" s="44">
        <f t="shared" si="1"/>
        <v>62</v>
      </c>
      <c r="H36" s="45">
        <f t="shared" si="4"/>
        <v>0.36363636363636365</v>
      </c>
      <c r="I36" s="46">
        <f t="shared" si="3"/>
        <v>14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249</v>
      </c>
      <c r="E37" s="23">
        <v>119</v>
      </c>
      <c r="F37" s="43">
        <f t="shared" si="0"/>
        <v>368</v>
      </c>
      <c r="G37" s="44">
        <f t="shared" si="1"/>
        <v>5</v>
      </c>
      <c r="H37" s="45">
        <f t="shared" si="4"/>
        <v>0.3233695652173913</v>
      </c>
      <c r="I37" s="46">
        <f t="shared" si="3"/>
        <v>19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8</v>
      </c>
      <c r="E38" s="23">
        <v>3</v>
      </c>
      <c r="F38" s="43">
        <f t="shared" si="0"/>
        <v>11</v>
      </c>
      <c r="G38" s="44">
        <f t="shared" si="1"/>
        <v>62</v>
      </c>
      <c r="H38" s="45">
        <f t="shared" si="4"/>
        <v>0.27272727272727271</v>
      </c>
      <c r="I38" s="46">
        <f t="shared" si="3"/>
        <v>26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10</v>
      </c>
      <c r="E39" s="23">
        <v>2</v>
      </c>
      <c r="F39" s="43">
        <f t="shared" si="0"/>
        <v>12</v>
      </c>
      <c r="G39" s="44">
        <f t="shared" si="1"/>
        <v>61</v>
      </c>
      <c r="H39" s="45">
        <f t="shared" si="4"/>
        <v>0.16666666666666666</v>
      </c>
      <c r="I39" s="46">
        <f t="shared" si="3"/>
        <v>51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31</v>
      </c>
      <c r="E40" s="23">
        <v>10</v>
      </c>
      <c r="F40" s="43">
        <f t="shared" si="0"/>
        <v>41</v>
      </c>
      <c r="G40" s="44">
        <f t="shared" si="1"/>
        <v>47</v>
      </c>
      <c r="H40" s="45">
        <f t="shared" si="4"/>
        <v>0.24390243902439024</v>
      </c>
      <c r="I40" s="46">
        <f t="shared" si="3"/>
        <v>31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29</v>
      </c>
      <c r="E41" s="23">
        <v>5</v>
      </c>
      <c r="F41" s="43">
        <f t="shared" si="0"/>
        <v>34</v>
      </c>
      <c r="G41" s="44">
        <f t="shared" si="1"/>
        <v>52</v>
      </c>
      <c r="H41" s="45">
        <f t="shared" si="4"/>
        <v>0.14705882352941177</v>
      </c>
      <c r="I41" s="46">
        <f t="shared" si="3"/>
        <v>58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4</v>
      </c>
      <c r="E42" s="23">
        <v>1</v>
      </c>
      <c r="F42" s="43">
        <f t="shared" si="0"/>
        <v>5</v>
      </c>
      <c r="G42" s="44">
        <f t="shared" si="1"/>
        <v>77</v>
      </c>
      <c r="H42" s="45">
        <f t="shared" si="4"/>
        <v>0.2</v>
      </c>
      <c r="I42" s="46">
        <f t="shared" si="3"/>
        <v>41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0</v>
      </c>
      <c r="F43" s="43">
        <f t="shared" si="0"/>
        <v>0</v>
      </c>
      <c r="G43" s="44">
        <f t="shared" si="1"/>
        <v>84</v>
      </c>
      <c r="H43" s="45">
        <v>0</v>
      </c>
      <c r="I43" s="46">
        <f t="shared" si="3"/>
        <v>80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75</v>
      </c>
      <c r="E44" s="23">
        <v>8</v>
      </c>
      <c r="F44" s="43">
        <f t="shared" ref="F44:F75" si="5">SUM(D44:E44)</f>
        <v>83</v>
      </c>
      <c r="G44" s="44">
        <f t="shared" ref="G44:G75" si="6">_xlfn.RANK.EQ(F44,$F$12:$F$97,0)</f>
        <v>29</v>
      </c>
      <c r="H44" s="45">
        <f>E44/F44</f>
        <v>9.6385542168674704E-2</v>
      </c>
      <c r="I44" s="46">
        <f t="shared" ref="I44:I75" si="7">_xlfn.RANK.EQ(H44,$H$12:$H$97,0)</f>
        <v>77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36</v>
      </c>
      <c r="E45" s="23">
        <v>5</v>
      </c>
      <c r="F45" s="43">
        <f t="shared" si="5"/>
        <v>41</v>
      </c>
      <c r="G45" s="44">
        <f t="shared" si="6"/>
        <v>47</v>
      </c>
      <c r="H45" s="45">
        <f>E45/F45</f>
        <v>0.12195121951219512</v>
      </c>
      <c r="I45" s="46">
        <f t="shared" si="7"/>
        <v>73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5"/>
        <v>0</v>
      </c>
      <c r="G46" s="44">
        <f t="shared" si="6"/>
        <v>84</v>
      </c>
      <c r="H46" s="45">
        <v>0</v>
      </c>
      <c r="I46" s="46">
        <f t="shared" si="7"/>
        <v>80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92</v>
      </c>
      <c r="E47" s="23">
        <v>27</v>
      </c>
      <c r="F47" s="43">
        <f t="shared" si="5"/>
        <v>119</v>
      </c>
      <c r="G47" s="44">
        <f t="shared" si="6"/>
        <v>16</v>
      </c>
      <c r="H47" s="45">
        <f t="shared" ref="H47:H78" si="8">E47/F47</f>
        <v>0.22689075630252101</v>
      </c>
      <c r="I47" s="46">
        <f t="shared" si="7"/>
        <v>35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4</v>
      </c>
      <c r="E48" s="23">
        <v>1</v>
      </c>
      <c r="F48" s="43">
        <f t="shared" si="5"/>
        <v>5</v>
      </c>
      <c r="G48" s="44">
        <f t="shared" si="6"/>
        <v>77</v>
      </c>
      <c r="H48" s="45">
        <f t="shared" si="8"/>
        <v>0.2</v>
      </c>
      <c r="I48" s="46">
        <f t="shared" si="7"/>
        <v>41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6</v>
      </c>
      <c r="E49" s="23">
        <v>1</v>
      </c>
      <c r="F49" s="43">
        <f t="shared" si="5"/>
        <v>7</v>
      </c>
      <c r="G49" s="44">
        <f t="shared" si="6"/>
        <v>69</v>
      </c>
      <c r="H49" s="45">
        <f t="shared" si="8"/>
        <v>0.14285714285714285</v>
      </c>
      <c r="I49" s="46">
        <f t="shared" si="7"/>
        <v>59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40</v>
      </c>
      <c r="E50" s="23">
        <v>23</v>
      </c>
      <c r="F50" s="43">
        <f t="shared" si="5"/>
        <v>63</v>
      </c>
      <c r="G50" s="44">
        <f t="shared" si="6"/>
        <v>38</v>
      </c>
      <c r="H50" s="45">
        <f t="shared" si="8"/>
        <v>0.36507936507936506</v>
      </c>
      <c r="I50" s="46">
        <f t="shared" si="7"/>
        <v>13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72</v>
      </c>
      <c r="E51" s="23">
        <v>13</v>
      </c>
      <c r="F51" s="43">
        <f t="shared" si="5"/>
        <v>85</v>
      </c>
      <c r="G51" s="44">
        <f t="shared" si="6"/>
        <v>28</v>
      </c>
      <c r="H51" s="45">
        <f t="shared" si="8"/>
        <v>0.15294117647058825</v>
      </c>
      <c r="I51" s="46">
        <f t="shared" si="7"/>
        <v>56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21</v>
      </c>
      <c r="E52" s="23">
        <v>3</v>
      </c>
      <c r="F52" s="43">
        <f t="shared" si="5"/>
        <v>24</v>
      </c>
      <c r="G52" s="44">
        <f t="shared" si="6"/>
        <v>58</v>
      </c>
      <c r="H52" s="45">
        <f t="shared" si="8"/>
        <v>0.125</v>
      </c>
      <c r="I52" s="46">
        <f t="shared" si="7"/>
        <v>71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22</v>
      </c>
      <c r="E53" s="23">
        <v>20</v>
      </c>
      <c r="F53" s="43">
        <f t="shared" si="5"/>
        <v>42</v>
      </c>
      <c r="G53" s="44">
        <f t="shared" si="6"/>
        <v>46</v>
      </c>
      <c r="H53" s="45">
        <f t="shared" si="8"/>
        <v>0.47619047619047616</v>
      </c>
      <c r="I53" s="46">
        <f t="shared" si="7"/>
        <v>4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57</v>
      </c>
      <c r="E54" s="23">
        <v>22</v>
      </c>
      <c r="F54" s="43">
        <f t="shared" si="5"/>
        <v>79</v>
      </c>
      <c r="G54" s="44">
        <f t="shared" si="6"/>
        <v>31</v>
      </c>
      <c r="H54" s="45">
        <f t="shared" si="8"/>
        <v>0.27848101265822783</v>
      </c>
      <c r="I54" s="46">
        <f t="shared" si="7"/>
        <v>25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76</v>
      </c>
      <c r="E55" s="23">
        <v>11</v>
      </c>
      <c r="F55" s="43">
        <f t="shared" si="5"/>
        <v>87</v>
      </c>
      <c r="G55" s="44">
        <f t="shared" si="6"/>
        <v>27</v>
      </c>
      <c r="H55" s="45">
        <f t="shared" si="8"/>
        <v>0.12643678160919541</v>
      </c>
      <c r="I55" s="46">
        <f t="shared" si="7"/>
        <v>70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62</v>
      </c>
      <c r="E56" s="23">
        <v>29</v>
      </c>
      <c r="F56" s="43">
        <f t="shared" si="5"/>
        <v>91</v>
      </c>
      <c r="G56" s="44">
        <f t="shared" si="6"/>
        <v>26</v>
      </c>
      <c r="H56" s="45">
        <f t="shared" si="8"/>
        <v>0.31868131868131866</v>
      </c>
      <c r="I56" s="46">
        <f t="shared" si="7"/>
        <v>20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58</v>
      </c>
      <c r="E57" s="23">
        <v>14</v>
      </c>
      <c r="F57" s="43">
        <f t="shared" si="5"/>
        <v>72</v>
      </c>
      <c r="G57" s="44">
        <f t="shared" si="6"/>
        <v>35</v>
      </c>
      <c r="H57" s="45">
        <f t="shared" si="8"/>
        <v>0.19444444444444445</v>
      </c>
      <c r="I57" s="46">
        <f t="shared" si="7"/>
        <v>46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28</v>
      </c>
      <c r="E58" s="23">
        <v>13</v>
      </c>
      <c r="F58" s="43">
        <f t="shared" si="5"/>
        <v>41</v>
      </c>
      <c r="G58" s="44">
        <f t="shared" si="6"/>
        <v>47</v>
      </c>
      <c r="H58" s="45">
        <f t="shared" si="8"/>
        <v>0.31707317073170732</v>
      </c>
      <c r="I58" s="46">
        <f t="shared" si="7"/>
        <v>21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136</v>
      </c>
      <c r="E59" s="23">
        <v>42</v>
      </c>
      <c r="F59" s="43">
        <f t="shared" si="5"/>
        <v>178</v>
      </c>
      <c r="G59" s="44">
        <f t="shared" si="6"/>
        <v>9</v>
      </c>
      <c r="H59" s="45">
        <f t="shared" si="8"/>
        <v>0.23595505617977527</v>
      </c>
      <c r="I59" s="46">
        <f t="shared" si="7"/>
        <v>34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38</v>
      </c>
      <c r="E60" s="23">
        <v>13</v>
      </c>
      <c r="F60" s="43">
        <f t="shared" si="5"/>
        <v>51</v>
      </c>
      <c r="G60" s="44">
        <f t="shared" si="6"/>
        <v>41</v>
      </c>
      <c r="H60" s="45">
        <f t="shared" si="8"/>
        <v>0.25490196078431371</v>
      </c>
      <c r="I60" s="46">
        <f t="shared" si="7"/>
        <v>28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6</v>
      </c>
      <c r="E61" s="23">
        <v>1</v>
      </c>
      <c r="F61" s="43">
        <f t="shared" si="5"/>
        <v>7</v>
      </c>
      <c r="G61" s="44">
        <f t="shared" si="6"/>
        <v>69</v>
      </c>
      <c r="H61" s="45">
        <f t="shared" si="8"/>
        <v>0.14285714285714285</v>
      </c>
      <c r="I61" s="46">
        <f t="shared" si="7"/>
        <v>59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7</v>
      </c>
      <c r="E62" s="23">
        <v>2</v>
      </c>
      <c r="F62" s="43">
        <f t="shared" si="5"/>
        <v>9</v>
      </c>
      <c r="G62" s="44">
        <f t="shared" si="6"/>
        <v>65</v>
      </c>
      <c r="H62" s="45">
        <f t="shared" si="8"/>
        <v>0.22222222222222221</v>
      </c>
      <c r="I62" s="46">
        <f t="shared" si="7"/>
        <v>36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14</v>
      </c>
      <c r="E63" s="23">
        <v>3</v>
      </c>
      <c r="F63" s="43">
        <f t="shared" si="5"/>
        <v>17</v>
      </c>
      <c r="G63" s="44">
        <f t="shared" si="6"/>
        <v>59</v>
      </c>
      <c r="H63" s="45">
        <f t="shared" si="8"/>
        <v>0.17647058823529413</v>
      </c>
      <c r="I63" s="46">
        <f t="shared" si="7"/>
        <v>50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1</v>
      </c>
      <c r="E64" s="23">
        <v>0</v>
      </c>
      <c r="F64" s="43">
        <f t="shared" si="5"/>
        <v>1</v>
      </c>
      <c r="G64" s="44">
        <f t="shared" si="6"/>
        <v>83</v>
      </c>
      <c r="H64" s="45">
        <f t="shared" si="8"/>
        <v>0</v>
      </c>
      <c r="I64" s="46">
        <f t="shared" si="7"/>
        <v>80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27</v>
      </c>
      <c r="E65" s="23">
        <v>7</v>
      </c>
      <c r="F65" s="43">
        <f t="shared" si="5"/>
        <v>34</v>
      </c>
      <c r="G65" s="44">
        <f t="shared" si="6"/>
        <v>52</v>
      </c>
      <c r="H65" s="45">
        <f t="shared" si="8"/>
        <v>0.20588235294117646</v>
      </c>
      <c r="I65" s="46">
        <f t="shared" si="7"/>
        <v>38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299</v>
      </c>
      <c r="E66" s="23">
        <v>73</v>
      </c>
      <c r="F66" s="43">
        <f t="shared" si="5"/>
        <v>372</v>
      </c>
      <c r="G66" s="44">
        <f t="shared" si="6"/>
        <v>4</v>
      </c>
      <c r="H66" s="45">
        <f t="shared" si="8"/>
        <v>0.19623655913978494</v>
      </c>
      <c r="I66" s="46">
        <f t="shared" si="7"/>
        <v>44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8</v>
      </c>
      <c r="E67" s="23">
        <v>1</v>
      </c>
      <c r="F67" s="43">
        <f t="shared" si="5"/>
        <v>9</v>
      </c>
      <c r="G67" s="44">
        <f t="shared" si="6"/>
        <v>65</v>
      </c>
      <c r="H67" s="45">
        <f t="shared" si="8"/>
        <v>0.1111111111111111</v>
      </c>
      <c r="I67" s="46">
        <f t="shared" si="7"/>
        <v>75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33</v>
      </c>
      <c r="E68" s="23">
        <v>8</v>
      </c>
      <c r="F68" s="43">
        <f t="shared" si="5"/>
        <v>41</v>
      </c>
      <c r="G68" s="44">
        <f t="shared" si="6"/>
        <v>47</v>
      </c>
      <c r="H68" s="45">
        <f t="shared" si="8"/>
        <v>0.1951219512195122</v>
      </c>
      <c r="I68" s="46">
        <f t="shared" si="7"/>
        <v>45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174</v>
      </c>
      <c r="E69" s="23">
        <v>109</v>
      </c>
      <c r="F69" s="43">
        <f t="shared" si="5"/>
        <v>283</v>
      </c>
      <c r="G69" s="44">
        <f t="shared" si="6"/>
        <v>7</v>
      </c>
      <c r="H69" s="45">
        <f t="shared" si="8"/>
        <v>0.38515901060070673</v>
      </c>
      <c r="I69" s="46">
        <f t="shared" si="7"/>
        <v>11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6</v>
      </c>
      <c r="E70" s="23">
        <v>1</v>
      </c>
      <c r="F70" s="43">
        <f t="shared" si="5"/>
        <v>7</v>
      </c>
      <c r="G70" s="44">
        <f t="shared" si="6"/>
        <v>69</v>
      </c>
      <c r="H70" s="45">
        <f t="shared" si="8"/>
        <v>0.14285714285714285</v>
      </c>
      <c r="I70" s="46">
        <f t="shared" si="7"/>
        <v>59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111</v>
      </c>
      <c r="E71" s="23">
        <v>38</v>
      </c>
      <c r="F71" s="43">
        <f t="shared" si="5"/>
        <v>149</v>
      </c>
      <c r="G71" s="44">
        <f t="shared" si="6"/>
        <v>11</v>
      </c>
      <c r="H71" s="45">
        <f t="shared" si="8"/>
        <v>0.25503355704697989</v>
      </c>
      <c r="I71" s="46">
        <f t="shared" si="7"/>
        <v>27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5</v>
      </c>
      <c r="E72" s="23">
        <v>2</v>
      </c>
      <c r="F72" s="43">
        <f t="shared" si="5"/>
        <v>7</v>
      </c>
      <c r="G72" s="44">
        <f t="shared" si="6"/>
        <v>69</v>
      </c>
      <c r="H72" s="45">
        <f t="shared" si="8"/>
        <v>0.2857142857142857</v>
      </c>
      <c r="I72" s="46">
        <f t="shared" si="7"/>
        <v>24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4</v>
      </c>
      <c r="E73" s="23">
        <v>2</v>
      </c>
      <c r="F73" s="43">
        <f t="shared" si="5"/>
        <v>6</v>
      </c>
      <c r="G73" s="44">
        <f t="shared" si="6"/>
        <v>76</v>
      </c>
      <c r="H73" s="45">
        <f t="shared" si="8"/>
        <v>0.33333333333333331</v>
      </c>
      <c r="I73" s="46">
        <f t="shared" si="7"/>
        <v>17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3</v>
      </c>
      <c r="E74" s="23">
        <v>2</v>
      </c>
      <c r="F74" s="43">
        <f t="shared" si="5"/>
        <v>5</v>
      </c>
      <c r="G74" s="44">
        <f t="shared" si="6"/>
        <v>77</v>
      </c>
      <c r="H74" s="45">
        <f t="shared" si="8"/>
        <v>0.4</v>
      </c>
      <c r="I74" s="46">
        <f t="shared" si="7"/>
        <v>9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23</v>
      </c>
      <c r="E75" s="23">
        <v>5</v>
      </c>
      <c r="F75" s="43">
        <f t="shared" si="5"/>
        <v>28</v>
      </c>
      <c r="G75" s="44">
        <f t="shared" si="6"/>
        <v>56</v>
      </c>
      <c r="H75" s="45">
        <f t="shared" si="8"/>
        <v>0.17857142857142858</v>
      </c>
      <c r="I75" s="46">
        <f t="shared" si="7"/>
        <v>49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14</v>
      </c>
      <c r="E76" s="23">
        <v>0</v>
      </c>
      <c r="F76" s="43">
        <f t="shared" ref="F76:F97" si="9">SUM(D76:E76)</f>
        <v>14</v>
      </c>
      <c r="G76" s="44">
        <f t="shared" ref="G76:G97" si="10">_xlfn.RANK.EQ(F76,$F$12:$F$97,0)</f>
        <v>60</v>
      </c>
      <c r="H76" s="45">
        <f t="shared" si="8"/>
        <v>0</v>
      </c>
      <c r="I76" s="46">
        <f t="shared" ref="I76:I97" si="11">_xlfn.RANK.EQ(H76,$H$12:$H$97,0)</f>
        <v>80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72</v>
      </c>
      <c r="E77" s="23">
        <v>38</v>
      </c>
      <c r="F77" s="43">
        <f t="shared" si="9"/>
        <v>110</v>
      </c>
      <c r="G77" s="44">
        <f t="shared" si="10"/>
        <v>19</v>
      </c>
      <c r="H77" s="45">
        <f t="shared" si="8"/>
        <v>0.34545454545454546</v>
      </c>
      <c r="I77" s="46">
        <f t="shared" si="11"/>
        <v>15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62</v>
      </c>
      <c r="E78" s="23">
        <v>56</v>
      </c>
      <c r="F78" s="43">
        <f t="shared" si="9"/>
        <v>118</v>
      </c>
      <c r="G78" s="44">
        <f t="shared" si="10"/>
        <v>17</v>
      </c>
      <c r="H78" s="45">
        <f t="shared" si="8"/>
        <v>0.47457627118644069</v>
      </c>
      <c r="I78" s="46">
        <f t="shared" si="11"/>
        <v>5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84</v>
      </c>
      <c r="E79" s="23">
        <v>84</v>
      </c>
      <c r="F79" s="43">
        <f t="shared" si="9"/>
        <v>168</v>
      </c>
      <c r="G79" s="44">
        <f t="shared" si="10"/>
        <v>10</v>
      </c>
      <c r="H79" s="45">
        <f t="shared" ref="H79:H97" si="12">E79/F79</f>
        <v>0.5</v>
      </c>
      <c r="I79" s="46">
        <f t="shared" si="11"/>
        <v>2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102</v>
      </c>
      <c r="E80" s="23">
        <v>11</v>
      </c>
      <c r="F80" s="43">
        <f t="shared" si="9"/>
        <v>113</v>
      </c>
      <c r="G80" s="44">
        <f t="shared" si="10"/>
        <v>18</v>
      </c>
      <c r="H80" s="45">
        <f t="shared" si="12"/>
        <v>9.7345132743362831E-2</v>
      </c>
      <c r="I80" s="46">
        <f t="shared" si="11"/>
        <v>76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57</v>
      </c>
      <c r="E81" s="23">
        <v>19</v>
      </c>
      <c r="F81" s="43">
        <f t="shared" si="9"/>
        <v>76</v>
      </c>
      <c r="G81" s="44">
        <f t="shared" si="10"/>
        <v>34</v>
      </c>
      <c r="H81" s="45">
        <f t="shared" si="12"/>
        <v>0.25</v>
      </c>
      <c r="I81" s="46">
        <f t="shared" si="11"/>
        <v>29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62</v>
      </c>
      <c r="E82" s="23">
        <v>41</v>
      </c>
      <c r="F82" s="43">
        <f t="shared" si="9"/>
        <v>103</v>
      </c>
      <c r="G82" s="44">
        <f t="shared" si="10"/>
        <v>23</v>
      </c>
      <c r="H82" s="45">
        <f t="shared" si="12"/>
        <v>0.39805825242718446</v>
      </c>
      <c r="I82" s="46">
        <f t="shared" si="11"/>
        <v>10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6</v>
      </c>
      <c r="E83" s="23">
        <v>1</v>
      </c>
      <c r="F83" s="43">
        <f t="shared" si="9"/>
        <v>7</v>
      </c>
      <c r="G83" s="44">
        <f t="shared" si="10"/>
        <v>69</v>
      </c>
      <c r="H83" s="45">
        <f t="shared" si="12"/>
        <v>0.14285714285714285</v>
      </c>
      <c r="I83" s="46">
        <f t="shared" si="11"/>
        <v>59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56</v>
      </c>
      <c r="E84" s="23">
        <v>9</v>
      </c>
      <c r="F84" s="43">
        <f t="shared" si="9"/>
        <v>65</v>
      </c>
      <c r="G84" s="44">
        <f t="shared" si="10"/>
        <v>37</v>
      </c>
      <c r="H84" s="45">
        <f t="shared" si="12"/>
        <v>0.13846153846153847</v>
      </c>
      <c r="I84" s="46">
        <f t="shared" si="11"/>
        <v>66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77</v>
      </c>
      <c r="E85" s="23">
        <v>22</v>
      </c>
      <c r="F85" s="43">
        <f t="shared" si="9"/>
        <v>99</v>
      </c>
      <c r="G85" s="44">
        <f t="shared" si="10"/>
        <v>25</v>
      </c>
      <c r="H85" s="45">
        <f t="shared" si="12"/>
        <v>0.22222222222222221</v>
      </c>
      <c r="I85" s="46">
        <f t="shared" si="11"/>
        <v>36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52</v>
      </c>
      <c r="E86" s="48">
        <v>8</v>
      </c>
      <c r="F86" s="49">
        <f t="shared" si="9"/>
        <v>60</v>
      </c>
      <c r="G86" s="50">
        <f t="shared" si="10"/>
        <v>39</v>
      </c>
      <c r="H86" s="51">
        <f t="shared" si="12"/>
        <v>0.13333333333333333</v>
      </c>
      <c r="I86" s="52">
        <f t="shared" si="11"/>
        <v>68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67</v>
      </c>
      <c r="E87" s="23">
        <v>10</v>
      </c>
      <c r="F87" s="43">
        <f t="shared" si="9"/>
        <v>77</v>
      </c>
      <c r="G87" s="44">
        <f t="shared" si="10"/>
        <v>33</v>
      </c>
      <c r="H87" s="45">
        <f t="shared" si="12"/>
        <v>0.12987012987012986</v>
      </c>
      <c r="I87" s="46">
        <f t="shared" si="11"/>
        <v>69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8</v>
      </c>
      <c r="E88" s="23">
        <v>2</v>
      </c>
      <c r="F88" s="43">
        <f t="shared" si="9"/>
        <v>10</v>
      </c>
      <c r="G88" s="44">
        <f t="shared" si="10"/>
        <v>64</v>
      </c>
      <c r="H88" s="45">
        <f t="shared" si="12"/>
        <v>0.2</v>
      </c>
      <c r="I88" s="46">
        <f t="shared" si="11"/>
        <v>41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253</v>
      </c>
      <c r="E89" s="23">
        <v>59</v>
      </c>
      <c r="F89" s="43">
        <f t="shared" si="9"/>
        <v>312</v>
      </c>
      <c r="G89" s="44">
        <f t="shared" si="10"/>
        <v>6</v>
      </c>
      <c r="H89" s="45">
        <f t="shared" si="12"/>
        <v>0.1891025641025641</v>
      </c>
      <c r="I89" s="46">
        <f t="shared" si="11"/>
        <v>48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69</v>
      </c>
      <c r="E90" s="23">
        <v>13</v>
      </c>
      <c r="F90" s="43">
        <f t="shared" si="9"/>
        <v>82</v>
      </c>
      <c r="G90" s="44">
        <f t="shared" si="10"/>
        <v>30</v>
      </c>
      <c r="H90" s="45">
        <f t="shared" si="12"/>
        <v>0.15853658536585366</v>
      </c>
      <c r="I90" s="46">
        <f t="shared" si="11"/>
        <v>53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115</v>
      </c>
      <c r="E91" s="23">
        <v>15</v>
      </c>
      <c r="F91" s="43">
        <f t="shared" si="9"/>
        <v>130</v>
      </c>
      <c r="G91" s="44">
        <f t="shared" si="10"/>
        <v>14</v>
      </c>
      <c r="H91" s="45">
        <f t="shared" si="12"/>
        <v>0.11538461538461539</v>
      </c>
      <c r="I91" s="46">
        <f t="shared" si="11"/>
        <v>74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92</v>
      </c>
      <c r="E92" s="23">
        <v>17</v>
      </c>
      <c r="F92" s="43">
        <f t="shared" si="9"/>
        <v>109</v>
      </c>
      <c r="G92" s="44">
        <f t="shared" si="10"/>
        <v>20</v>
      </c>
      <c r="H92" s="45">
        <f t="shared" si="12"/>
        <v>0.15596330275229359</v>
      </c>
      <c r="I92" s="46">
        <f t="shared" si="11"/>
        <v>54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63</v>
      </c>
      <c r="E93" s="23">
        <v>16</v>
      </c>
      <c r="F93" s="43">
        <f t="shared" si="9"/>
        <v>79</v>
      </c>
      <c r="G93" s="44">
        <f t="shared" si="10"/>
        <v>31</v>
      </c>
      <c r="H93" s="45">
        <f t="shared" si="12"/>
        <v>0.20253164556962025</v>
      </c>
      <c r="I93" s="46">
        <f t="shared" si="11"/>
        <v>39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88</v>
      </c>
      <c r="E94" s="23">
        <v>46</v>
      </c>
      <c r="F94" s="43">
        <f t="shared" si="9"/>
        <v>134</v>
      </c>
      <c r="G94" s="44">
        <f t="shared" si="10"/>
        <v>13</v>
      </c>
      <c r="H94" s="45">
        <f t="shared" si="12"/>
        <v>0.34328358208955223</v>
      </c>
      <c r="I94" s="46">
        <f t="shared" si="11"/>
        <v>16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117</v>
      </c>
      <c r="E95" s="23">
        <v>19</v>
      </c>
      <c r="F95" s="43">
        <f t="shared" si="9"/>
        <v>136</v>
      </c>
      <c r="G95" s="44">
        <f t="shared" si="10"/>
        <v>12</v>
      </c>
      <c r="H95" s="45">
        <f t="shared" si="12"/>
        <v>0.13970588235294118</v>
      </c>
      <c r="I95" s="46">
        <f t="shared" si="11"/>
        <v>65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6</v>
      </c>
      <c r="E96" s="23">
        <v>1</v>
      </c>
      <c r="F96" s="43">
        <f t="shared" si="9"/>
        <v>7</v>
      </c>
      <c r="G96" s="44">
        <f t="shared" si="10"/>
        <v>69</v>
      </c>
      <c r="H96" s="45">
        <f t="shared" si="12"/>
        <v>0.14285714285714285</v>
      </c>
      <c r="I96" s="46">
        <f t="shared" si="11"/>
        <v>59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91</v>
      </c>
      <c r="E97" s="29">
        <v>38</v>
      </c>
      <c r="F97" s="53">
        <f t="shared" si="9"/>
        <v>129</v>
      </c>
      <c r="G97" s="54">
        <f t="shared" si="10"/>
        <v>15</v>
      </c>
      <c r="H97" s="55">
        <f t="shared" si="12"/>
        <v>0.29457364341085274</v>
      </c>
      <c r="I97" s="56">
        <f t="shared" si="11"/>
        <v>22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5226</v>
      </c>
      <c r="E99" s="244">
        <f t="shared" ref="E99:G99" si="13">SUM(E12:E97)</f>
        <v>1850</v>
      </c>
      <c r="F99" s="244">
        <f t="shared" si="13"/>
        <v>7076</v>
      </c>
      <c r="G99" s="245">
        <f t="shared" si="13"/>
        <v>3699</v>
      </c>
    </row>
  </sheetData>
  <autoFilter ref="A11:I97" xr:uid="{00000000-0009-0000-0000-000016000000}">
    <sortState xmlns:xlrd2="http://schemas.microsoft.com/office/spreadsheetml/2017/richdata2" ref="A11:I96">
      <sortCondition ref="A10:A96"/>
    </sortState>
  </autoFilter>
  <mergeCells count="1">
    <mergeCell ref="D10:I10"/>
  </mergeCells>
  <phoneticPr fontId="1"/>
  <hyperlinks>
    <hyperlink ref="K1" location="目次!A1" display="目次に戻る" xr:uid="{00000000-0004-0000-16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258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53</v>
      </c>
      <c r="E6" s="17">
        <f>INDEX(E12:E97,MATCH(C6,C12:C97,0),0)</f>
        <v>9</v>
      </c>
      <c r="F6" s="17">
        <f>SUM(D6:E6)</f>
        <v>62</v>
      </c>
      <c r="G6" s="18">
        <f>_xlfn.RANK.EQ(F6,$F$12:$F$97,0)</f>
        <v>38</v>
      </c>
      <c r="H6" s="19">
        <f>E6/F6</f>
        <v>0.14516129032258066</v>
      </c>
      <c r="I6" s="20">
        <f>_xlfn.RANK.EQ(H6,$H$12:$H$97,0)</f>
        <v>64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62.4</v>
      </c>
      <c r="E7" s="76">
        <f>ROUND(SUMIF($B$12:$B$97,"G",E12:E97)/(COUNTIFS(B12:B97,"G",D12:D97,"&lt;&gt;")),1)</f>
        <v>21.6</v>
      </c>
      <c r="F7" s="76">
        <f>ROUND(SUM(D7:E7),1)</f>
        <v>84</v>
      </c>
      <c r="G7" s="24"/>
      <c r="H7" s="25">
        <f>E7/F7</f>
        <v>0.25714285714285717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60.7</v>
      </c>
      <c r="E8" s="78">
        <f>ROUND(AVERAGE(E12:E97),1)</f>
        <v>23.8</v>
      </c>
      <c r="F8" s="78">
        <f>ROUND(SUM(D8:E8),1)</f>
        <v>84.5</v>
      </c>
      <c r="G8" s="30"/>
      <c r="H8" s="31">
        <f>E8/F8</f>
        <v>0.28165680473372784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2021年度（基準日：５月１日）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291</v>
      </c>
      <c r="E12" s="23">
        <v>116</v>
      </c>
      <c r="F12" s="43">
        <f t="shared" ref="F12:F43" si="0">SUM(D12:E12)</f>
        <v>407</v>
      </c>
      <c r="G12" s="44">
        <f t="shared" ref="G12:G43" si="1">_xlfn.RANK.EQ(F12,$F$12:$F$97,0)</f>
        <v>3</v>
      </c>
      <c r="H12" s="45">
        <f t="shared" ref="H12:H22" si="2">E12/F12</f>
        <v>0.28501228501228504</v>
      </c>
      <c r="I12" s="46">
        <f t="shared" ref="I12:I43" si="3">_xlfn.RANK.EQ(H12,$H$12:$H$97,0)</f>
        <v>28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2</v>
      </c>
      <c r="E13" s="23">
        <v>0</v>
      </c>
      <c r="F13" s="43">
        <f t="shared" si="0"/>
        <v>2</v>
      </c>
      <c r="G13" s="44">
        <f t="shared" si="1"/>
        <v>82</v>
      </c>
      <c r="H13" s="45">
        <f t="shared" si="2"/>
        <v>0</v>
      </c>
      <c r="I13" s="46">
        <f t="shared" si="3"/>
        <v>80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30</v>
      </c>
      <c r="E14" s="23">
        <v>3</v>
      </c>
      <c r="F14" s="43">
        <f t="shared" si="0"/>
        <v>33</v>
      </c>
      <c r="G14" s="44">
        <f t="shared" si="1"/>
        <v>51</v>
      </c>
      <c r="H14" s="45">
        <f t="shared" si="2"/>
        <v>9.0909090909090912E-2</v>
      </c>
      <c r="I14" s="46">
        <f t="shared" si="3"/>
        <v>78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6</v>
      </c>
      <c r="E15" s="23">
        <v>0</v>
      </c>
      <c r="F15" s="43">
        <f t="shared" si="0"/>
        <v>6</v>
      </c>
      <c r="G15" s="44">
        <f t="shared" si="1"/>
        <v>75</v>
      </c>
      <c r="H15" s="45">
        <f t="shared" si="2"/>
        <v>0</v>
      </c>
      <c r="I15" s="46">
        <f t="shared" si="3"/>
        <v>80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15</v>
      </c>
      <c r="E16" s="23">
        <v>10</v>
      </c>
      <c r="F16" s="43">
        <f t="shared" si="0"/>
        <v>25</v>
      </c>
      <c r="G16" s="44">
        <f t="shared" si="1"/>
        <v>58</v>
      </c>
      <c r="H16" s="45">
        <f t="shared" si="2"/>
        <v>0.4</v>
      </c>
      <c r="I16" s="46">
        <f t="shared" si="3"/>
        <v>14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27</v>
      </c>
      <c r="E17" s="23">
        <v>2</v>
      </c>
      <c r="F17" s="43">
        <f t="shared" si="0"/>
        <v>29</v>
      </c>
      <c r="G17" s="44">
        <f t="shared" si="1"/>
        <v>55</v>
      </c>
      <c r="H17" s="45">
        <f t="shared" si="2"/>
        <v>6.8965517241379309E-2</v>
      </c>
      <c r="I17" s="46">
        <f t="shared" si="3"/>
        <v>79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26</v>
      </c>
      <c r="E18" s="23">
        <v>5</v>
      </c>
      <c r="F18" s="43">
        <f t="shared" si="0"/>
        <v>31</v>
      </c>
      <c r="G18" s="44">
        <f t="shared" si="1"/>
        <v>54</v>
      </c>
      <c r="H18" s="45">
        <f t="shared" si="2"/>
        <v>0.16129032258064516</v>
      </c>
      <c r="I18" s="46">
        <f t="shared" si="3"/>
        <v>61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44</v>
      </c>
      <c r="E19" s="23">
        <v>7</v>
      </c>
      <c r="F19" s="43">
        <f t="shared" si="0"/>
        <v>51</v>
      </c>
      <c r="G19" s="44">
        <f t="shared" si="1"/>
        <v>42</v>
      </c>
      <c r="H19" s="45">
        <f t="shared" si="2"/>
        <v>0.13725490196078433</v>
      </c>
      <c r="I19" s="46">
        <f t="shared" si="3"/>
        <v>69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65</v>
      </c>
      <c r="E20" s="23">
        <v>49</v>
      </c>
      <c r="F20" s="43">
        <f t="shared" si="0"/>
        <v>114</v>
      </c>
      <c r="G20" s="44">
        <f t="shared" si="1"/>
        <v>19</v>
      </c>
      <c r="H20" s="45">
        <f t="shared" si="2"/>
        <v>0.42982456140350878</v>
      </c>
      <c r="I20" s="46">
        <f t="shared" si="3"/>
        <v>10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332</v>
      </c>
      <c r="E21" s="23">
        <v>88</v>
      </c>
      <c r="F21" s="43">
        <f t="shared" si="0"/>
        <v>420</v>
      </c>
      <c r="G21" s="44">
        <f t="shared" si="1"/>
        <v>2</v>
      </c>
      <c r="H21" s="45">
        <f t="shared" si="2"/>
        <v>0.20952380952380953</v>
      </c>
      <c r="I21" s="46">
        <f t="shared" si="3"/>
        <v>42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5</v>
      </c>
      <c r="E22" s="23">
        <v>1</v>
      </c>
      <c r="F22" s="43">
        <f t="shared" si="0"/>
        <v>6</v>
      </c>
      <c r="G22" s="44">
        <f t="shared" si="1"/>
        <v>75</v>
      </c>
      <c r="H22" s="45">
        <f t="shared" si="2"/>
        <v>0.16666666666666666</v>
      </c>
      <c r="I22" s="46">
        <f t="shared" si="3"/>
        <v>60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0</v>
      </c>
      <c r="E23" s="23">
        <v>0</v>
      </c>
      <c r="F23" s="43">
        <f t="shared" si="0"/>
        <v>0</v>
      </c>
      <c r="G23" s="44">
        <f t="shared" si="1"/>
        <v>84</v>
      </c>
      <c r="H23" s="45">
        <v>0</v>
      </c>
      <c r="I23" s="46">
        <f t="shared" si="3"/>
        <v>80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75</v>
      </c>
      <c r="E24" s="23">
        <v>22</v>
      </c>
      <c r="F24" s="43">
        <f t="shared" si="0"/>
        <v>97</v>
      </c>
      <c r="G24" s="44">
        <f t="shared" si="1"/>
        <v>25</v>
      </c>
      <c r="H24" s="45">
        <f t="shared" ref="H24:H42" si="4">E24/F24</f>
        <v>0.22680412371134021</v>
      </c>
      <c r="I24" s="46">
        <f t="shared" si="3"/>
        <v>39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7</v>
      </c>
      <c r="E25" s="23">
        <v>1</v>
      </c>
      <c r="F25" s="43">
        <f t="shared" si="0"/>
        <v>8</v>
      </c>
      <c r="G25" s="44">
        <f t="shared" si="1"/>
        <v>69</v>
      </c>
      <c r="H25" s="45">
        <f t="shared" si="4"/>
        <v>0.125</v>
      </c>
      <c r="I25" s="46">
        <f t="shared" si="3"/>
        <v>72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37</v>
      </c>
      <c r="E26" s="23">
        <v>9</v>
      </c>
      <c r="F26" s="43">
        <f t="shared" si="0"/>
        <v>46</v>
      </c>
      <c r="G26" s="44">
        <f t="shared" si="1"/>
        <v>43</v>
      </c>
      <c r="H26" s="45">
        <f t="shared" si="4"/>
        <v>0.19565217391304349</v>
      </c>
      <c r="I26" s="46">
        <f t="shared" si="3"/>
        <v>50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121</v>
      </c>
      <c r="E27" s="23">
        <v>125</v>
      </c>
      <c r="F27" s="43">
        <f t="shared" si="0"/>
        <v>246</v>
      </c>
      <c r="G27" s="44">
        <f t="shared" si="1"/>
        <v>9</v>
      </c>
      <c r="H27" s="45">
        <f t="shared" si="4"/>
        <v>0.50813008130081305</v>
      </c>
      <c r="I27" s="46">
        <f t="shared" si="3"/>
        <v>2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4</v>
      </c>
      <c r="E28" s="23">
        <v>5</v>
      </c>
      <c r="F28" s="43">
        <f t="shared" si="0"/>
        <v>9</v>
      </c>
      <c r="G28" s="44">
        <f t="shared" si="1"/>
        <v>67</v>
      </c>
      <c r="H28" s="45">
        <f t="shared" si="4"/>
        <v>0.55555555555555558</v>
      </c>
      <c r="I28" s="46">
        <f t="shared" si="3"/>
        <v>1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43</v>
      </c>
      <c r="E29" s="23">
        <v>10</v>
      </c>
      <c r="F29" s="43">
        <f t="shared" si="0"/>
        <v>53</v>
      </c>
      <c r="G29" s="44">
        <f t="shared" si="1"/>
        <v>40</v>
      </c>
      <c r="H29" s="45">
        <f t="shared" si="4"/>
        <v>0.18867924528301888</v>
      </c>
      <c r="I29" s="46">
        <f t="shared" si="3"/>
        <v>51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46</v>
      </c>
      <c r="E30" s="23">
        <v>20</v>
      </c>
      <c r="F30" s="43">
        <f t="shared" si="0"/>
        <v>66</v>
      </c>
      <c r="G30" s="44">
        <f t="shared" si="1"/>
        <v>36</v>
      </c>
      <c r="H30" s="45">
        <f t="shared" si="4"/>
        <v>0.30303030303030304</v>
      </c>
      <c r="I30" s="46">
        <f t="shared" si="3"/>
        <v>24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33</v>
      </c>
      <c r="E31" s="23">
        <v>7</v>
      </c>
      <c r="F31" s="43">
        <f t="shared" si="0"/>
        <v>40</v>
      </c>
      <c r="G31" s="44">
        <f t="shared" si="1"/>
        <v>49</v>
      </c>
      <c r="H31" s="45">
        <f t="shared" si="4"/>
        <v>0.17499999999999999</v>
      </c>
      <c r="I31" s="46">
        <f t="shared" si="3"/>
        <v>57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62</v>
      </c>
      <c r="E32" s="23">
        <v>52</v>
      </c>
      <c r="F32" s="43">
        <f t="shared" si="0"/>
        <v>114</v>
      </c>
      <c r="G32" s="44">
        <f t="shared" si="1"/>
        <v>19</v>
      </c>
      <c r="H32" s="45">
        <f t="shared" si="4"/>
        <v>0.45614035087719296</v>
      </c>
      <c r="I32" s="46">
        <f t="shared" si="3"/>
        <v>7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419</v>
      </c>
      <c r="E33" s="23">
        <v>130</v>
      </c>
      <c r="F33" s="43">
        <f t="shared" si="0"/>
        <v>549</v>
      </c>
      <c r="G33" s="44">
        <f t="shared" si="1"/>
        <v>1</v>
      </c>
      <c r="H33" s="45">
        <f t="shared" si="4"/>
        <v>0.23679417122040072</v>
      </c>
      <c r="I33" s="46">
        <f t="shared" si="3"/>
        <v>37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26</v>
      </c>
      <c r="E34" s="23">
        <v>20</v>
      </c>
      <c r="F34" s="43">
        <f t="shared" si="0"/>
        <v>46</v>
      </c>
      <c r="G34" s="44">
        <f t="shared" si="1"/>
        <v>43</v>
      </c>
      <c r="H34" s="45">
        <f t="shared" si="4"/>
        <v>0.43478260869565216</v>
      </c>
      <c r="I34" s="46">
        <f t="shared" si="3"/>
        <v>8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2</v>
      </c>
      <c r="E35" s="23">
        <v>1</v>
      </c>
      <c r="F35" s="43">
        <f t="shared" si="0"/>
        <v>3</v>
      </c>
      <c r="G35" s="44">
        <f t="shared" si="1"/>
        <v>81</v>
      </c>
      <c r="H35" s="45">
        <f t="shared" si="4"/>
        <v>0.33333333333333331</v>
      </c>
      <c r="I35" s="46">
        <f t="shared" si="3"/>
        <v>18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7</v>
      </c>
      <c r="E36" s="23">
        <v>3</v>
      </c>
      <c r="F36" s="43">
        <f t="shared" si="0"/>
        <v>10</v>
      </c>
      <c r="G36" s="44">
        <f t="shared" si="1"/>
        <v>62</v>
      </c>
      <c r="H36" s="45">
        <f t="shared" si="4"/>
        <v>0.3</v>
      </c>
      <c r="I36" s="46">
        <f t="shared" si="3"/>
        <v>25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244</v>
      </c>
      <c r="E37" s="23">
        <v>113</v>
      </c>
      <c r="F37" s="43">
        <f t="shared" si="0"/>
        <v>357</v>
      </c>
      <c r="G37" s="44">
        <f t="shared" si="1"/>
        <v>5</v>
      </c>
      <c r="H37" s="45">
        <f t="shared" si="4"/>
        <v>0.31652661064425769</v>
      </c>
      <c r="I37" s="46">
        <f t="shared" si="3"/>
        <v>23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6</v>
      </c>
      <c r="E38" s="23">
        <v>4</v>
      </c>
      <c r="F38" s="43">
        <f t="shared" si="0"/>
        <v>10</v>
      </c>
      <c r="G38" s="44">
        <f t="shared" si="1"/>
        <v>62</v>
      </c>
      <c r="H38" s="45">
        <f t="shared" si="4"/>
        <v>0.4</v>
      </c>
      <c r="I38" s="46">
        <f t="shared" si="3"/>
        <v>14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9</v>
      </c>
      <c r="E39" s="23">
        <v>2</v>
      </c>
      <c r="F39" s="43">
        <f t="shared" si="0"/>
        <v>11</v>
      </c>
      <c r="G39" s="44">
        <f t="shared" si="1"/>
        <v>61</v>
      </c>
      <c r="H39" s="45">
        <f t="shared" si="4"/>
        <v>0.18181818181818182</v>
      </c>
      <c r="I39" s="46">
        <f t="shared" si="3"/>
        <v>53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31</v>
      </c>
      <c r="E40" s="23">
        <v>10</v>
      </c>
      <c r="F40" s="43">
        <f t="shared" si="0"/>
        <v>41</v>
      </c>
      <c r="G40" s="44">
        <f t="shared" si="1"/>
        <v>46</v>
      </c>
      <c r="H40" s="45">
        <f t="shared" si="4"/>
        <v>0.24390243902439024</v>
      </c>
      <c r="I40" s="46">
        <f t="shared" si="3"/>
        <v>35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26</v>
      </c>
      <c r="E41" s="23">
        <v>6</v>
      </c>
      <c r="F41" s="43">
        <f t="shared" si="0"/>
        <v>32</v>
      </c>
      <c r="G41" s="44">
        <f t="shared" si="1"/>
        <v>53</v>
      </c>
      <c r="H41" s="45">
        <f t="shared" si="4"/>
        <v>0.1875</v>
      </c>
      <c r="I41" s="46">
        <f t="shared" si="3"/>
        <v>52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3</v>
      </c>
      <c r="E42" s="23">
        <v>1</v>
      </c>
      <c r="F42" s="43">
        <f t="shared" si="0"/>
        <v>4</v>
      </c>
      <c r="G42" s="44">
        <f t="shared" si="1"/>
        <v>80</v>
      </c>
      <c r="H42" s="45">
        <f t="shared" si="4"/>
        <v>0.25</v>
      </c>
      <c r="I42" s="46">
        <f t="shared" si="3"/>
        <v>31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0</v>
      </c>
      <c r="F43" s="43">
        <f t="shared" si="0"/>
        <v>0</v>
      </c>
      <c r="G43" s="44">
        <f t="shared" si="1"/>
        <v>84</v>
      </c>
      <c r="H43" s="45">
        <v>0</v>
      </c>
      <c r="I43" s="46">
        <f t="shared" si="3"/>
        <v>80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72</v>
      </c>
      <c r="E44" s="23">
        <v>9</v>
      </c>
      <c r="F44" s="43">
        <f t="shared" ref="F44:F75" si="5">SUM(D44:E44)</f>
        <v>81</v>
      </c>
      <c r="G44" s="44">
        <f t="shared" ref="G44:G75" si="6">_xlfn.RANK.EQ(F44,$F$12:$F$97,0)</f>
        <v>29</v>
      </c>
      <c r="H44" s="45">
        <f>E44/F44</f>
        <v>0.1111111111111111</v>
      </c>
      <c r="I44" s="46">
        <f t="shared" ref="I44:I75" si="7">_xlfn.RANK.EQ(H44,$H$12:$H$97,0)</f>
        <v>75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36</v>
      </c>
      <c r="E45" s="23">
        <v>5</v>
      </c>
      <c r="F45" s="43">
        <f t="shared" si="5"/>
        <v>41</v>
      </c>
      <c r="G45" s="44">
        <f t="shared" si="6"/>
        <v>46</v>
      </c>
      <c r="H45" s="45">
        <f>E45/F45</f>
        <v>0.12195121951219512</v>
      </c>
      <c r="I45" s="46">
        <f t="shared" si="7"/>
        <v>73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5"/>
        <v>0</v>
      </c>
      <c r="G46" s="44">
        <f t="shared" si="6"/>
        <v>84</v>
      </c>
      <c r="H46" s="45">
        <v>0</v>
      </c>
      <c r="I46" s="46">
        <f t="shared" si="7"/>
        <v>80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93</v>
      </c>
      <c r="E47" s="23">
        <v>30</v>
      </c>
      <c r="F47" s="43">
        <f t="shared" si="5"/>
        <v>123</v>
      </c>
      <c r="G47" s="44">
        <f t="shared" si="6"/>
        <v>17</v>
      </c>
      <c r="H47" s="45">
        <f t="shared" ref="H47:H78" si="8">E47/F47</f>
        <v>0.24390243902439024</v>
      </c>
      <c r="I47" s="46">
        <f t="shared" si="7"/>
        <v>35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4</v>
      </c>
      <c r="E48" s="23">
        <v>2</v>
      </c>
      <c r="F48" s="43">
        <f t="shared" si="5"/>
        <v>6</v>
      </c>
      <c r="G48" s="44">
        <f t="shared" si="6"/>
        <v>75</v>
      </c>
      <c r="H48" s="45">
        <f t="shared" si="8"/>
        <v>0.33333333333333331</v>
      </c>
      <c r="I48" s="46">
        <f t="shared" si="7"/>
        <v>18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6</v>
      </c>
      <c r="E49" s="23">
        <v>1</v>
      </c>
      <c r="F49" s="43">
        <f t="shared" si="5"/>
        <v>7</v>
      </c>
      <c r="G49" s="44">
        <f t="shared" si="6"/>
        <v>71</v>
      </c>
      <c r="H49" s="45">
        <f t="shared" si="8"/>
        <v>0.14285714285714285</v>
      </c>
      <c r="I49" s="46">
        <f t="shared" si="7"/>
        <v>65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35</v>
      </c>
      <c r="E50" s="23">
        <v>19</v>
      </c>
      <c r="F50" s="43">
        <f t="shared" si="5"/>
        <v>54</v>
      </c>
      <c r="G50" s="44">
        <f t="shared" si="6"/>
        <v>39</v>
      </c>
      <c r="H50" s="45">
        <f t="shared" si="8"/>
        <v>0.35185185185185186</v>
      </c>
      <c r="I50" s="46">
        <f t="shared" si="7"/>
        <v>16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72</v>
      </c>
      <c r="E51" s="23">
        <v>13</v>
      </c>
      <c r="F51" s="43">
        <f t="shared" si="5"/>
        <v>85</v>
      </c>
      <c r="G51" s="44">
        <f t="shared" si="6"/>
        <v>26</v>
      </c>
      <c r="H51" s="45">
        <f t="shared" si="8"/>
        <v>0.15294117647058825</v>
      </c>
      <c r="I51" s="46">
        <f t="shared" si="7"/>
        <v>63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22</v>
      </c>
      <c r="E52" s="23">
        <v>4</v>
      </c>
      <c r="F52" s="43">
        <f t="shared" si="5"/>
        <v>26</v>
      </c>
      <c r="G52" s="44">
        <f t="shared" si="6"/>
        <v>57</v>
      </c>
      <c r="H52" s="45">
        <f t="shared" si="8"/>
        <v>0.15384615384615385</v>
      </c>
      <c r="I52" s="46">
        <f t="shared" si="7"/>
        <v>62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22</v>
      </c>
      <c r="E53" s="23">
        <v>21</v>
      </c>
      <c r="F53" s="43">
        <f t="shared" si="5"/>
        <v>43</v>
      </c>
      <c r="G53" s="44">
        <f t="shared" si="6"/>
        <v>45</v>
      </c>
      <c r="H53" s="45">
        <f t="shared" si="8"/>
        <v>0.48837209302325579</v>
      </c>
      <c r="I53" s="46">
        <f t="shared" si="7"/>
        <v>4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55</v>
      </c>
      <c r="E54" s="23">
        <v>21</v>
      </c>
      <c r="F54" s="43">
        <f t="shared" si="5"/>
        <v>76</v>
      </c>
      <c r="G54" s="44">
        <f t="shared" si="6"/>
        <v>33</v>
      </c>
      <c r="H54" s="45">
        <f t="shared" si="8"/>
        <v>0.27631578947368424</v>
      </c>
      <c r="I54" s="46">
        <f t="shared" si="7"/>
        <v>29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74</v>
      </c>
      <c r="E55" s="23">
        <v>11</v>
      </c>
      <c r="F55" s="43">
        <f t="shared" si="5"/>
        <v>85</v>
      </c>
      <c r="G55" s="44">
        <f t="shared" si="6"/>
        <v>26</v>
      </c>
      <c r="H55" s="45">
        <f t="shared" si="8"/>
        <v>0.12941176470588237</v>
      </c>
      <c r="I55" s="46">
        <f t="shared" si="7"/>
        <v>70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63</v>
      </c>
      <c r="E56" s="23">
        <v>48</v>
      </c>
      <c r="F56" s="43">
        <f t="shared" si="5"/>
        <v>111</v>
      </c>
      <c r="G56" s="44">
        <f t="shared" si="6"/>
        <v>21</v>
      </c>
      <c r="H56" s="45">
        <f t="shared" si="8"/>
        <v>0.43243243243243246</v>
      </c>
      <c r="I56" s="46">
        <f t="shared" si="7"/>
        <v>9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59</v>
      </c>
      <c r="E57" s="23">
        <v>15</v>
      </c>
      <c r="F57" s="43">
        <f t="shared" si="5"/>
        <v>74</v>
      </c>
      <c r="G57" s="44">
        <f t="shared" si="6"/>
        <v>35</v>
      </c>
      <c r="H57" s="45">
        <f t="shared" si="8"/>
        <v>0.20270270270270271</v>
      </c>
      <c r="I57" s="46">
        <f t="shared" si="7"/>
        <v>43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28</v>
      </c>
      <c r="E58" s="23">
        <v>13</v>
      </c>
      <c r="F58" s="43">
        <f t="shared" si="5"/>
        <v>41</v>
      </c>
      <c r="G58" s="44">
        <f t="shared" si="6"/>
        <v>46</v>
      </c>
      <c r="H58" s="45">
        <f t="shared" si="8"/>
        <v>0.31707317073170732</v>
      </c>
      <c r="I58" s="46">
        <f t="shared" si="7"/>
        <v>22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175</v>
      </c>
      <c r="E59" s="23">
        <v>152</v>
      </c>
      <c r="F59" s="43">
        <f t="shared" si="5"/>
        <v>327</v>
      </c>
      <c r="G59" s="44">
        <f t="shared" si="6"/>
        <v>6</v>
      </c>
      <c r="H59" s="45">
        <f t="shared" si="8"/>
        <v>0.46483180428134557</v>
      </c>
      <c r="I59" s="46">
        <f t="shared" si="7"/>
        <v>5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39</v>
      </c>
      <c r="E60" s="23">
        <v>13</v>
      </c>
      <c r="F60" s="43">
        <f t="shared" si="5"/>
        <v>52</v>
      </c>
      <c r="G60" s="44">
        <f t="shared" si="6"/>
        <v>41</v>
      </c>
      <c r="H60" s="45">
        <f t="shared" si="8"/>
        <v>0.25</v>
      </c>
      <c r="I60" s="46">
        <f t="shared" si="7"/>
        <v>31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6</v>
      </c>
      <c r="E61" s="23">
        <v>1</v>
      </c>
      <c r="F61" s="43">
        <f t="shared" si="5"/>
        <v>7</v>
      </c>
      <c r="G61" s="44">
        <f t="shared" si="6"/>
        <v>71</v>
      </c>
      <c r="H61" s="45">
        <f t="shared" si="8"/>
        <v>0.14285714285714285</v>
      </c>
      <c r="I61" s="46">
        <f t="shared" si="7"/>
        <v>65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8</v>
      </c>
      <c r="E62" s="23">
        <v>2</v>
      </c>
      <c r="F62" s="43">
        <f t="shared" si="5"/>
        <v>10</v>
      </c>
      <c r="G62" s="44">
        <f t="shared" si="6"/>
        <v>62</v>
      </c>
      <c r="H62" s="45">
        <f t="shared" si="8"/>
        <v>0.2</v>
      </c>
      <c r="I62" s="46">
        <f t="shared" si="7"/>
        <v>46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14</v>
      </c>
      <c r="E63" s="23">
        <v>3</v>
      </c>
      <c r="F63" s="43">
        <f t="shared" si="5"/>
        <v>17</v>
      </c>
      <c r="G63" s="44">
        <f t="shared" si="6"/>
        <v>59</v>
      </c>
      <c r="H63" s="45">
        <f t="shared" si="8"/>
        <v>0.17647058823529413</v>
      </c>
      <c r="I63" s="46">
        <f t="shared" si="7"/>
        <v>56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1</v>
      </c>
      <c r="E64" s="23">
        <v>0</v>
      </c>
      <c r="F64" s="43">
        <f t="shared" si="5"/>
        <v>1</v>
      </c>
      <c r="G64" s="44">
        <f t="shared" si="6"/>
        <v>83</v>
      </c>
      <c r="H64" s="45">
        <f t="shared" si="8"/>
        <v>0</v>
      </c>
      <c r="I64" s="46">
        <f t="shared" si="7"/>
        <v>80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27</v>
      </c>
      <c r="E65" s="23">
        <v>6</v>
      </c>
      <c r="F65" s="43">
        <f t="shared" si="5"/>
        <v>33</v>
      </c>
      <c r="G65" s="44">
        <f t="shared" si="6"/>
        <v>51</v>
      </c>
      <c r="H65" s="45">
        <f t="shared" si="8"/>
        <v>0.18181818181818182</v>
      </c>
      <c r="I65" s="46">
        <f t="shared" si="7"/>
        <v>53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292</v>
      </c>
      <c r="E66" s="23">
        <v>74</v>
      </c>
      <c r="F66" s="43">
        <f t="shared" si="5"/>
        <v>366</v>
      </c>
      <c r="G66" s="44">
        <f t="shared" si="6"/>
        <v>4</v>
      </c>
      <c r="H66" s="45">
        <f t="shared" si="8"/>
        <v>0.20218579234972678</v>
      </c>
      <c r="I66" s="46">
        <f t="shared" si="7"/>
        <v>44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9</v>
      </c>
      <c r="E67" s="23">
        <v>1</v>
      </c>
      <c r="F67" s="43">
        <f t="shared" si="5"/>
        <v>10</v>
      </c>
      <c r="G67" s="44">
        <f t="shared" si="6"/>
        <v>62</v>
      </c>
      <c r="H67" s="45">
        <f t="shared" si="8"/>
        <v>0.1</v>
      </c>
      <c r="I67" s="46">
        <f t="shared" si="7"/>
        <v>77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31</v>
      </c>
      <c r="E68" s="23">
        <v>9</v>
      </c>
      <c r="F68" s="43">
        <f t="shared" si="5"/>
        <v>40</v>
      </c>
      <c r="G68" s="44">
        <f t="shared" si="6"/>
        <v>49</v>
      </c>
      <c r="H68" s="45">
        <f t="shared" si="8"/>
        <v>0.22500000000000001</v>
      </c>
      <c r="I68" s="46">
        <f t="shared" si="7"/>
        <v>40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172</v>
      </c>
      <c r="E69" s="23">
        <v>123</v>
      </c>
      <c r="F69" s="43">
        <f t="shared" si="5"/>
        <v>295</v>
      </c>
      <c r="G69" s="44">
        <f t="shared" si="6"/>
        <v>8</v>
      </c>
      <c r="H69" s="45">
        <f t="shared" si="8"/>
        <v>0.41694915254237286</v>
      </c>
      <c r="I69" s="46">
        <f t="shared" si="7"/>
        <v>11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6</v>
      </c>
      <c r="E70" s="23">
        <v>1</v>
      </c>
      <c r="F70" s="43">
        <f t="shared" si="5"/>
        <v>7</v>
      </c>
      <c r="G70" s="44">
        <f t="shared" si="6"/>
        <v>71</v>
      </c>
      <c r="H70" s="45">
        <f t="shared" si="8"/>
        <v>0.14285714285714285</v>
      </c>
      <c r="I70" s="46">
        <f t="shared" si="7"/>
        <v>65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112</v>
      </c>
      <c r="E71" s="23">
        <v>75</v>
      </c>
      <c r="F71" s="43">
        <f t="shared" si="5"/>
        <v>187</v>
      </c>
      <c r="G71" s="44">
        <f t="shared" si="6"/>
        <v>10</v>
      </c>
      <c r="H71" s="45">
        <f t="shared" si="8"/>
        <v>0.40106951871657753</v>
      </c>
      <c r="I71" s="46">
        <f t="shared" si="7"/>
        <v>13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5</v>
      </c>
      <c r="E72" s="23">
        <v>2</v>
      </c>
      <c r="F72" s="43">
        <f t="shared" si="5"/>
        <v>7</v>
      </c>
      <c r="G72" s="44">
        <f t="shared" si="6"/>
        <v>71</v>
      </c>
      <c r="H72" s="45">
        <f t="shared" si="8"/>
        <v>0.2857142857142857</v>
      </c>
      <c r="I72" s="46">
        <f t="shared" si="7"/>
        <v>26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4</v>
      </c>
      <c r="E73" s="23">
        <v>2</v>
      </c>
      <c r="F73" s="43">
        <f t="shared" si="5"/>
        <v>6</v>
      </c>
      <c r="G73" s="44">
        <f t="shared" si="6"/>
        <v>75</v>
      </c>
      <c r="H73" s="45">
        <f t="shared" si="8"/>
        <v>0.33333333333333331</v>
      </c>
      <c r="I73" s="46">
        <f t="shared" si="7"/>
        <v>18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4</v>
      </c>
      <c r="E74" s="23">
        <v>2</v>
      </c>
      <c r="F74" s="43">
        <f t="shared" si="5"/>
        <v>6</v>
      </c>
      <c r="G74" s="44">
        <f t="shared" si="6"/>
        <v>75</v>
      </c>
      <c r="H74" s="45">
        <f t="shared" si="8"/>
        <v>0.33333333333333331</v>
      </c>
      <c r="I74" s="46">
        <f t="shared" si="7"/>
        <v>18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23</v>
      </c>
      <c r="E75" s="23">
        <v>5</v>
      </c>
      <c r="F75" s="43">
        <f t="shared" si="5"/>
        <v>28</v>
      </c>
      <c r="G75" s="44">
        <f t="shared" si="6"/>
        <v>56</v>
      </c>
      <c r="H75" s="45">
        <f t="shared" si="8"/>
        <v>0.17857142857142858</v>
      </c>
      <c r="I75" s="46">
        <f t="shared" si="7"/>
        <v>55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14</v>
      </c>
      <c r="E76" s="23">
        <v>0</v>
      </c>
      <c r="F76" s="43">
        <f t="shared" ref="F76:F97" si="9">SUM(D76:E76)</f>
        <v>14</v>
      </c>
      <c r="G76" s="44">
        <f t="shared" ref="G76:G97" si="10">_xlfn.RANK.EQ(F76,$F$12:$F$97,0)</f>
        <v>60</v>
      </c>
      <c r="H76" s="45">
        <f t="shared" si="8"/>
        <v>0</v>
      </c>
      <c r="I76" s="46">
        <f t="shared" ref="I76:I97" si="11">_xlfn.RANK.EQ(H76,$H$12:$H$97,0)</f>
        <v>80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65</v>
      </c>
      <c r="E77" s="23">
        <v>18</v>
      </c>
      <c r="F77" s="43">
        <f t="shared" si="9"/>
        <v>83</v>
      </c>
      <c r="G77" s="44">
        <f t="shared" si="10"/>
        <v>28</v>
      </c>
      <c r="H77" s="45">
        <f t="shared" si="8"/>
        <v>0.21686746987951808</v>
      </c>
      <c r="I77" s="46">
        <f t="shared" si="11"/>
        <v>41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58</v>
      </c>
      <c r="E78" s="23">
        <v>57</v>
      </c>
      <c r="F78" s="43">
        <f t="shared" si="9"/>
        <v>115</v>
      </c>
      <c r="G78" s="44">
        <f t="shared" si="10"/>
        <v>18</v>
      </c>
      <c r="H78" s="45">
        <f t="shared" si="8"/>
        <v>0.4956521739130435</v>
      </c>
      <c r="I78" s="46">
        <f t="shared" si="11"/>
        <v>3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88</v>
      </c>
      <c r="E79" s="23">
        <v>75</v>
      </c>
      <c r="F79" s="43">
        <f t="shared" si="9"/>
        <v>163</v>
      </c>
      <c r="G79" s="44">
        <f t="shared" si="10"/>
        <v>11</v>
      </c>
      <c r="H79" s="45">
        <f t="shared" ref="H79:H97" si="12">E79/F79</f>
        <v>0.46012269938650308</v>
      </c>
      <c r="I79" s="46">
        <f t="shared" si="11"/>
        <v>6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105</v>
      </c>
      <c r="E80" s="23">
        <v>34</v>
      </c>
      <c r="F80" s="43">
        <f t="shared" si="9"/>
        <v>139</v>
      </c>
      <c r="G80" s="44">
        <f t="shared" si="10"/>
        <v>13</v>
      </c>
      <c r="H80" s="45">
        <f t="shared" si="12"/>
        <v>0.2446043165467626</v>
      </c>
      <c r="I80" s="46">
        <f t="shared" si="11"/>
        <v>34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58</v>
      </c>
      <c r="E81" s="23">
        <v>20</v>
      </c>
      <c r="F81" s="43">
        <f t="shared" si="9"/>
        <v>78</v>
      </c>
      <c r="G81" s="44">
        <f t="shared" si="10"/>
        <v>32</v>
      </c>
      <c r="H81" s="45">
        <f t="shared" si="12"/>
        <v>0.25641025641025639</v>
      </c>
      <c r="I81" s="46">
        <f t="shared" si="11"/>
        <v>30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63</v>
      </c>
      <c r="E82" s="23">
        <v>43</v>
      </c>
      <c r="F82" s="43">
        <f t="shared" si="9"/>
        <v>106</v>
      </c>
      <c r="G82" s="44">
        <f t="shared" si="10"/>
        <v>23</v>
      </c>
      <c r="H82" s="45">
        <f t="shared" si="12"/>
        <v>0.40566037735849059</v>
      </c>
      <c r="I82" s="46">
        <f t="shared" si="11"/>
        <v>12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6</v>
      </c>
      <c r="E83" s="23">
        <v>2</v>
      </c>
      <c r="F83" s="43">
        <f t="shared" si="9"/>
        <v>8</v>
      </c>
      <c r="G83" s="44">
        <f t="shared" si="10"/>
        <v>69</v>
      </c>
      <c r="H83" s="45">
        <f t="shared" si="12"/>
        <v>0.25</v>
      </c>
      <c r="I83" s="46">
        <f t="shared" si="11"/>
        <v>31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55</v>
      </c>
      <c r="E84" s="23">
        <v>9</v>
      </c>
      <c r="F84" s="43">
        <f t="shared" si="9"/>
        <v>64</v>
      </c>
      <c r="G84" s="44">
        <f t="shared" si="10"/>
        <v>37</v>
      </c>
      <c r="H84" s="45">
        <f t="shared" si="12"/>
        <v>0.140625</v>
      </c>
      <c r="I84" s="46">
        <f t="shared" si="11"/>
        <v>68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76</v>
      </c>
      <c r="E85" s="23">
        <v>23</v>
      </c>
      <c r="F85" s="43">
        <f t="shared" si="9"/>
        <v>99</v>
      </c>
      <c r="G85" s="44">
        <f t="shared" si="10"/>
        <v>24</v>
      </c>
      <c r="H85" s="45">
        <f t="shared" si="12"/>
        <v>0.23232323232323232</v>
      </c>
      <c r="I85" s="46">
        <f t="shared" si="11"/>
        <v>38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53</v>
      </c>
      <c r="E86" s="48">
        <v>9</v>
      </c>
      <c r="F86" s="49">
        <f t="shared" si="9"/>
        <v>62</v>
      </c>
      <c r="G86" s="50">
        <f t="shared" si="10"/>
        <v>38</v>
      </c>
      <c r="H86" s="51">
        <f t="shared" si="12"/>
        <v>0.14516129032258066</v>
      </c>
      <c r="I86" s="52">
        <f t="shared" si="11"/>
        <v>64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67</v>
      </c>
      <c r="E87" s="23">
        <v>9</v>
      </c>
      <c r="F87" s="43">
        <f t="shared" si="9"/>
        <v>76</v>
      </c>
      <c r="G87" s="44">
        <f t="shared" si="10"/>
        <v>33</v>
      </c>
      <c r="H87" s="45">
        <f t="shared" si="12"/>
        <v>0.11842105263157894</v>
      </c>
      <c r="I87" s="46">
        <f t="shared" si="11"/>
        <v>74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8</v>
      </c>
      <c r="E88" s="23">
        <v>2</v>
      </c>
      <c r="F88" s="43">
        <f t="shared" si="9"/>
        <v>10</v>
      </c>
      <c r="G88" s="44">
        <f t="shared" si="10"/>
        <v>62</v>
      </c>
      <c r="H88" s="45">
        <f t="shared" si="12"/>
        <v>0.2</v>
      </c>
      <c r="I88" s="46">
        <f t="shared" si="11"/>
        <v>46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253</v>
      </c>
      <c r="E89" s="23">
        <v>64</v>
      </c>
      <c r="F89" s="43">
        <f t="shared" si="9"/>
        <v>317</v>
      </c>
      <c r="G89" s="44">
        <f t="shared" si="10"/>
        <v>7</v>
      </c>
      <c r="H89" s="45">
        <f t="shared" si="12"/>
        <v>0.20189274447949526</v>
      </c>
      <c r="I89" s="46">
        <f t="shared" si="11"/>
        <v>45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67</v>
      </c>
      <c r="E90" s="23">
        <v>14</v>
      </c>
      <c r="F90" s="43">
        <f t="shared" si="9"/>
        <v>81</v>
      </c>
      <c r="G90" s="44">
        <f t="shared" si="10"/>
        <v>29</v>
      </c>
      <c r="H90" s="45">
        <f t="shared" si="12"/>
        <v>0.1728395061728395</v>
      </c>
      <c r="I90" s="46">
        <f t="shared" si="11"/>
        <v>58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122</v>
      </c>
      <c r="E91" s="23">
        <v>18</v>
      </c>
      <c r="F91" s="43">
        <f t="shared" si="9"/>
        <v>140</v>
      </c>
      <c r="G91" s="44">
        <f t="shared" si="10"/>
        <v>12</v>
      </c>
      <c r="H91" s="45">
        <f t="shared" si="12"/>
        <v>0.12857142857142856</v>
      </c>
      <c r="I91" s="46">
        <f t="shared" si="11"/>
        <v>71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89</v>
      </c>
      <c r="E92" s="23">
        <v>18</v>
      </c>
      <c r="F92" s="43">
        <f t="shared" si="9"/>
        <v>107</v>
      </c>
      <c r="G92" s="44">
        <f t="shared" si="10"/>
        <v>22</v>
      </c>
      <c r="H92" s="45">
        <f t="shared" si="12"/>
        <v>0.16822429906542055</v>
      </c>
      <c r="I92" s="46">
        <f t="shared" si="11"/>
        <v>59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64</v>
      </c>
      <c r="E93" s="23">
        <v>16</v>
      </c>
      <c r="F93" s="43">
        <f t="shared" si="9"/>
        <v>80</v>
      </c>
      <c r="G93" s="44">
        <f t="shared" si="10"/>
        <v>31</v>
      </c>
      <c r="H93" s="45">
        <f t="shared" si="12"/>
        <v>0.2</v>
      </c>
      <c r="I93" s="46">
        <f t="shared" si="11"/>
        <v>46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90</v>
      </c>
      <c r="E94" s="23">
        <v>46</v>
      </c>
      <c r="F94" s="43">
        <f t="shared" si="9"/>
        <v>136</v>
      </c>
      <c r="G94" s="44">
        <f t="shared" si="10"/>
        <v>14</v>
      </c>
      <c r="H94" s="45">
        <f t="shared" si="12"/>
        <v>0.33823529411764708</v>
      </c>
      <c r="I94" s="46">
        <f t="shared" si="11"/>
        <v>17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109</v>
      </c>
      <c r="E95" s="23">
        <v>27</v>
      </c>
      <c r="F95" s="43">
        <f t="shared" si="9"/>
        <v>136</v>
      </c>
      <c r="G95" s="44">
        <f t="shared" si="10"/>
        <v>14</v>
      </c>
      <c r="H95" s="45">
        <f t="shared" si="12"/>
        <v>0.19852941176470587</v>
      </c>
      <c r="I95" s="46">
        <f t="shared" si="11"/>
        <v>49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8</v>
      </c>
      <c r="E96" s="23">
        <v>1</v>
      </c>
      <c r="F96" s="43">
        <f t="shared" si="9"/>
        <v>9</v>
      </c>
      <c r="G96" s="44">
        <f t="shared" si="10"/>
        <v>67</v>
      </c>
      <c r="H96" s="45">
        <f t="shared" si="12"/>
        <v>0.1111111111111111</v>
      </c>
      <c r="I96" s="46">
        <f t="shared" si="11"/>
        <v>75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90</v>
      </c>
      <c r="E97" s="29">
        <v>36</v>
      </c>
      <c r="F97" s="53">
        <f t="shared" si="9"/>
        <v>126</v>
      </c>
      <c r="G97" s="54">
        <f t="shared" si="10"/>
        <v>16</v>
      </c>
      <c r="H97" s="55">
        <f t="shared" si="12"/>
        <v>0.2857142857142857</v>
      </c>
      <c r="I97" s="56">
        <f t="shared" si="11"/>
        <v>26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5221</v>
      </c>
      <c r="E99" s="244">
        <f t="shared" ref="E99:G99" si="13">SUM(E12:E97)</f>
        <v>2046</v>
      </c>
      <c r="F99" s="244">
        <f t="shared" si="13"/>
        <v>7267</v>
      </c>
      <c r="G99" s="245">
        <f t="shared" si="13"/>
        <v>3699</v>
      </c>
    </row>
  </sheetData>
  <autoFilter ref="A11:I11" xr:uid="{00000000-0009-0000-0000-000017000000}">
    <sortState xmlns:xlrd2="http://schemas.microsoft.com/office/spreadsheetml/2017/richdata2" ref="A11:I96">
      <sortCondition ref="A10"/>
    </sortState>
  </autoFilter>
  <mergeCells count="1">
    <mergeCell ref="D10:I10"/>
  </mergeCells>
  <phoneticPr fontId="1"/>
  <hyperlinks>
    <hyperlink ref="K1" location="目次!A1" display="目次に戻る" xr:uid="{00000000-0004-0000-17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44"/>
  <sheetViews>
    <sheetView view="pageBreakPreview" zoomScaleNormal="115" zoomScaleSheetLayoutView="100" workbookViewId="0">
      <selection activeCell="A11" sqref="A11:B11"/>
    </sheetView>
  </sheetViews>
  <sheetFormatPr defaultRowHeight="13.5"/>
  <cols>
    <col min="1" max="1" width="0.625" style="65" customWidth="1"/>
    <col min="2" max="2" width="11.625" style="65" customWidth="1"/>
    <col min="3" max="3" width="11.25" style="65" customWidth="1"/>
    <col min="4" max="4" width="10" style="65" customWidth="1"/>
    <col min="5" max="5" width="12" style="65" customWidth="1"/>
    <col min="6" max="6" width="2.875" style="65" customWidth="1"/>
    <col min="7" max="7" width="11.625" style="65" customWidth="1"/>
    <col min="8" max="8" width="11.25" style="65" customWidth="1"/>
    <col min="9" max="9" width="10" style="65" customWidth="1"/>
    <col min="10" max="10" width="12" style="65" customWidth="1"/>
    <col min="11" max="11" width="0.625" style="65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L1" s="64" t="s">
        <v>186</v>
      </c>
    </row>
    <row r="2" spans="1:18" ht="24" customHeight="1">
      <c r="A2" s="1" t="s">
        <v>209</v>
      </c>
      <c r="B2" s="1"/>
      <c r="C2" s="1"/>
      <c r="D2"/>
      <c r="E2"/>
      <c r="F2"/>
      <c r="G2"/>
      <c r="H2"/>
      <c r="I2"/>
      <c r="J2"/>
    </row>
    <row r="3" spans="1:18" ht="24" customHeight="1">
      <c r="A3"/>
      <c r="B3" s="1" t="s">
        <v>205</v>
      </c>
      <c r="C3" s="1"/>
      <c r="D3"/>
      <c r="E3"/>
      <c r="F3"/>
      <c r="G3"/>
      <c r="H3"/>
      <c r="I3"/>
      <c r="J3"/>
    </row>
    <row r="4" spans="1:18">
      <c r="A4" s="5"/>
      <c r="B4" s="5"/>
      <c r="C4" s="5"/>
      <c r="L4" s="4"/>
      <c r="M4" s="4"/>
      <c r="N4" s="4"/>
      <c r="O4" s="4"/>
      <c r="P4" s="4"/>
      <c r="Q4" s="4"/>
      <c r="R4" s="4"/>
    </row>
    <row r="5" spans="1:18" s="4" customFormat="1" ht="18" customHeight="1">
      <c r="A5" s="66"/>
      <c r="B5" s="5" t="s">
        <v>2</v>
      </c>
      <c r="C5" s="66"/>
      <c r="D5" s="66"/>
      <c r="E5" s="66"/>
      <c r="F5" s="66"/>
      <c r="G5" s="5"/>
      <c r="H5" s="66"/>
      <c r="I5" s="66"/>
      <c r="J5" s="66"/>
      <c r="K5" s="66"/>
    </row>
    <row r="6" spans="1:18" s="4" customFormat="1" ht="17.25" customHeight="1">
      <c r="A6" s="69"/>
      <c r="B6" s="258" t="s">
        <v>378</v>
      </c>
      <c r="C6" s="79" t="s">
        <v>207</v>
      </c>
      <c r="D6" s="80">
        <f>AVERAGE('14.グラフデータ'!D9:H9)</f>
        <v>288.2</v>
      </c>
      <c r="E6" s="260" t="str">
        <f>'14.グラフデータ'!AD9</f>
        <v>増加傾向⤴</v>
      </c>
      <c r="F6" s="81"/>
      <c r="G6" s="262" t="s">
        <v>379</v>
      </c>
      <c r="H6" s="79" t="s">
        <v>207</v>
      </c>
      <c r="I6" s="82">
        <f>AVERAGE('14.グラフデータ'!D10:H10)</f>
        <v>0.48280000000000001</v>
      </c>
      <c r="J6" s="260" t="str">
        <f>'14.グラフデータ'!AD10</f>
        <v>増加傾向⤴</v>
      </c>
      <c r="K6" s="67"/>
    </row>
    <row r="7" spans="1:18" s="4" customFormat="1" ht="17.25" customHeight="1">
      <c r="A7" s="69"/>
      <c r="B7" s="259"/>
      <c r="C7" s="83" t="s">
        <v>208</v>
      </c>
      <c r="D7" s="84">
        <f>'14.グラフデータ'!H9-'14.グラフデータ'!D9</f>
        <v>22</v>
      </c>
      <c r="E7" s="261"/>
      <c r="F7" s="81"/>
      <c r="G7" s="263"/>
      <c r="H7" s="83" t="s">
        <v>208</v>
      </c>
      <c r="I7" s="70">
        <f>'14.グラフデータ'!H10-'14.グラフデータ'!D10</f>
        <v>8.1000000000000016E-2</v>
      </c>
      <c r="J7" s="261"/>
      <c r="K7" s="67"/>
    </row>
    <row r="8" spans="1:18" s="4" customFormat="1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</row>
    <row r="9" spans="1:18" s="4" customFormat="1" ht="18.75" customHeight="1">
      <c r="A9" s="68"/>
      <c r="B9" s="68"/>
      <c r="C9" s="68"/>
      <c r="D9" s="68"/>
      <c r="E9" s="68"/>
      <c r="F9" s="68"/>
      <c r="G9" s="68"/>
      <c r="H9" s="68"/>
      <c r="I9" s="68"/>
      <c r="J9" s="68"/>
      <c r="K9" s="68"/>
    </row>
    <row r="10" spans="1:18" s="4" customFormat="1" ht="18.75" customHeight="1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</row>
    <row r="11" spans="1:18" s="4" customFormat="1" ht="18.75" customHeight="1">
      <c r="A11" s="68"/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1:18" s="4" customFormat="1" ht="18.75" customHeight="1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</row>
    <row r="13" spans="1:18" s="4" customFormat="1" ht="18.75" customHeight="1">
      <c r="A13" s="68"/>
      <c r="B13" s="68"/>
      <c r="C13" s="68"/>
      <c r="D13" s="68"/>
      <c r="E13" s="68"/>
      <c r="F13" s="68"/>
      <c r="G13" s="68"/>
      <c r="H13" s="68"/>
      <c r="I13" s="68"/>
      <c r="J13" s="68"/>
      <c r="K13" s="68"/>
    </row>
    <row r="14" spans="1:18" s="4" customFormat="1" ht="18.75" customHeight="1">
      <c r="A14" s="68"/>
      <c r="B14" s="68"/>
      <c r="C14" s="68"/>
      <c r="D14" s="68"/>
      <c r="E14" s="68"/>
      <c r="F14" s="68"/>
      <c r="G14" s="68"/>
      <c r="H14" s="68"/>
      <c r="I14" s="68"/>
      <c r="J14" s="68"/>
      <c r="K14" s="68"/>
    </row>
    <row r="15" spans="1:18" s="4" customFormat="1" ht="18.75" customHeight="1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</row>
    <row r="16" spans="1:18" s="4" customFormat="1" ht="18.75" customHeight="1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</row>
    <row r="17" spans="1:11" s="4" customFormat="1" ht="18.75" customHeight="1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</row>
    <row r="18" spans="1:11" s="4" customFormat="1" ht="18.75" customHeight="1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1:11" s="4" customFormat="1" ht="18.75" customHeigh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</row>
    <row r="20" spans="1:11" s="4" customFormat="1" ht="18.75" customHeight="1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</row>
    <row r="21" spans="1:11" s="4" customFormat="1" ht="18.75" customHeight="1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</row>
    <row r="22" spans="1:11" s="4" customFormat="1" ht="18.75" customHeight="1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</row>
    <row r="23" spans="1:11" s="4" customFormat="1" ht="18.75" customHeight="1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</row>
    <row r="24" spans="1:11" s="4" customFormat="1" ht="9" customHeight="1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11" s="4" customFormat="1" ht="18.75" customHeight="1">
      <c r="A25" s="66"/>
      <c r="B25" s="5" t="s">
        <v>216</v>
      </c>
      <c r="C25" s="66"/>
      <c r="D25" s="66"/>
      <c r="E25" s="66"/>
      <c r="F25" s="66"/>
      <c r="G25" s="5"/>
      <c r="H25" s="66"/>
      <c r="I25" s="66"/>
      <c r="J25" s="66"/>
      <c r="K25" s="66"/>
    </row>
    <row r="26" spans="1:11" s="4" customFormat="1" ht="17.25" customHeight="1">
      <c r="A26" s="69"/>
      <c r="B26" s="258" t="s">
        <v>378</v>
      </c>
      <c r="C26" s="79" t="s">
        <v>207</v>
      </c>
      <c r="D26" s="80">
        <f>AVERAGE('14.グラフデータ'!D16:H16)</f>
        <v>30722</v>
      </c>
      <c r="E26" s="260" t="str">
        <f>'14.グラフデータ'!AD16</f>
        <v>増加傾向⤴</v>
      </c>
      <c r="F26" s="81"/>
      <c r="G26" s="262" t="s">
        <v>379</v>
      </c>
      <c r="H26" s="79" t="s">
        <v>207</v>
      </c>
      <c r="I26" s="82">
        <f>AVERAGE('14.グラフデータ'!D17:H17)</f>
        <v>0.52180000000000004</v>
      </c>
      <c r="J26" s="260" t="str">
        <f>'14.グラフデータ'!AD17</f>
        <v>増加傾向⤴</v>
      </c>
      <c r="K26" s="67"/>
    </row>
    <row r="27" spans="1:11" s="4" customFormat="1" ht="17.25" customHeight="1">
      <c r="A27" s="69"/>
      <c r="B27" s="259"/>
      <c r="C27" s="83" t="s">
        <v>208</v>
      </c>
      <c r="D27" s="84">
        <f>'14.グラフデータ'!H16-'14.グラフデータ'!D16</f>
        <v>2959</v>
      </c>
      <c r="E27" s="261"/>
      <c r="F27" s="81"/>
      <c r="G27" s="263"/>
      <c r="H27" s="83" t="s">
        <v>208</v>
      </c>
      <c r="I27" s="70">
        <f>'14.グラフデータ'!H17-'14.グラフデータ'!D17</f>
        <v>6.5000000000000058E-2</v>
      </c>
      <c r="J27" s="261"/>
      <c r="K27" s="67"/>
    </row>
    <row r="28" spans="1:11" s="4" customFormat="1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</row>
    <row r="29" spans="1:11" s="4" customFormat="1" ht="18.75" customHeight="1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</row>
    <row r="30" spans="1:11" s="4" customFormat="1" ht="18.75" customHeight="1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</row>
    <row r="31" spans="1:11" s="4" customFormat="1" ht="18.75" customHeight="1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</row>
    <row r="32" spans="1:11" s="4" customFormat="1" ht="18.75" customHeight="1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</row>
    <row r="33" spans="1:18" s="4" customFormat="1" ht="18.75" customHeight="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</row>
    <row r="34" spans="1:18" s="4" customFormat="1" ht="18.75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</row>
    <row r="35" spans="1:18" s="4" customFormat="1" ht="18.75" customHeight="1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</row>
    <row r="36" spans="1:18" s="4" customFormat="1" ht="18.75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</row>
    <row r="37" spans="1:18" s="4" customFormat="1" ht="18.75" customHeight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</row>
    <row r="38" spans="1:18" s="4" customFormat="1" ht="18.75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</row>
    <row r="39" spans="1:18" s="4" customFormat="1" ht="18.75" customHeight="1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</row>
    <row r="40" spans="1:18" s="4" customFormat="1" ht="18.75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</row>
    <row r="41" spans="1:18" s="4" customFormat="1" ht="18.75" customHeight="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</row>
    <row r="42" spans="1:18" ht="18.75" customHeight="1">
      <c r="A42"/>
      <c r="B42"/>
      <c r="C42"/>
      <c r="D42"/>
      <c r="E42"/>
      <c r="F42"/>
      <c r="G42"/>
      <c r="H42"/>
      <c r="I42"/>
      <c r="J42"/>
      <c r="K42"/>
      <c r="L42" s="4"/>
      <c r="M42" s="4"/>
      <c r="N42" s="4"/>
      <c r="O42" s="4"/>
      <c r="P42" s="4"/>
      <c r="Q42" s="4"/>
      <c r="R42" s="4"/>
    </row>
    <row r="43" spans="1:18" s="4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8" s="4" customFormat="1" ht="18.75" customHeight="1">
      <c r="A44"/>
      <c r="B44"/>
      <c r="C44"/>
      <c r="D44"/>
      <c r="E44"/>
      <c r="F44"/>
      <c r="G44"/>
      <c r="H44"/>
      <c r="I44"/>
      <c r="J44"/>
      <c r="K44"/>
    </row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E6">
    <cfRule type="containsText" dxfId="406" priority="27" operator="containsText" text="―">
      <formula>NOT(ISERROR(SEARCH("―",E6)))</formula>
    </cfRule>
    <cfRule type="containsText" dxfId="405" priority="28" operator="containsText" text="隔年で">
      <formula>NOT(ISERROR(SEARCH("隔年で",E6)))</formula>
    </cfRule>
    <cfRule type="containsText" dxfId="404" priority="29" operator="containsText" text="年度により">
      <formula>NOT(ISERROR(SEARCH("年度により",E6)))</formula>
    </cfRule>
    <cfRule type="containsText" dxfId="403" priority="30" operator="containsText" text="減少傾向">
      <formula>NOT(ISERROR(SEARCH("減少傾向",E6)))</formula>
    </cfRule>
    <cfRule type="containsText" dxfId="402" priority="31" operator="containsText" text="増加傾向">
      <formula>NOT(ISERROR(SEARCH("増加傾向",E6)))</formula>
    </cfRule>
    <cfRule type="containsText" dxfId="401" priority="32" operator="containsText" text="同程度">
      <formula>NOT(ISERROR(SEARCH("同程度",E6)))</formula>
    </cfRule>
  </conditionalFormatting>
  <conditionalFormatting sqref="E6:E7">
    <cfRule type="containsText" dxfId="400" priority="25" operator="containsText" text="最新年度のみ減少">
      <formula>NOT(ISERROR(SEARCH("最新年度のみ減少",E6)))</formula>
    </cfRule>
    <cfRule type="containsText" dxfId="399" priority="26" operator="containsText" text="最新年度のみ増加">
      <formula>NOT(ISERROR(SEARCH("最新年度のみ増加",E6)))</formula>
    </cfRule>
  </conditionalFormatting>
  <conditionalFormatting sqref="J6">
    <cfRule type="containsText" dxfId="398" priority="19" operator="containsText" text="―">
      <formula>NOT(ISERROR(SEARCH("―",J6)))</formula>
    </cfRule>
    <cfRule type="containsText" dxfId="397" priority="20" operator="containsText" text="隔年で">
      <formula>NOT(ISERROR(SEARCH("隔年で",J6)))</formula>
    </cfRule>
    <cfRule type="containsText" dxfId="396" priority="21" operator="containsText" text="年度により">
      <formula>NOT(ISERROR(SEARCH("年度により",J6)))</formula>
    </cfRule>
    <cfRule type="containsText" dxfId="395" priority="22" operator="containsText" text="減少傾向">
      <formula>NOT(ISERROR(SEARCH("減少傾向",J6)))</formula>
    </cfRule>
    <cfRule type="containsText" dxfId="394" priority="23" operator="containsText" text="増加傾向">
      <formula>NOT(ISERROR(SEARCH("増加傾向",J6)))</formula>
    </cfRule>
    <cfRule type="containsText" dxfId="393" priority="24" operator="containsText" text="同程度">
      <formula>NOT(ISERROR(SEARCH("同程度",J6)))</formula>
    </cfRule>
  </conditionalFormatting>
  <conditionalFormatting sqref="J6:J7">
    <cfRule type="containsText" dxfId="392" priority="17" operator="containsText" text="最新年度のみ減少">
      <formula>NOT(ISERROR(SEARCH("最新年度のみ減少",J6)))</formula>
    </cfRule>
    <cfRule type="containsText" dxfId="391" priority="18" operator="containsText" text="最新年度のみ増加">
      <formula>NOT(ISERROR(SEARCH("最新年度のみ増加",J6)))</formula>
    </cfRule>
  </conditionalFormatting>
  <conditionalFormatting sqref="E26">
    <cfRule type="containsText" dxfId="390" priority="11" operator="containsText" text="―">
      <formula>NOT(ISERROR(SEARCH("―",E26)))</formula>
    </cfRule>
    <cfRule type="containsText" dxfId="389" priority="12" operator="containsText" text="隔年で">
      <formula>NOT(ISERROR(SEARCH("隔年で",E26)))</formula>
    </cfRule>
    <cfRule type="containsText" dxfId="388" priority="13" operator="containsText" text="年度により">
      <formula>NOT(ISERROR(SEARCH("年度により",E26)))</formula>
    </cfRule>
    <cfRule type="containsText" dxfId="387" priority="14" operator="containsText" text="減少傾向">
      <formula>NOT(ISERROR(SEARCH("減少傾向",E26)))</formula>
    </cfRule>
    <cfRule type="containsText" dxfId="386" priority="15" operator="containsText" text="増加傾向">
      <formula>NOT(ISERROR(SEARCH("増加傾向",E26)))</formula>
    </cfRule>
    <cfRule type="containsText" dxfId="385" priority="16" operator="containsText" text="同程度">
      <formula>NOT(ISERROR(SEARCH("同程度",E26)))</formula>
    </cfRule>
  </conditionalFormatting>
  <conditionalFormatting sqref="E26:E27">
    <cfRule type="containsText" dxfId="384" priority="9" operator="containsText" text="最新年度のみ減少">
      <formula>NOT(ISERROR(SEARCH("最新年度のみ減少",E26)))</formula>
    </cfRule>
    <cfRule type="containsText" dxfId="383" priority="10" operator="containsText" text="最新年度のみ増加">
      <formula>NOT(ISERROR(SEARCH("最新年度のみ増加",E26)))</formula>
    </cfRule>
  </conditionalFormatting>
  <conditionalFormatting sqref="J26">
    <cfRule type="containsText" dxfId="382" priority="3" operator="containsText" text="―">
      <formula>NOT(ISERROR(SEARCH("―",J26)))</formula>
    </cfRule>
    <cfRule type="containsText" dxfId="381" priority="4" operator="containsText" text="隔年で">
      <formula>NOT(ISERROR(SEARCH("隔年で",J26)))</formula>
    </cfRule>
    <cfRule type="containsText" dxfId="380" priority="5" operator="containsText" text="年度により">
      <formula>NOT(ISERROR(SEARCH("年度により",J26)))</formula>
    </cfRule>
    <cfRule type="containsText" dxfId="379" priority="6" operator="containsText" text="減少傾向">
      <formula>NOT(ISERROR(SEARCH("減少傾向",J26)))</formula>
    </cfRule>
    <cfRule type="containsText" dxfId="378" priority="7" operator="containsText" text="増加傾向">
      <formula>NOT(ISERROR(SEARCH("増加傾向",J26)))</formula>
    </cfRule>
    <cfRule type="containsText" dxfId="377" priority="8" operator="containsText" text="同程度">
      <formula>NOT(ISERROR(SEARCH("同程度",J26)))</formula>
    </cfRule>
  </conditionalFormatting>
  <conditionalFormatting sqref="J26:J27">
    <cfRule type="containsText" dxfId="376" priority="1" operator="containsText" text="最新年度のみ減少">
      <formula>NOT(ISERROR(SEARCH("最新年度のみ減少",J26)))</formula>
    </cfRule>
    <cfRule type="containsText" dxfId="375" priority="2" operator="containsText" text="最新年度のみ増加">
      <formula>NOT(ISERROR(SEARCH("最新年度のみ増加",J26)))</formula>
    </cfRule>
  </conditionalFormatting>
  <dataValidations disablePrompts="1" count="2">
    <dataValidation type="list" allowBlank="1" showInputMessage="1" showErrorMessage="1" sqref="K6:K7" xr:uid="{00000000-0002-0000-0100-000001000000}">
      <formula1>#REF!</formula1>
    </dataValidation>
    <dataValidation type="list" allowBlank="1" showInputMessage="1" showErrorMessage="1" sqref="F6:F7 F26:F27" xr:uid="{E1C1A099-E797-44FB-87BB-E32CD06DF97B}">
      <formula1>$C$44:$C$46</formula1>
    </dataValidation>
  </dataValidations>
  <hyperlinks>
    <hyperlink ref="L1" location="目次!A1" display="目次に戻る" xr:uid="{00000000-0004-0000-01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2" operator="containsText" text="無し" id="{20C9240F-4604-46EC-A9A9-86FBF6590B84}">
            <xm:f>NOT(ISERROR(SEARCH("無し",'14-1-2.事務系(平均)'!K6)))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63" operator="containsText" text="変動" id="{B02854BF-4630-4D36-8A2F-3069D25C8778}">
            <xm:f>NOT(ISERROR(SEARCH("変動",'14-1-2.事務系(平均)'!K6)))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64" operator="containsText" text="減少" id="{9CEB2930-3F37-46A9-A5C2-D0B30529AAB0}">
            <xm:f>NOT(ISERROR(SEARCH("減少",'14-1-2.事務系(平均)'!K6)))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65" operator="containsText" text="増加" id="{BCBD4701-D82B-4EA0-AC5A-F124FB25E408}">
            <xm:f>NOT(ISERROR(SEARCH("増加",'14-1-2.事務系(平均)'!K6)))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66" operator="containsText" text="安定" id="{176F5199-13B6-4F96-A9E2-EAD568283E4D}">
            <xm:f>NOT(ISERROR(SEARCH("安定",'14-1-2.事務系(平均)'!K6)))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258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50</v>
      </c>
      <c r="E6" s="17">
        <f>INDEX(E12:E97,MATCH(C6,C12:C97,0),0)</f>
        <v>11</v>
      </c>
      <c r="F6" s="17">
        <f>SUM(D6:E6)</f>
        <v>61</v>
      </c>
      <c r="G6" s="18">
        <f>_xlfn.RANK.EQ(F6,$F$12:$F$97,0)</f>
        <v>38</v>
      </c>
      <c r="H6" s="19">
        <f>E6/F6</f>
        <v>0.18032786885245902</v>
      </c>
      <c r="I6" s="20">
        <f>_xlfn.RANK.EQ(H6,$H$12:$H$97,0)</f>
        <v>58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59.8</v>
      </c>
      <c r="E7" s="76">
        <f>ROUND(SUMIF($B$12:$B$97,"G",E12:E97)/(COUNTIFS(B12:B97,"G",D12:D97,"&lt;&gt;")),1)</f>
        <v>22.1</v>
      </c>
      <c r="F7" s="76">
        <f>ROUND(SUM(D7:E7),1)</f>
        <v>81.900000000000006</v>
      </c>
      <c r="G7" s="24"/>
      <c r="H7" s="25">
        <f>E7/F7</f>
        <v>0.26984126984126983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59.8</v>
      </c>
      <c r="E8" s="78">
        <f>ROUND(AVERAGE(E12:E97),1)</f>
        <v>24.7</v>
      </c>
      <c r="F8" s="78">
        <f>ROUND(SUM(D8:E8),1)</f>
        <v>84.5</v>
      </c>
      <c r="G8" s="30"/>
      <c r="H8" s="31">
        <f>E8/F8</f>
        <v>0.29230769230769232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2022年度（基準日：５月１日）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299</v>
      </c>
      <c r="E12" s="23">
        <v>123</v>
      </c>
      <c r="F12" s="43">
        <f t="shared" ref="F12:F43" si="0">SUM(D12:E12)</f>
        <v>422</v>
      </c>
      <c r="G12" s="44">
        <f t="shared" ref="G12:G43" si="1">_xlfn.RANK.EQ(F12,$F$12:$F$97,0)</f>
        <v>2</v>
      </c>
      <c r="H12" s="45">
        <f t="shared" ref="H12:H22" si="2">E12/F12</f>
        <v>0.29146919431279622</v>
      </c>
      <c r="I12" s="46">
        <f t="shared" ref="I12:I43" si="3">_xlfn.RANK.EQ(H12,$H$12:$H$97,0)</f>
        <v>25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2</v>
      </c>
      <c r="E13" s="23">
        <v>0</v>
      </c>
      <c r="F13" s="43">
        <f t="shared" si="0"/>
        <v>2</v>
      </c>
      <c r="G13" s="44">
        <f t="shared" si="1"/>
        <v>80</v>
      </c>
      <c r="H13" s="45">
        <f t="shared" si="2"/>
        <v>0</v>
      </c>
      <c r="I13" s="46">
        <f t="shared" si="3"/>
        <v>78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31</v>
      </c>
      <c r="E14" s="23">
        <v>2</v>
      </c>
      <c r="F14" s="43">
        <f t="shared" si="0"/>
        <v>33</v>
      </c>
      <c r="G14" s="44">
        <f t="shared" si="1"/>
        <v>51</v>
      </c>
      <c r="H14" s="45">
        <f t="shared" si="2"/>
        <v>6.0606060606060608E-2</v>
      </c>
      <c r="I14" s="46">
        <f t="shared" si="3"/>
        <v>77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7</v>
      </c>
      <c r="E15" s="23">
        <v>0</v>
      </c>
      <c r="F15" s="43">
        <f t="shared" si="0"/>
        <v>7</v>
      </c>
      <c r="G15" s="44">
        <f t="shared" si="1"/>
        <v>72</v>
      </c>
      <c r="H15" s="45">
        <f t="shared" si="2"/>
        <v>0</v>
      </c>
      <c r="I15" s="46">
        <f t="shared" si="3"/>
        <v>78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18</v>
      </c>
      <c r="E16" s="23">
        <v>12</v>
      </c>
      <c r="F16" s="43">
        <f t="shared" si="0"/>
        <v>30</v>
      </c>
      <c r="G16" s="44">
        <f t="shared" si="1"/>
        <v>56</v>
      </c>
      <c r="H16" s="45">
        <f t="shared" si="2"/>
        <v>0.4</v>
      </c>
      <c r="I16" s="46">
        <f t="shared" si="3"/>
        <v>14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26</v>
      </c>
      <c r="E17" s="23">
        <v>2</v>
      </c>
      <c r="F17" s="43">
        <f t="shared" si="0"/>
        <v>28</v>
      </c>
      <c r="G17" s="44">
        <f t="shared" si="1"/>
        <v>57</v>
      </c>
      <c r="H17" s="45">
        <f t="shared" si="2"/>
        <v>7.1428571428571425E-2</v>
      </c>
      <c r="I17" s="46">
        <f t="shared" si="3"/>
        <v>76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26</v>
      </c>
      <c r="E18" s="23">
        <v>5</v>
      </c>
      <c r="F18" s="43">
        <f t="shared" si="0"/>
        <v>31</v>
      </c>
      <c r="G18" s="44">
        <f t="shared" si="1"/>
        <v>54</v>
      </c>
      <c r="H18" s="45">
        <f t="shared" si="2"/>
        <v>0.16129032258064516</v>
      </c>
      <c r="I18" s="46">
        <f t="shared" si="3"/>
        <v>61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45</v>
      </c>
      <c r="E19" s="23">
        <v>6</v>
      </c>
      <c r="F19" s="43">
        <f t="shared" si="0"/>
        <v>51</v>
      </c>
      <c r="G19" s="44">
        <f t="shared" si="1"/>
        <v>41</v>
      </c>
      <c r="H19" s="45">
        <f t="shared" si="2"/>
        <v>0.11764705882352941</v>
      </c>
      <c r="I19" s="46">
        <f t="shared" si="3"/>
        <v>74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61</v>
      </c>
      <c r="E20" s="23">
        <v>45</v>
      </c>
      <c r="F20" s="43">
        <f t="shared" si="0"/>
        <v>106</v>
      </c>
      <c r="G20" s="44">
        <f t="shared" si="1"/>
        <v>22</v>
      </c>
      <c r="H20" s="45">
        <f t="shared" si="2"/>
        <v>0.42452830188679247</v>
      </c>
      <c r="I20" s="46">
        <f t="shared" si="3"/>
        <v>11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321</v>
      </c>
      <c r="E21" s="23">
        <v>86</v>
      </c>
      <c r="F21" s="43">
        <f t="shared" si="0"/>
        <v>407</v>
      </c>
      <c r="G21" s="44">
        <f t="shared" si="1"/>
        <v>3</v>
      </c>
      <c r="H21" s="45">
        <f t="shared" si="2"/>
        <v>0.2113022113022113</v>
      </c>
      <c r="I21" s="46">
        <f t="shared" si="3"/>
        <v>45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3</v>
      </c>
      <c r="E22" s="23">
        <v>1</v>
      </c>
      <c r="F22" s="43">
        <f t="shared" si="0"/>
        <v>4</v>
      </c>
      <c r="G22" s="44">
        <f t="shared" si="1"/>
        <v>78</v>
      </c>
      <c r="H22" s="45">
        <f t="shared" si="2"/>
        <v>0.25</v>
      </c>
      <c r="I22" s="46">
        <f t="shared" si="3"/>
        <v>35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0</v>
      </c>
      <c r="E23" s="23">
        <v>0</v>
      </c>
      <c r="F23" s="43">
        <f t="shared" si="0"/>
        <v>0</v>
      </c>
      <c r="G23" s="44">
        <f t="shared" si="1"/>
        <v>82</v>
      </c>
      <c r="H23" s="45">
        <v>0</v>
      </c>
      <c r="I23" s="46">
        <f t="shared" si="3"/>
        <v>78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75</v>
      </c>
      <c r="E24" s="23">
        <v>21</v>
      </c>
      <c r="F24" s="43">
        <f t="shared" si="0"/>
        <v>96</v>
      </c>
      <c r="G24" s="44">
        <f t="shared" si="1"/>
        <v>25</v>
      </c>
      <c r="H24" s="45">
        <f t="shared" ref="H24:H42" si="4">E24/F24</f>
        <v>0.21875</v>
      </c>
      <c r="I24" s="46">
        <f t="shared" si="3"/>
        <v>42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7</v>
      </c>
      <c r="E25" s="23">
        <v>1</v>
      </c>
      <c r="F25" s="43">
        <f t="shared" si="0"/>
        <v>8</v>
      </c>
      <c r="G25" s="44">
        <f t="shared" si="1"/>
        <v>68</v>
      </c>
      <c r="H25" s="45">
        <f t="shared" si="4"/>
        <v>0.125</v>
      </c>
      <c r="I25" s="46">
        <f t="shared" si="3"/>
        <v>69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36</v>
      </c>
      <c r="E26" s="23">
        <v>7</v>
      </c>
      <c r="F26" s="43">
        <f t="shared" si="0"/>
        <v>43</v>
      </c>
      <c r="G26" s="44">
        <f t="shared" si="1"/>
        <v>44</v>
      </c>
      <c r="H26" s="45">
        <f t="shared" si="4"/>
        <v>0.16279069767441862</v>
      </c>
      <c r="I26" s="46">
        <f t="shared" si="3"/>
        <v>60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123</v>
      </c>
      <c r="E27" s="23">
        <v>140</v>
      </c>
      <c r="F27" s="43">
        <f t="shared" si="0"/>
        <v>263</v>
      </c>
      <c r="G27" s="44">
        <f t="shared" si="1"/>
        <v>9</v>
      </c>
      <c r="H27" s="45">
        <f t="shared" si="4"/>
        <v>0.53231939163498099</v>
      </c>
      <c r="I27" s="46">
        <f t="shared" si="3"/>
        <v>2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4</v>
      </c>
      <c r="E28" s="23">
        <v>5</v>
      </c>
      <c r="F28" s="43">
        <f t="shared" si="0"/>
        <v>9</v>
      </c>
      <c r="G28" s="44">
        <f t="shared" si="1"/>
        <v>66</v>
      </c>
      <c r="H28" s="45">
        <f t="shared" si="4"/>
        <v>0.55555555555555558</v>
      </c>
      <c r="I28" s="46">
        <f t="shared" si="3"/>
        <v>1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44</v>
      </c>
      <c r="E29" s="23">
        <v>11</v>
      </c>
      <c r="F29" s="43">
        <f t="shared" si="0"/>
        <v>55</v>
      </c>
      <c r="G29" s="44">
        <f t="shared" si="1"/>
        <v>40</v>
      </c>
      <c r="H29" s="45">
        <f t="shared" si="4"/>
        <v>0.2</v>
      </c>
      <c r="I29" s="46">
        <f t="shared" si="3"/>
        <v>47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42</v>
      </c>
      <c r="E30" s="23">
        <v>21</v>
      </c>
      <c r="F30" s="43">
        <f t="shared" si="0"/>
        <v>63</v>
      </c>
      <c r="G30" s="44">
        <f t="shared" si="1"/>
        <v>37</v>
      </c>
      <c r="H30" s="45">
        <f t="shared" si="4"/>
        <v>0.33333333333333331</v>
      </c>
      <c r="I30" s="46">
        <f t="shared" si="3"/>
        <v>19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34</v>
      </c>
      <c r="E31" s="23">
        <v>8</v>
      </c>
      <c r="F31" s="43">
        <f t="shared" si="0"/>
        <v>42</v>
      </c>
      <c r="G31" s="44">
        <f t="shared" si="1"/>
        <v>46</v>
      </c>
      <c r="H31" s="45">
        <f t="shared" si="4"/>
        <v>0.19047619047619047</v>
      </c>
      <c r="I31" s="46">
        <f t="shared" si="3"/>
        <v>52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61</v>
      </c>
      <c r="E32" s="23">
        <v>52</v>
      </c>
      <c r="F32" s="43">
        <f t="shared" si="0"/>
        <v>113</v>
      </c>
      <c r="G32" s="44">
        <f t="shared" si="1"/>
        <v>19</v>
      </c>
      <c r="H32" s="45">
        <f t="shared" si="4"/>
        <v>0.46017699115044247</v>
      </c>
      <c r="I32" s="46">
        <f t="shared" si="3"/>
        <v>8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412</v>
      </c>
      <c r="E33" s="23">
        <v>131</v>
      </c>
      <c r="F33" s="43">
        <f t="shared" si="0"/>
        <v>543</v>
      </c>
      <c r="G33" s="44">
        <f t="shared" si="1"/>
        <v>1</v>
      </c>
      <c r="H33" s="45">
        <f t="shared" si="4"/>
        <v>0.24125230202578268</v>
      </c>
      <c r="I33" s="46">
        <f t="shared" si="3"/>
        <v>39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25</v>
      </c>
      <c r="E34" s="23">
        <v>19</v>
      </c>
      <c r="F34" s="43">
        <f t="shared" si="0"/>
        <v>44</v>
      </c>
      <c r="G34" s="44">
        <f t="shared" si="1"/>
        <v>43</v>
      </c>
      <c r="H34" s="45">
        <f t="shared" si="4"/>
        <v>0.43181818181818182</v>
      </c>
      <c r="I34" s="46">
        <f t="shared" si="3"/>
        <v>10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5</v>
      </c>
      <c r="E35" s="23">
        <v>1</v>
      </c>
      <c r="F35" s="43">
        <f t="shared" si="0"/>
        <v>6</v>
      </c>
      <c r="G35" s="44">
        <f t="shared" si="1"/>
        <v>76</v>
      </c>
      <c r="H35" s="45">
        <f t="shared" si="4"/>
        <v>0.16666666666666666</v>
      </c>
      <c r="I35" s="46">
        <f t="shared" si="3"/>
        <v>59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7</v>
      </c>
      <c r="E36" s="23">
        <v>4</v>
      </c>
      <c r="F36" s="43">
        <f t="shared" si="0"/>
        <v>11</v>
      </c>
      <c r="G36" s="44">
        <f t="shared" si="1"/>
        <v>61</v>
      </c>
      <c r="H36" s="45">
        <f t="shared" si="4"/>
        <v>0.36363636363636365</v>
      </c>
      <c r="I36" s="46">
        <f t="shared" si="3"/>
        <v>17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239</v>
      </c>
      <c r="E37" s="23">
        <v>115</v>
      </c>
      <c r="F37" s="43">
        <f t="shared" si="0"/>
        <v>354</v>
      </c>
      <c r="G37" s="44">
        <f t="shared" si="1"/>
        <v>5</v>
      </c>
      <c r="H37" s="45">
        <f t="shared" si="4"/>
        <v>0.3248587570621469</v>
      </c>
      <c r="I37" s="46">
        <f t="shared" si="3"/>
        <v>22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6</v>
      </c>
      <c r="E38" s="23">
        <v>4</v>
      </c>
      <c r="F38" s="43">
        <f t="shared" si="0"/>
        <v>10</v>
      </c>
      <c r="G38" s="44">
        <f t="shared" si="1"/>
        <v>63</v>
      </c>
      <c r="H38" s="45">
        <f t="shared" si="4"/>
        <v>0.4</v>
      </c>
      <c r="I38" s="46">
        <f t="shared" si="3"/>
        <v>14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9</v>
      </c>
      <c r="E39" s="23">
        <v>2</v>
      </c>
      <c r="F39" s="43">
        <f t="shared" si="0"/>
        <v>11</v>
      </c>
      <c r="G39" s="44">
        <f t="shared" si="1"/>
        <v>61</v>
      </c>
      <c r="H39" s="45">
        <f t="shared" si="4"/>
        <v>0.18181818181818182</v>
      </c>
      <c r="I39" s="46">
        <f t="shared" si="3"/>
        <v>56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27</v>
      </c>
      <c r="E40" s="23">
        <v>10</v>
      </c>
      <c r="F40" s="43">
        <f t="shared" si="0"/>
        <v>37</v>
      </c>
      <c r="G40" s="44">
        <f t="shared" si="1"/>
        <v>49</v>
      </c>
      <c r="H40" s="45">
        <f t="shared" si="4"/>
        <v>0.27027027027027029</v>
      </c>
      <c r="I40" s="46">
        <f t="shared" si="3"/>
        <v>31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24</v>
      </c>
      <c r="E41" s="23">
        <v>9</v>
      </c>
      <c r="F41" s="43">
        <f t="shared" si="0"/>
        <v>33</v>
      </c>
      <c r="G41" s="44">
        <f t="shared" si="1"/>
        <v>51</v>
      </c>
      <c r="H41" s="45">
        <f t="shared" si="4"/>
        <v>0.27272727272727271</v>
      </c>
      <c r="I41" s="46">
        <f t="shared" si="3"/>
        <v>30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3</v>
      </c>
      <c r="E42" s="23">
        <v>1</v>
      </c>
      <c r="F42" s="43">
        <f t="shared" si="0"/>
        <v>4</v>
      </c>
      <c r="G42" s="44">
        <f t="shared" si="1"/>
        <v>78</v>
      </c>
      <c r="H42" s="45">
        <f t="shared" si="4"/>
        <v>0.25</v>
      </c>
      <c r="I42" s="46">
        <f t="shared" si="3"/>
        <v>35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0</v>
      </c>
      <c r="F43" s="43">
        <f t="shared" si="0"/>
        <v>0</v>
      </c>
      <c r="G43" s="44">
        <f t="shared" si="1"/>
        <v>82</v>
      </c>
      <c r="H43" s="45">
        <v>0</v>
      </c>
      <c r="I43" s="46">
        <f t="shared" si="3"/>
        <v>78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71</v>
      </c>
      <c r="E44" s="23">
        <v>10</v>
      </c>
      <c r="F44" s="43">
        <f t="shared" ref="F44:F75" si="5">SUM(D44:E44)</f>
        <v>81</v>
      </c>
      <c r="G44" s="44">
        <f t="shared" ref="G44:G75" si="6">_xlfn.RANK.EQ(F44,$F$12:$F$97,0)</f>
        <v>30</v>
      </c>
      <c r="H44" s="45">
        <f>E44/F44</f>
        <v>0.12345679012345678</v>
      </c>
      <c r="I44" s="46">
        <f t="shared" ref="I44:I75" si="7">_xlfn.RANK.EQ(H44,$H$12:$H$97,0)</f>
        <v>72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37</v>
      </c>
      <c r="E45" s="23">
        <v>5</v>
      </c>
      <c r="F45" s="43">
        <f t="shared" si="5"/>
        <v>42</v>
      </c>
      <c r="G45" s="44">
        <f t="shared" si="6"/>
        <v>46</v>
      </c>
      <c r="H45" s="45">
        <f>E45/F45</f>
        <v>0.11904761904761904</v>
      </c>
      <c r="I45" s="46">
        <f t="shared" si="7"/>
        <v>73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5"/>
        <v>0</v>
      </c>
      <c r="G46" s="44">
        <f t="shared" si="6"/>
        <v>82</v>
      </c>
      <c r="H46" s="45">
        <v>0</v>
      </c>
      <c r="I46" s="46">
        <f t="shared" si="7"/>
        <v>78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88</v>
      </c>
      <c r="E47" s="23">
        <v>31</v>
      </c>
      <c r="F47" s="43">
        <f t="shared" si="5"/>
        <v>119</v>
      </c>
      <c r="G47" s="44">
        <f t="shared" si="6"/>
        <v>18</v>
      </c>
      <c r="H47" s="45">
        <f t="shared" ref="H47:H72" si="8">E47/F47</f>
        <v>0.26050420168067229</v>
      </c>
      <c r="I47" s="46">
        <f t="shared" si="7"/>
        <v>32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4</v>
      </c>
      <c r="E48" s="23">
        <v>2</v>
      </c>
      <c r="F48" s="43">
        <f t="shared" si="5"/>
        <v>6</v>
      </c>
      <c r="G48" s="44">
        <f t="shared" si="6"/>
        <v>76</v>
      </c>
      <c r="H48" s="45">
        <f t="shared" si="8"/>
        <v>0.33333333333333331</v>
      </c>
      <c r="I48" s="46">
        <f t="shared" si="7"/>
        <v>19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7</v>
      </c>
      <c r="E49" s="23">
        <v>1</v>
      </c>
      <c r="F49" s="43">
        <f t="shared" si="5"/>
        <v>8</v>
      </c>
      <c r="G49" s="44">
        <f t="shared" si="6"/>
        <v>68</v>
      </c>
      <c r="H49" s="45">
        <f t="shared" si="8"/>
        <v>0.125</v>
      </c>
      <c r="I49" s="46">
        <f t="shared" si="7"/>
        <v>69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37</v>
      </c>
      <c r="E50" s="23">
        <v>23</v>
      </c>
      <c r="F50" s="43">
        <f t="shared" si="5"/>
        <v>60</v>
      </c>
      <c r="G50" s="44">
        <f t="shared" si="6"/>
        <v>39</v>
      </c>
      <c r="H50" s="45">
        <f t="shared" si="8"/>
        <v>0.38333333333333336</v>
      </c>
      <c r="I50" s="46">
        <f t="shared" si="7"/>
        <v>16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73</v>
      </c>
      <c r="E51" s="23">
        <v>18</v>
      </c>
      <c r="F51" s="43">
        <f t="shared" si="5"/>
        <v>91</v>
      </c>
      <c r="G51" s="44">
        <f t="shared" si="6"/>
        <v>26</v>
      </c>
      <c r="H51" s="45">
        <f t="shared" si="8"/>
        <v>0.19780219780219779</v>
      </c>
      <c r="I51" s="46">
        <f t="shared" si="7"/>
        <v>50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22</v>
      </c>
      <c r="E52" s="23">
        <v>4</v>
      </c>
      <c r="F52" s="43">
        <f t="shared" si="5"/>
        <v>26</v>
      </c>
      <c r="G52" s="44">
        <f t="shared" si="6"/>
        <v>58</v>
      </c>
      <c r="H52" s="45">
        <f t="shared" si="8"/>
        <v>0.15384615384615385</v>
      </c>
      <c r="I52" s="46">
        <f t="shared" si="7"/>
        <v>62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23</v>
      </c>
      <c r="E53" s="23">
        <v>20</v>
      </c>
      <c r="F53" s="43">
        <f t="shared" si="5"/>
        <v>43</v>
      </c>
      <c r="G53" s="44">
        <f t="shared" si="6"/>
        <v>44</v>
      </c>
      <c r="H53" s="45">
        <f t="shared" si="8"/>
        <v>0.46511627906976744</v>
      </c>
      <c r="I53" s="46">
        <f t="shared" si="7"/>
        <v>7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52</v>
      </c>
      <c r="E54" s="23">
        <v>25</v>
      </c>
      <c r="F54" s="43">
        <f t="shared" si="5"/>
        <v>77</v>
      </c>
      <c r="G54" s="44">
        <f t="shared" si="6"/>
        <v>33</v>
      </c>
      <c r="H54" s="45">
        <f t="shared" si="8"/>
        <v>0.32467532467532467</v>
      </c>
      <c r="I54" s="46">
        <f t="shared" si="7"/>
        <v>23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73</v>
      </c>
      <c r="E55" s="23">
        <v>11</v>
      </c>
      <c r="F55" s="43">
        <f t="shared" si="5"/>
        <v>84</v>
      </c>
      <c r="G55" s="44">
        <f t="shared" si="6"/>
        <v>28</v>
      </c>
      <c r="H55" s="45">
        <f t="shared" si="8"/>
        <v>0.13095238095238096</v>
      </c>
      <c r="I55" s="46">
        <f t="shared" si="7"/>
        <v>68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38</v>
      </c>
      <c r="E56" s="23">
        <v>39</v>
      </c>
      <c r="F56" s="43">
        <f t="shared" si="5"/>
        <v>77</v>
      </c>
      <c r="G56" s="44">
        <f t="shared" si="6"/>
        <v>33</v>
      </c>
      <c r="H56" s="45">
        <f t="shared" si="8"/>
        <v>0.50649350649350644</v>
      </c>
      <c r="I56" s="46">
        <f t="shared" si="7"/>
        <v>4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61</v>
      </c>
      <c r="E57" s="23">
        <v>14</v>
      </c>
      <c r="F57" s="43">
        <f t="shared" si="5"/>
        <v>75</v>
      </c>
      <c r="G57" s="44">
        <f t="shared" si="6"/>
        <v>35</v>
      </c>
      <c r="H57" s="45">
        <f t="shared" si="8"/>
        <v>0.18666666666666668</v>
      </c>
      <c r="I57" s="46">
        <f t="shared" si="7"/>
        <v>54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27</v>
      </c>
      <c r="E58" s="23">
        <v>13</v>
      </c>
      <c r="F58" s="43">
        <f t="shared" si="5"/>
        <v>40</v>
      </c>
      <c r="G58" s="44">
        <f t="shared" si="6"/>
        <v>48</v>
      </c>
      <c r="H58" s="45">
        <f t="shared" si="8"/>
        <v>0.32500000000000001</v>
      </c>
      <c r="I58" s="46">
        <f t="shared" si="7"/>
        <v>21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161</v>
      </c>
      <c r="E59" s="23">
        <v>159</v>
      </c>
      <c r="F59" s="43">
        <f t="shared" si="5"/>
        <v>320</v>
      </c>
      <c r="G59" s="44">
        <f t="shared" si="6"/>
        <v>7</v>
      </c>
      <c r="H59" s="45">
        <f t="shared" si="8"/>
        <v>0.49687500000000001</v>
      </c>
      <c r="I59" s="46">
        <f t="shared" si="7"/>
        <v>5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37</v>
      </c>
      <c r="E60" s="23">
        <v>13</v>
      </c>
      <c r="F60" s="43">
        <f t="shared" si="5"/>
        <v>50</v>
      </c>
      <c r="G60" s="44">
        <f t="shared" si="6"/>
        <v>42</v>
      </c>
      <c r="H60" s="45">
        <f t="shared" si="8"/>
        <v>0.26</v>
      </c>
      <c r="I60" s="46">
        <f t="shared" si="7"/>
        <v>33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7</v>
      </c>
      <c r="E61" s="23">
        <v>2</v>
      </c>
      <c r="F61" s="43">
        <f t="shared" si="5"/>
        <v>9</v>
      </c>
      <c r="G61" s="44">
        <f t="shared" si="6"/>
        <v>66</v>
      </c>
      <c r="H61" s="45">
        <f t="shared" si="8"/>
        <v>0.22222222222222221</v>
      </c>
      <c r="I61" s="46">
        <f t="shared" si="7"/>
        <v>41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5</v>
      </c>
      <c r="E62" s="23">
        <v>2</v>
      </c>
      <c r="F62" s="43">
        <f t="shared" si="5"/>
        <v>7</v>
      </c>
      <c r="G62" s="44">
        <f t="shared" si="6"/>
        <v>72</v>
      </c>
      <c r="H62" s="45">
        <f t="shared" si="8"/>
        <v>0.2857142857142857</v>
      </c>
      <c r="I62" s="46">
        <f t="shared" si="7"/>
        <v>26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12</v>
      </c>
      <c r="E63" s="23">
        <v>3</v>
      </c>
      <c r="F63" s="43">
        <f t="shared" si="5"/>
        <v>15</v>
      </c>
      <c r="G63" s="44">
        <f t="shared" si="6"/>
        <v>59</v>
      </c>
      <c r="H63" s="45">
        <f t="shared" si="8"/>
        <v>0.2</v>
      </c>
      <c r="I63" s="46">
        <f t="shared" si="7"/>
        <v>47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1</v>
      </c>
      <c r="E64" s="23">
        <v>0</v>
      </c>
      <c r="F64" s="43">
        <f t="shared" si="5"/>
        <v>1</v>
      </c>
      <c r="G64" s="44">
        <f t="shared" si="6"/>
        <v>81</v>
      </c>
      <c r="H64" s="45">
        <f t="shared" si="8"/>
        <v>0</v>
      </c>
      <c r="I64" s="46">
        <f t="shared" si="7"/>
        <v>78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27</v>
      </c>
      <c r="E65" s="23">
        <v>6</v>
      </c>
      <c r="F65" s="43">
        <f t="shared" si="5"/>
        <v>33</v>
      </c>
      <c r="G65" s="44">
        <f t="shared" si="6"/>
        <v>51</v>
      </c>
      <c r="H65" s="45">
        <f t="shared" si="8"/>
        <v>0.18181818181818182</v>
      </c>
      <c r="I65" s="46">
        <f t="shared" si="7"/>
        <v>56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285</v>
      </c>
      <c r="E66" s="23">
        <v>74</v>
      </c>
      <c r="F66" s="43">
        <f t="shared" si="5"/>
        <v>359</v>
      </c>
      <c r="G66" s="44">
        <f t="shared" si="6"/>
        <v>4</v>
      </c>
      <c r="H66" s="45">
        <f t="shared" si="8"/>
        <v>0.20612813370473537</v>
      </c>
      <c r="I66" s="46">
        <f t="shared" si="7"/>
        <v>46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9</v>
      </c>
      <c r="E67" s="23">
        <v>1</v>
      </c>
      <c r="F67" s="43">
        <f t="shared" si="5"/>
        <v>10</v>
      </c>
      <c r="G67" s="44">
        <f t="shared" si="6"/>
        <v>63</v>
      </c>
      <c r="H67" s="45">
        <f t="shared" si="8"/>
        <v>0.1</v>
      </c>
      <c r="I67" s="46">
        <f t="shared" si="7"/>
        <v>75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27</v>
      </c>
      <c r="E68" s="23">
        <v>9</v>
      </c>
      <c r="F68" s="43">
        <f t="shared" si="5"/>
        <v>36</v>
      </c>
      <c r="G68" s="44">
        <f t="shared" si="6"/>
        <v>50</v>
      </c>
      <c r="H68" s="45">
        <f t="shared" si="8"/>
        <v>0.25</v>
      </c>
      <c r="I68" s="46">
        <f t="shared" si="7"/>
        <v>35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171</v>
      </c>
      <c r="E69" s="23">
        <v>126</v>
      </c>
      <c r="F69" s="43">
        <f t="shared" si="5"/>
        <v>297</v>
      </c>
      <c r="G69" s="44">
        <f t="shared" si="6"/>
        <v>8</v>
      </c>
      <c r="H69" s="45">
        <f t="shared" si="8"/>
        <v>0.42424242424242425</v>
      </c>
      <c r="I69" s="46">
        <f t="shared" si="7"/>
        <v>12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6</v>
      </c>
      <c r="E70" s="23">
        <v>1</v>
      </c>
      <c r="F70" s="43">
        <f t="shared" si="5"/>
        <v>7</v>
      </c>
      <c r="G70" s="44">
        <f t="shared" si="6"/>
        <v>72</v>
      </c>
      <c r="H70" s="45">
        <f t="shared" si="8"/>
        <v>0.14285714285714285</v>
      </c>
      <c r="I70" s="46">
        <f t="shared" si="7"/>
        <v>65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110</v>
      </c>
      <c r="E71" s="23">
        <v>88</v>
      </c>
      <c r="F71" s="43">
        <f t="shared" si="5"/>
        <v>198</v>
      </c>
      <c r="G71" s="44">
        <f t="shared" si="6"/>
        <v>10</v>
      </c>
      <c r="H71" s="45">
        <f t="shared" si="8"/>
        <v>0.44444444444444442</v>
      </c>
      <c r="I71" s="46">
        <f t="shared" si="7"/>
        <v>9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5</v>
      </c>
      <c r="E72" s="23">
        <v>2</v>
      </c>
      <c r="F72" s="43">
        <f t="shared" si="5"/>
        <v>7</v>
      </c>
      <c r="G72" s="44">
        <f t="shared" si="6"/>
        <v>72</v>
      </c>
      <c r="H72" s="45">
        <f t="shared" si="8"/>
        <v>0.2857142857142857</v>
      </c>
      <c r="I72" s="46">
        <f t="shared" si="7"/>
        <v>26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0</v>
      </c>
      <c r="E73" s="23">
        <v>0</v>
      </c>
      <c r="F73" s="43">
        <f t="shared" si="5"/>
        <v>0</v>
      </c>
      <c r="G73" s="44">
        <f t="shared" si="6"/>
        <v>82</v>
      </c>
      <c r="H73" s="45">
        <v>0</v>
      </c>
      <c r="I73" s="46">
        <f t="shared" si="7"/>
        <v>78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0</v>
      </c>
      <c r="E74" s="23">
        <v>0</v>
      </c>
      <c r="F74" s="43">
        <f t="shared" si="5"/>
        <v>0</v>
      </c>
      <c r="G74" s="44">
        <f t="shared" si="6"/>
        <v>82</v>
      </c>
      <c r="H74" s="45">
        <v>0</v>
      </c>
      <c r="I74" s="46">
        <f t="shared" si="7"/>
        <v>78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25</v>
      </c>
      <c r="E75" s="23">
        <v>6</v>
      </c>
      <c r="F75" s="43">
        <f t="shared" si="5"/>
        <v>31</v>
      </c>
      <c r="G75" s="44">
        <f t="shared" si="6"/>
        <v>54</v>
      </c>
      <c r="H75" s="45">
        <f t="shared" ref="H75:H97" si="9">E75/F75</f>
        <v>0.19354838709677419</v>
      </c>
      <c r="I75" s="46">
        <f t="shared" si="7"/>
        <v>51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14</v>
      </c>
      <c r="E76" s="23">
        <v>0</v>
      </c>
      <c r="F76" s="43">
        <f t="shared" ref="F76:F97" si="10">SUM(D76:E76)</f>
        <v>14</v>
      </c>
      <c r="G76" s="44">
        <f t="shared" ref="G76:G97" si="11">_xlfn.RANK.EQ(F76,$F$12:$F$97,0)</f>
        <v>60</v>
      </c>
      <c r="H76" s="45">
        <f t="shared" si="9"/>
        <v>0</v>
      </c>
      <c r="I76" s="46">
        <f t="shared" ref="I76:I97" si="12">_xlfn.RANK.EQ(H76,$H$12:$H$97,0)</f>
        <v>78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69</v>
      </c>
      <c r="E77" s="23">
        <v>19</v>
      </c>
      <c r="F77" s="43">
        <f t="shared" si="10"/>
        <v>88</v>
      </c>
      <c r="G77" s="44">
        <f t="shared" si="11"/>
        <v>27</v>
      </c>
      <c r="H77" s="45">
        <f t="shared" si="9"/>
        <v>0.21590909090909091</v>
      </c>
      <c r="I77" s="46">
        <f t="shared" si="12"/>
        <v>44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51</v>
      </c>
      <c r="E78" s="23">
        <v>58</v>
      </c>
      <c r="F78" s="43">
        <f t="shared" si="10"/>
        <v>109</v>
      </c>
      <c r="G78" s="44">
        <f t="shared" si="11"/>
        <v>20</v>
      </c>
      <c r="H78" s="45">
        <f t="shared" si="9"/>
        <v>0.5321100917431193</v>
      </c>
      <c r="I78" s="46">
        <f t="shared" si="12"/>
        <v>3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91</v>
      </c>
      <c r="E79" s="23">
        <v>80</v>
      </c>
      <c r="F79" s="43">
        <f t="shared" si="10"/>
        <v>171</v>
      </c>
      <c r="G79" s="44">
        <f t="shared" si="11"/>
        <v>11</v>
      </c>
      <c r="H79" s="45">
        <f t="shared" si="9"/>
        <v>0.46783625730994149</v>
      </c>
      <c r="I79" s="46">
        <f t="shared" si="12"/>
        <v>6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104</v>
      </c>
      <c r="E80" s="23">
        <v>35</v>
      </c>
      <c r="F80" s="43">
        <f t="shared" si="10"/>
        <v>139</v>
      </c>
      <c r="G80" s="44">
        <f t="shared" si="11"/>
        <v>12</v>
      </c>
      <c r="H80" s="45">
        <f t="shared" si="9"/>
        <v>0.25179856115107913</v>
      </c>
      <c r="I80" s="46">
        <f t="shared" si="12"/>
        <v>34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56</v>
      </c>
      <c r="E81" s="23">
        <v>22</v>
      </c>
      <c r="F81" s="43">
        <f t="shared" si="10"/>
        <v>78</v>
      </c>
      <c r="G81" s="44">
        <f t="shared" si="11"/>
        <v>32</v>
      </c>
      <c r="H81" s="45">
        <f t="shared" si="9"/>
        <v>0.28205128205128205</v>
      </c>
      <c r="I81" s="46">
        <f t="shared" si="12"/>
        <v>29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64</v>
      </c>
      <c r="E82" s="23">
        <v>43</v>
      </c>
      <c r="F82" s="43">
        <f t="shared" si="10"/>
        <v>107</v>
      </c>
      <c r="G82" s="44">
        <f t="shared" si="11"/>
        <v>21</v>
      </c>
      <c r="H82" s="45">
        <f t="shared" si="9"/>
        <v>0.40186915887850466</v>
      </c>
      <c r="I82" s="46">
        <f t="shared" si="12"/>
        <v>13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6</v>
      </c>
      <c r="E83" s="23">
        <v>2</v>
      </c>
      <c r="F83" s="43">
        <f t="shared" si="10"/>
        <v>8</v>
      </c>
      <c r="G83" s="44">
        <f t="shared" si="11"/>
        <v>68</v>
      </c>
      <c r="H83" s="45">
        <f t="shared" si="9"/>
        <v>0.25</v>
      </c>
      <c r="I83" s="46">
        <f t="shared" si="12"/>
        <v>35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58</v>
      </c>
      <c r="E84" s="23">
        <v>9</v>
      </c>
      <c r="F84" s="43">
        <f t="shared" si="10"/>
        <v>67</v>
      </c>
      <c r="G84" s="44">
        <f t="shared" si="11"/>
        <v>36</v>
      </c>
      <c r="H84" s="45">
        <f t="shared" si="9"/>
        <v>0.13432835820895522</v>
      </c>
      <c r="I84" s="46">
        <f t="shared" si="12"/>
        <v>67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70</v>
      </c>
      <c r="E85" s="23">
        <v>28</v>
      </c>
      <c r="F85" s="43">
        <f t="shared" si="10"/>
        <v>98</v>
      </c>
      <c r="G85" s="44">
        <f t="shared" si="11"/>
        <v>24</v>
      </c>
      <c r="H85" s="45">
        <f t="shared" si="9"/>
        <v>0.2857142857142857</v>
      </c>
      <c r="I85" s="46">
        <f t="shared" si="12"/>
        <v>26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50</v>
      </c>
      <c r="E86" s="48">
        <v>11</v>
      </c>
      <c r="F86" s="49">
        <f t="shared" si="10"/>
        <v>61</v>
      </c>
      <c r="G86" s="50">
        <f t="shared" si="11"/>
        <v>38</v>
      </c>
      <c r="H86" s="51">
        <f t="shared" si="9"/>
        <v>0.18032786885245902</v>
      </c>
      <c r="I86" s="52">
        <f t="shared" si="12"/>
        <v>58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109</v>
      </c>
      <c r="E87" s="23">
        <v>18</v>
      </c>
      <c r="F87" s="43">
        <f t="shared" si="10"/>
        <v>127</v>
      </c>
      <c r="G87" s="44">
        <f t="shared" si="11"/>
        <v>15</v>
      </c>
      <c r="H87" s="45">
        <f t="shared" si="9"/>
        <v>0.14173228346456693</v>
      </c>
      <c r="I87" s="46">
        <f t="shared" si="12"/>
        <v>66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8</v>
      </c>
      <c r="E88" s="23">
        <v>2</v>
      </c>
      <c r="F88" s="43">
        <f t="shared" si="10"/>
        <v>10</v>
      </c>
      <c r="G88" s="44">
        <f t="shared" si="11"/>
        <v>63</v>
      </c>
      <c r="H88" s="45">
        <f t="shared" si="9"/>
        <v>0.2</v>
      </c>
      <c r="I88" s="46">
        <f t="shared" si="12"/>
        <v>47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252</v>
      </c>
      <c r="E89" s="23">
        <v>70</v>
      </c>
      <c r="F89" s="43">
        <f t="shared" si="10"/>
        <v>322</v>
      </c>
      <c r="G89" s="44">
        <f t="shared" si="11"/>
        <v>6</v>
      </c>
      <c r="H89" s="45">
        <f t="shared" si="9"/>
        <v>0.21739130434782608</v>
      </c>
      <c r="I89" s="46">
        <f t="shared" si="12"/>
        <v>43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67</v>
      </c>
      <c r="E90" s="23">
        <v>15</v>
      </c>
      <c r="F90" s="43">
        <f t="shared" si="10"/>
        <v>82</v>
      </c>
      <c r="G90" s="44">
        <f t="shared" si="11"/>
        <v>29</v>
      </c>
      <c r="H90" s="45">
        <f t="shared" si="9"/>
        <v>0.18292682926829268</v>
      </c>
      <c r="I90" s="46">
        <f t="shared" si="12"/>
        <v>55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109</v>
      </c>
      <c r="E91" s="23">
        <v>19</v>
      </c>
      <c r="F91" s="43">
        <f t="shared" si="10"/>
        <v>128</v>
      </c>
      <c r="G91" s="44">
        <f t="shared" si="11"/>
        <v>14</v>
      </c>
      <c r="H91" s="45">
        <f t="shared" si="9"/>
        <v>0.1484375</v>
      </c>
      <c r="I91" s="46">
        <f t="shared" si="12"/>
        <v>64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89</v>
      </c>
      <c r="E92" s="23">
        <v>16</v>
      </c>
      <c r="F92" s="43">
        <f t="shared" si="10"/>
        <v>105</v>
      </c>
      <c r="G92" s="44">
        <f t="shared" si="11"/>
        <v>23</v>
      </c>
      <c r="H92" s="45">
        <f t="shared" si="9"/>
        <v>0.15238095238095239</v>
      </c>
      <c r="I92" s="46">
        <f t="shared" si="12"/>
        <v>63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62</v>
      </c>
      <c r="E93" s="23">
        <v>18</v>
      </c>
      <c r="F93" s="43">
        <f t="shared" si="10"/>
        <v>80</v>
      </c>
      <c r="G93" s="44">
        <f t="shared" si="11"/>
        <v>31</v>
      </c>
      <c r="H93" s="45">
        <f t="shared" si="9"/>
        <v>0.22500000000000001</v>
      </c>
      <c r="I93" s="46">
        <f t="shared" si="12"/>
        <v>40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90</v>
      </c>
      <c r="E94" s="23">
        <v>46</v>
      </c>
      <c r="F94" s="43">
        <f t="shared" si="10"/>
        <v>136</v>
      </c>
      <c r="G94" s="44">
        <f t="shared" si="11"/>
        <v>13</v>
      </c>
      <c r="H94" s="45">
        <f t="shared" si="9"/>
        <v>0.33823529411764708</v>
      </c>
      <c r="I94" s="46">
        <f t="shared" si="12"/>
        <v>18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103</v>
      </c>
      <c r="E95" s="23">
        <v>24</v>
      </c>
      <c r="F95" s="43">
        <f t="shared" si="10"/>
        <v>127</v>
      </c>
      <c r="G95" s="44">
        <f t="shared" si="11"/>
        <v>15</v>
      </c>
      <c r="H95" s="45">
        <f t="shared" si="9"/>
        <v>0.1889763779527559</v>
      </c>
      <c r="I95" s="46">
        <f t="shared" si="12"/>
        <v>53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7</v>
      </c>
      <c r="E96" s="23">
        <v>1</v>
      </c>
      <c r="F96" s="43">
        <f t="shared" si="10"/>
        <v>8</v>
      </c>
      <c r="G96" s="44">
        <f t="shared" si="11"/>
        <v>68</v>
      </c>
      <c r="H96" s="45">
        <f t="shared" si="9"/>
        <v>0.125</v>
      </c>
      <c r="I96" s="46">
        <f t="shared" si="12"/>
        <v>69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88</v>
      </c>
      <c r="E97" s="29">
        <v>37</v>
      </c>
      <c r="F97" s="53">
        <f t="shared" si="10"/>
        <v>125</v>
      </c>
      <c r="G97" s="54">
        <f t="shared" si="11"/>
        <v>17</v>
      </c>
      <c r="H97" s="55">
        <f t="shared" si="9"/>
        <v>0.29599999999999999</v>
      </c>
      <c r="I97" s="56">
        <f t="shared" si="12"/>
        <v>24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5140</v>
      </c>
      <c r="E99" s="244">
        <f t="shared" ref="E99:G99" si="13">SUM(E12:E97)</f>
        <v>2125</v>
      </c>
      <c r="F99" s="244">
        <f t="shared" si="13"/>
        <v>7265</v>
      </c>
      <c r="G99" s="245">
        <f t="shared" si="13"/>
        <v>3704</v>
      </c>
    </row>
  </sheetData>
  <autoFilter ref="A11:I11" xr:uid="{00000000-0009-0000-0000-000018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8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70BFC-AF6E-4041-846B-B25F3C3F1194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258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52</v>
      </c>
      <c r="E6" s="17">
        <f>INDEX(E12:E97,MATCH(C6,C12:C97,0),0)</f>
        <v>12</v>
      </c>
      <c r="F6" s="17">
        <f>SUM(D6:E6)</f>
        <v>64</v>
      </c>
      <c r="G6" s="18">
        <f>_xlfn.RANK.EQ(F6,$F$12:$F$97,0)</f>
        <v>38</v>
      </c>
      <c r="H6" s="19">
        <f>E6/F6</f>
        <v>0.1875</v>
      </c>
      <c r="I6" s="20">
        <f>_xlfn.RANK.EQ(H6,$H$12:$H$97,0)</f>
        <v>53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60.5</v>
      </c>
      <c r="E7" s="76">
        <f>ROUND(SUMIF($B$12:$B$97,"G",E12:E97)/(COUNTIFS(B12:B97,"G",D12:D97,"&lt;&gt;")),1)</f>
        <v>24.2</v>
      </c>
      <c r="F7" s="76">
        <f>ROUND(SUM(D7:E7),1)</f>
        <v>84.7</v>
      </c>
      <c r="G7" s="24"/>
      <c r="H7" s="25">
        <f>E7/F7</f>
        <v>0.2857142857142857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59.5</v>
      </c>
      <c r="E8" s="78">
        <f>ROUND(AVERAGE(E12:E97),1)</f>
        <v>25.9</v>
      </c>
      <c r="F8" s="78">
        <f>ROUND(SUM(D8:E8),1)</f>
        <v>85.4</v>
      </c>
      <c r="G8" s="30"/>
      <c r="H8" s="31">
        <f>E8/F8</f>
        <v>0.30327868852459011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2023年度（基準日：５月１日）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290</v>
      </c>
      <c r="E12" s="23">
        <v>136</v>
      </c>
      <c r="F12" s="43">
        <f t="shared" ref="F12:F43" si="0">SUM(D12:E12)</f>
        <v>426</v>
      </c>
      <c r="G12" s="44">
        <f t="shared" ref="G12:G43" si="1">_xlfn.RANK.EQ(F12,$F$12:$F$97,0)</f>
        <v>2</v>
      </c>
      <c r="H12" s="45">
        <f t="shared" ref="H12:H22" si="2">E12/F12</f>
        <v>0.31924882629107981</v>
      </c>
      <c r="I12" s="46">
        <f t="shared" ref="I12:I43" si="3">_xlfn.RANK.EQ(H12,$H$12:$H$97,0)</f>
        <v>23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2</v>
      </c>
      <c r="E13" s="23">
        <v>0</v>
      </c>
      <c r="F13" s="43">
        <f t="shared" si="0"/>
        <v>2</v>
      </c>
      <c r="G13" s="44">
        <f t="shared" si="1"/>
        <v>80</v>
      </c>
      <c r="H13" s="45">
        <f t="shared" si="2"/>
        <v>0</v>
      </c>
      <c r="I13" s="46">
        <f t="shared" si="3"/>
        <v>76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30</v>
      </c>
      <c r="E14" s="23">
        <v>5</v>
      </c>
      <c r="F14" s="43">
        <f t="shared" si="0"/>
        <v>35</v>
      </c>
      <c r="G14" s="44">
        <f t="shared" si="1"/>
        <v>50</v>
      </c>
      <c r="H14" s="45">
        <f t="shared" si="2"/>
        <v>0.14285714285714285</v>
      </c>
      <c r="I14" s="46">
        <f t="shared" si="3"/>
        <v>67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7</v>
      </c>
      <c r="E15" s="23">
        <v>0</v>
      </c>
      <c r="F15" s="43">
        <f t="shared" si="0"/>
        <v>7</v>
      </c>
      <c r="G15" s="44">
        <f t="shared" si="1"/>
        <v>70</v>
      </c>
      <c r="H15" s="45">
        <f t="shared" si="2"/>
        <v>0</v>
      </c>
      <c r="I15" s="46">
        <f t="shared" si="3"/>
        <v>76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17</v>
      </c>
      <c r="E16" s="23">
        <v>13</v>
      </c>
      <c r="F16" s="43">
        <f t="shared" si="0"/>
        <v>30</v>
      </c>
      <c r="G16" s="44">
        <f t="shared" si="1"/>
        <v>53</v>
      </c>
      <c r="H16" s="45">
        <f t="shared" si="2"/>
        <v>0.43333333333333335</v>
      </c>
      <c r="I16" s="46">
        <f t="shared" si="3"/>
        <v>10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24</v>
      </c>
      <c r="E17" s="23">
        <v>2</v>
      </c>
      <c r="F17" s="43">
        <f t="shared" si="0"/>
        <v>26</v>
      </c>
      <c r="G17" s="44">
        <f t="shared" si="1"/>
        <v>57</v>
      </c>
      <c r="H17" s="45">
        <f t="shared" si="2"/>
        <v>7.6923076923076927E-2</v>
      </c>
      <c r="I17" s="46">
        <f t="shared" si="3"/>
        <v>75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25</v>
      </c>
      <c r="E18" s="23">
        <v>5</v>
      </c>
      <c r="F18" s="43">
        <f t="shared" si="0"/>
        <v>30</v>
      </c>
      <c r="G18" s="44">
        <f t="shared" si="1"/>
        <v>53</v>
      </c>
      <c r="H18" s="45">
        <f t="shared" si="2"/>
        <v>0.16666666666666666</v>
      </c>
      <c r="I18" s="46">
        <f t="shared" si="3"/>
        <v>56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46</v>
      </c>
      <c r="E19" s="23">
        <v>5</v>
      </c>
      <c r="F19" s="43">
        <f t="shared" si="0"/>
        <v>51</v>
      </c>
      <c r="G19" s="44">
        <f t="shared" si="1"/>
        <v>41</v>
      </c>
      <c r="H19" s="45">
        <f t="shared" si="2"/>
        <v>9.8039215686274508E-2</v>
      </c>
      <c r="I19" s="46">
        <f t="shared" si="3"/>
        <v>74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59</v>
      </c>
      <c r="E20" s="23">
        <v>44</v>
      </c>
      <c r="F20" s="43">
        <f t="shared" si="0"/>
        <v>103</v>
      </c>
      <c r="G20" s="44">
        <f t="shared" si="1"/>
        <v>24</v>
      </c>
      <c r="H20" s="45">
        <f t="shared" si="2"/>
        <v>0.42718446601941745</v>
      </c>
      <c r="I20" s="46">
        <f t="shared" si="3"/>
        <v>11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310</v>
      </c>
      <c r="E21" s="23">
        <v>91</v>
      </c>
      <c r="F21" s="43">
        <f t="shared" si="0"/>
        <v>401</v>
      </c>
      <c r="G21" s="44">
        <f t="shared" si="1"/>
        <v>3</v>
      </c>
      <c r="H21" s="45">
        <f t="shared" si="2"/>
        <v>0.22693266832917705</v>
      </c>
      <c r="I21" s="46">
        <f t="shared" si="3"/>
        <v>44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2</v>
      </c>
      <c r="E22" s="23">
        <v>2</v>
      </c>
      <c r="F22" s="43">
        <f t="shared" si="0"/>
        <v>4</v>
      </c>
      <c r="G22" s="44">
        <f t="shared" si="1"/>
        <v>79</v>
      </c>
      <c r="H22" s="45">
        <f t="shared" si="2"/>
        <v>0.5</v>
      </c>
      <c r="I22" s="46">
        <f t="shared" si="3"/>
        <v>7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0</v>
      </c>
      <c r="E23" s="23">
        <v>0</v>
      </c>
      <c r="F23" s="43">
        <f t="shared" si="0"/>
        <v>0</v>
      </c>
      <c r="G23" s="44">
        <f t="shared" si="1"/>
        <v>82</v>
      </c>
      <c r="H23" s="45">
        <v>0</v>
      </c>
      <c r="I23" s="46">
        <f t="shared" si="3"/>
        <v>76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77</v>
      </c>
      <c r="E24" s="23">
        <v>23</v>
      </c>
      <c r="F24" s="43">
        <f t="shared" si="0"/>
        <v>100</v>
      </c>
      <c r="G24" s="44">
        <f t="shared" si="1"/>
        <v>25</v>
      </c>
      <c r="H24" s="45">
        <f t="shared" ref="H24:H42" si="4">E24/F24</f>
        <v>0.23</v>
      </c>
      <c r="I24" s="46">
        <f t="shared" si="3"/>
        <v>42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9</v>
      </c>
      <c r="E25" s="23">
        <v>0</v>
      </c>
      <c r="F25" s="43">
        <f t="shared" si="0"/>
        <v>9</v>
      </c>
      <c r="G25" s="44">
        <f t="shared" si="1"/>
        <v>65</v>
      </c>
      <c r="H25" s="45">
        <f t="shared" si="4"/>
        <v>0</v>
      </c>
      <c r="I25" s="46">
        <f t="shared" si="3"/>
        <v>76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36</v>
      </c>
      <c r="E26" s="23">
        <v>8</v>
      </c>
      <c r="F26" s="43">
        <f t="shared" si="0"/>
        <v>44</v>
      </c>
      <c r="G26" s="44">
        <f t="shared" si="1"/>
        <v>43</v>
      </c>
      <c r="H26" s="45">
        <f t="shared" si="4"/>
        <v>0.18181818181818182</v>
      </c>
      <c r="I26" s="46">
        <f t="shared" si="3"/>
        <v>54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116</v>
      </c>
      <c r="E27" s="23">
        <v>135</v>
      </c>
      <c r="F27" s="43">
        <f t="shared" si="0"/>
        <v>251</v>
      </c>
      <c r="G27" s="44">
        <f t="shared" si="1"/>
        <v>9</v>
      </c>
      <c r="H27" s="45">
        <f t="shared" si="4"/>
        <v>0.53784860557768921</v>
      </c>
      <c r="I27" s="46">
        <f t="shared" si="3"/>
        <v>3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3</v>
      </c>
      <c r="E28" s="23">
        <v>5</v>
      </c>
      <c r="F28" s="43">
        <f t="shared" si="0"/>
        <v>8</v>
      </c>
      <c r="G28" s="44">
        <f t="shared" si="1"/>
        <v>67</v>
      </c>
      <c r="H28" s="45">
        <f t="shared" si="4"/>
        <v>0.625</v>
      </c>
      <c r="I28" s="46">
        <f t="shared" si="3"/>
        <v>1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45</v>
      </c>
      <c r="E29" s="23">
        <v>11</v>
      </c>
      <c r="F29" s="43">
        <f t="shared" si="0"/>
        <v>56</v>
      </c>
      <c r="G29" s="44">
        <f t="shared" si="1"/>
        <v>40</v>
      </c>
      <c r="H29" s="45">
        <f t="shared" si="4"/>
        <v>0.19642857142857142</v>
      </c>
      <c r="I29" s="46">
        <f t="shared" si="3"/>
        <v>51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51</v>
      </c>
      <c r="E30" s="23">
        <v>20</v>
      </c>
      <c r="F30" s="43">
        <f t="shared" si="0"/>
        <v>71</v>
      </c>
      <c r="G30" s="44">
        <f t="shared" si="1"/>
        <v>35</v>
      </c>
      <c r="H30" s="45">
        <f t="shared" si="4"/>
        <v>0.28169014084507044</v>
      </c>
      <c r="I30" s="46">
        <f t="shared" si="3"/>
        <v>28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35</v>
      </c>
      <c r="E31" s="23">
        <v>6</v>
      </c>
      <c r="F31" s="43">
        <f t="shared" si="0"/>
        <v>41</v>
      </c>
      <c r="G31" s="44">
        <f t="shared" si="1"/>
        <v>46</v>
      </c>
      <c r="H31" s="45">
        <f t="shared" si="4"/>
        <v>0.14634146341463414</v>
      </c>
      <c r="I31" s="46">
        <f t="shared" si="3"/>
        <v>66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61</v>
      </c>
      <c r="E32" s="23">
        <v>62</v>
      </c>
      <c r="F32" s="43">
        <f t="shared" si="0"/>
        <v>123</v>
      </c>
      <c r="G32" s="44">
        <f t="shared" si="1"/>
        <v>17</v>
      </c>
      <c r="H32" s="45">
        <f t="shared" si="4"/>
        <v>0.50406504065040647</v>
      </c>
      <c r="I32" s="46">
        <f t="shared" si="3"/>
        <v>6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414</v>
      </c>
      <c r="E33" s="23">
        <v>134</v>
      </c>
      <c r="F33" s="43">
        <f t="shared" si="0"/>
        <v>548</v>
      </c>
      <c r="G33" s="44">
        <f t="shared" si="1"/>
        <v>1</v>
      </c>
      <c r="H33" s="45">
        <f t="shared" si="4"/>
        <v>0.24452554744525548</v>
      </c>
      <c r="I33" s="46">
        <f t="shared" si="3"/>
        <v>39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24</v>
      </c>
      <c r="E34" s="23">
        <v>17</v>
      </c>
      <c r="F34" s="43">
        <f t="shared" si="0"/>
        <v>41</v>
      </c>
      <c r="G34" s="44">
        <f t="shared" si="1"/>
        <v>46</v>
      </c>
      <c r="H34" s="45">
        <f t="shared" si="4"/>
        <v>0.41463414634146339</v>
      </c>
      <c r="I34" s="46">
        <f t="shared" si="3"/>
        <v>14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6</v>
      </c>
      <c r="E35" s="23">
        <v>0</v>
      </c>
      <c r="F35" s="43">
        <f t="shared" si="0"/>
        <v>6</v>
      </c>
      <c r="G35" s="44">
        <f t="shared" si="1"/>
        <v>73</v>
      </c>
      <c r="H35" s="45">
        <f t="shared" si="4"/>
        <v>0</v>
      </c>
      <c r="I35" s="46">
        <f t="shared" si="3"/>
        <v>76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7</v>
      </c>
      <c r="E36" s="23">
        <v>5</v>
      </c>
      <c r="F36" s="43">
        <f t="shared" si="0"/>
        <v>12</v>
      </c>
      <c r="G36" s="44">
        <f t="shared" si="1"/>
        <v>61</v>
      </c>
      <c r="H36" s="45">
        <f t="shared" si="4"/>
        <v>0.41666666666666669</v>
      </c>
      <c r="I36" s="46">
        <f t="shared" si="3"/>
        <v>13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232</v>
      </c>
      <c r="E37" s="23">
        <v>112</v>
      </c>
      <c r="F37" s="43">
        <f t="shared" si="0"/>
        <v>344</v>
      </c>
      <c r="G37" s="44">
        <f t="shared" si="1"/>
        <v>5</v>
      </c>
      <c r="H37" s="45">
        <f t="shared" si="4"/>
        <v>0.32558139534883723</v>
      </c>
      <c r="I37" s="46">
        <f t="shared" si="3"/>
        <v>22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6</v>
      </c>
      <c r="E38" s="23">
        <v>4</v>
      </c>
      <c r="F38" s="43">
        <f t="shared" si="0"/>
        <v>10</v>
      </c>
      <c r="G38" s="44">
        <f t="shared" si="1"/>
        <v>63</v>
      </c>
      <c r="H38" s="45">
        <f t="shared" si="4"/>
        <v>0.4</v>
      </c>
      <c r="I38" s="46">
        <f t="shared" si="3"/>
        <v>17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10</v>
      </c>
      <c r="E39" s="23">
        <v>2</v>
      </c>
      <c r="F39" s="43">
        <f t="shared" si="0"/>
        <v>12</v>
      </c>
      <c r="G39" s="44">
        <f t="shared" si="1"/>
        <v>61</v>
      </c>
      <c r="H39" s="45">
        <f t="shared" si="4"/>
        <v>0.16666666666666666</v>
      </c>
      <c r="I39" s="46">
        <f t="shared" si="3"/>
        <v>56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27</v>
      </c>
      <c r="E40" s="23">
        <v>10</v>
      </c>
      <c r="F40" s="43">
        <f t="shared" si="0"/>
        <v>37</v>
      </c>
      <c r="G40" s="44">
        <f t="shared" si="1"/>
        <v>48</v>
      </c>
      <c r="H40" s="45">
        <f t="shared" si="4"/>
        <v>0.27027027027027029</v>
      </c>
      <c r="I40" s="46">
        <f t="shared" si="3"/>
        <v>29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27</v>
      </c>
      <c r="E41" s="23">
        <v>8</v>
      </c>
      <c r="F41" s="43">
        <f t="shared" si="0"/>
        <v>35</v>
      </c>
      <c r="G41" s="44">
        <f t="shared" si="1"/>
        <v>50</v>
      </c>
      <c r="H41" s="45">
        <f t="shared" si="4"/>
        <v>0.22857142857142856</v>
      </c>
      <c r="I41" s="46">
        <f t="shared" si="3"/>
        <v>43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5</v>
      </c>
      <c r="E42" s="23">
        <v>1</v>
      </c>
      <c r="F42" s="43">
        <f t="shared" si="0"/>
        <v>6</v>
      </c>
      <c r="G42" s="44">
        <f t="shared" si="1"/>
        <v>73</v>
      </c>
      <c r="H42" s="45">
        <f t="shared" si="4"/>
        <v>0.16666666666666666</v>
      </c>
      <c r="I42" s="46">
        <f t="shared" si="3"/>
        <v>56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0</v>
      </c>
      <c r="F43" s="43">
        <f t="shared" si="0"/>
        <v>0</v>
      </c>
      <c r="G43" s="44">
        <f t="shared" si="1"/>
        <v>82</v>
      </c>
      <c r="H43" s="45">
        <v>0</v>
      </c>
      <c r="I43" s="46">
        <f t="shared" si="3"/>
        <v>76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70</v>
      </c>
      <c r="E44" s="23">
        <v>13</v>
      </c>
      <c r="F44" s="43">
        <f t="shared" ref="F44:F75" si="5">SUM(D44:E44)</f>
        <v>83</v>
      </c>
      <c r="G44" s="44">
        <f t="shared" ref="G44:G75" si="6">_xlfn.RANK.EQ(F44,$F$12:$F$97,0)</f>
        <v>29</v>
      </c>
      <c r="H44" s="45">
        <f>E44/F44</f>
        <v>0.15662650602409639</v>
      </c>
      <c r="I44" s="46">
        <f t="shared" ref="I44:I75" si="7">_xlfn.RANK.EQ(H44,$H$12:$H$97,0)</f>
        <v>64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38</v>
      </c>
      <c r="E45" s="23">
        <v>6</v>
      </c>
      <c r="F45" s="43">
        <f t="shared" si="5"/>
        <v>44</v>
      </c>
      <c r="G45" s="44">
        <f t="shared" si="6"/>
        <v>43</v>
      </c>
      <c r="H45" s="45">
        <f>E45/F45</f>
        <v>0.13636363636363635</v>
      </c>
      <c r="I45" s="46">
        <f t="shared" si="7"/>
        <v>72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5"/>
        <v>0</v>
      </c>
      <c r="G46" s="44">
        <f t="shared" si="6"/>
        <v>82</v>
      </c>
      <c r="H46" s="45">
        <v>0</v>
      </c>
      <c r="I46" s="46">
        <f t="shared" si="7"/>
        <v>76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89</v>
      </c>
      <c r="E47" s="23">
        <v>31</v>
      </c>
      <c r="F47" s="43">
        <f t="shared" si="5"/>
        <v>120</v>
      </c>
      <c r="G47" s="44">
        <f t="shared" si="6"/>
        <v>19</v>
      </c>
      <c r="H47" s="45">
        <f t="shared" ref="H47:H72" si="8">E47/F47</f>
        <v>0.25833333333333336</v>
      </c>
      <c r="I47" s="46">
        <f t="shared" si="7"/>
        <v>32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5</v>
      </c>
      <c r="E48" s="23">
        <v>2</v>
      </c>
      <c r="F48" s="43">
        <f t="shared" si="5"/>
        <v>7</v>
      </c>
      <c r="G48" s="44">
        <f t="shared" si="6"/>
        <v>70</v>
      </c>
      <c r="H48" s="45">
        <f t="shared" si="8"/>
        <v>0.2857142857142857</v>
      </c>
      <c r="I48" s="46">
        <f t="shared" si="7"/>
        <v>26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5</v>
      </c>
      <c r="E49" s="23">
        <v>1</v>
      </c>
      <c r="F49" s="43">
        <f t="shared" si="5"/>
        <v>6</v>
      </c>
      <c r="G49" s="44">
        <f t="shared" si="6"/>
        <v>73</v>
      </c>
      <c r="H49" s="45">
        <f t="shared" si="8"/>
        <v>0.16666666666666666</v>
      </c>
      <c r="I49" s="46">
        <f t="shared" si="7"/>
        <v>56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37</v>
      </c>
      <c r="E50" s="23">
        <v>24</v>
      </c>
      <c r="F50" s="43">
        <f t="shared" si="5"/>
        <v>61</v>
      </c>
      <c r="G50" s="44">
        <f t="shared" si="6"/>
        <v>39</v>
      </c>
      <c r="H50" s="45">
        <f t="shared" si="8"/>
        <v>0.39344262295081966</v>
      </c>
      <c r="I50" s="46">
        <f t="shared" si="7"/>
        <v>18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76</v>
      </c>
      <c r="E51" s="23">
        <v>24</v>
      </c>
      <c r="F51" s="43">
        <f t="shared" si="5"/>
        <v>100</v>
      </c>
      <c r="G51" s="44">
        <f t="shared" si="6"/>
        <v>25</v>
      </c>
      <c r="H51" s="45">
        <f t="shared" si="8"/>
        <v>0.24</v>
      </c>
      <c r="I51" s="46">
        <f t="shared" si="7"/>
        <v>41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22</v>
      </c>
      <c r="E52" s="23">
        <v>4</v>
      </c>
      <c r="F52" s="43">
        <f t="shared" si="5"/>
        <v>26</v>
      </c>
      <c r="G52" s="44">
        <f t="shared" si="6"/>
        <v>57</v>
      </c>
      <c r="H52" s="45">
        <f t="shared" si="8"/>
        <v>0.15384615384615385</v>
      </c>
      <c r="I52" s="46">
        <f t="shared" si="7"/>
        <v>65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25</v>
      </c>
      <c r="E53" s="23">
        <v>18</v>
      </c>
      <c r="F53" s="43">
        <f t="shared" si="5"/>
        <v>43</v>
      </c>
      <c r="G53" s="44">
        <f t="shared" si="6"/>
        <v>45</v>
      </c>
      <c r="H53" s="45">
        <f t="shared" si="8"/>
        <v>0.41860465116279072</v>
      </c>
      <c r="I53" s="46">
        <f t="shared" si="7"/>
        <v>12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48</v>
      </c>
      <c r="E54" s="23">
        <v>21</v>
      </c>
      <c r="F54" s="43">
        <f t="shared" si="5"/>
        <v>69</v>
      </c>
      <c r="G54" s="44">
        <f t="shared" si="6"/>
        <v>36</v>
      </c>
      <c r="H54" s="45">
        <f t="shared" si="8"/>
        <v>0.30434782608695654</v>
      </c>
      <c r="I54" s="46">
        <f t="shared" si="7"/>
        <v>25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73</v>
      </c>
      <c r="E55" s="23">
        <v>12</v>
      </c>
      <c r="F55" s="43">
        <f t="shared" si="5"/>
        <v>85</v>
      </c>
      <c r="G55" s="44">
        <f t="shared" si="6"/>
        <v>28</v>
      </c>
      <c r="H55" s="45">
        <f t="shared" si="8"/>
        <v>0.14117647058823529</v>
      </c>
      <c r="I55" s="46">
        <f t="shared" si="7"/>
        <v>69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41</v>
      </c>
      <c r="E56" s="23">
        <v>37</v>
      </c>
      <c r="F56" s="43">
        <f t="shared" si="5"/>
        <v>78</v>
      </c>
      <c r="G56" s="44">
        <f t="shared" si="6"/>
        <v>31</v>
      </c>
      <c r="H56" s="45">
        <f t="shared" si="8"/>
        <v>0.47435897435897434</v>
      </c>
      <c r="I56" s="46">
        <f t="shared" si="7"/>
        <v>8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60</v>
      </c>
      <c r="E57" s="23">
        <v>14</v>
      </c>
      <c r="F57" s="43">
        <f t="shared" si="5"/>
        <v>74</v>
      </c>
      <c r="G57" s="44">
        <f t="shared" si="6"/>
        <v>33</v>
      </c>
      <c r="H57" s="45">
        <f t="shared" si="8"/>
        <v>0.1891891891891892</v>
      </c>
      <c r="I57" s="46">
        <f t="shared" si="7"/>
        <v>52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27</v>
      </c>
      <c r="E58" s="23">
        <v>10</v>
      </c>
      <c r="F58" s="43">
        <f t="shared" si="5"/>
        <v>37</v>
      </c>
      <c r="G58" s="44">
        <f t="shared" si="6"/>
        <v>48</v>
      </c>
      <c r="H58" s="45">
        <f t="shared" si="8"/>
        <v>0.27027027027027029</v>
      </c>
      <c r="I58" s="46">
        <f t="shared" si="7"/>
        <v>29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162</v>
      </c>
      <c r="E59" s="23">
        <v>172</v>
      </c>
      <c r="F59" s="43">
        <f t="shared" si="5"/>
        <v>334</v>
      </c>
      <c r="G59" s="44">
        <f t="shared" si="6"/>
        <v>6</v>
      </c>
      <c r="H59" s="45">
        <f t="shared" si="8"/>
        <v>0.51497005988023947</v>
      </c>
      <c r="I59" s="46">
        <f t="shared" si="7"/>
        <v>4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38</v>
      </c>
      <c r="E60" s="23">
        <v>13</v>
      </c>
      <c r="F60" s="43">
        <f t="shared" si="5"/>
        <v>51</v>
      </c>
      <c r="G60" s="44">
        <f t="shared" si="6"/>
        <v>41</v>
      </c>
      <c r="H60" s="45">
        <f t="shared" si="8"/>
        <v>0.25490196078431371</v>
      </c>
      <c r="I60" s="46">
        <f t="shared" si="7"/>
        <v>34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6</v>
      </c>
      <c r="E61" s="23">
        <v>2</v>
      </c>
      <c r="F61" s="43">
        <f t="shared" si="5"/>
        <v>8</v>
      </c>
      <c r="G61" s="44">
        <f t="shared" si="6"/>
        <v>67</v>
      </c>
      <c r="H61" s="45">
        <f t="shared" si="8"/>
        <v>0.25</v>
      </c>
      <c r="I61" s="46">
        <f t="shared" si="7"/>
        <v>36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4</v>
      </c>
      <c r="E62" s="23">
        <v>2</v>
      </c>
      <c r="F62" s="43">
        <f t="shared" si="5"/>
        <v>6</v>
      </c>
      <c r="G62" s="44">
        <f t="shared" si="6"/>
        <v>73</v>
      </c>
      <c r="H62" s="45">
        <f t="shared" si="8"/>
        <v>0.33333333333333331</v>
      </c>
      <c r="I62" s="46">
        <f t="shared" si="7"/>
        <v>20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12</v>
      </c>
      <c r="E63" s="23">
        <v>3</v>
      </c>
      <c r="F63" s="43">
        <f t="shared" si="5"/>
        <v>15</v>
      </c>
      <c r="G63" s="44">
        <f t="shared" si="6"/>
        <v>59</v>
      </c>
      <c r="H63" s="45">
        <f t="shared" si="8"/>
        <v>0.2</v>
      </c>
      <c r="I63" s="46">
        <f t="shared" si="7"/>
        <v>49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1</v>
      </c>
      <c r="E64" s="23">
        <v>0</v>
      </c>
      <c r="F64" s="43">
        <f t="shared" si="5"/>
        <v>1</v>
      </c>
      <c r="G64" s="44">
        <f t="shared" si="6"/>
        <v>81</v>
      </c>
      <c r="H64" s="45">
        <f t="shared" si="8"/>
        <v>0</v>
      </c>
      <c r="I64" s="46">
        <f t="shared" si="7"/>
        <v>76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24</v>
      </c>
      <c r="E65" s="23">
        <v>5</v>
      </c>
      <c r="F65" s="43">
        <f t="shared" si="5"/>
        <v>29</v>
      </c>
      <c r="G65" s="44">
        <f t="shared" si="6"/>
        <v>55</v>
      </c>
      <c r="H65" s="45">
        <f t="shared" si="8"/>
        <v>0.17241379310344829</v>
      </c>
      <c r="I65" s="46">
        <f t="shared" si="7"/>
        <v>55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282</v>
      </c>
      <c r="E66" s="23">
        <v>71</v>
      </c>
      <c r="F66" s="43">
        <f t="shared" si="5"/>
        <v>353</v>
      </c>
      <c r="G66" s="44">
        <f t="shared" si="6"/>
        <v>4</v>
      </c>
      <c r="H66" s="45">
        <f t="shared" si="8"/>
        <v>0.20113314447592068</v>
      </c>
      <c r="I66" s="46">
        <f t="shared" si="7"/>
        <v>48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8</v>
      </c>
      <c r="E67" s="23">
        <v>2</v>
      </c>
      <c r="F67" s="43">
        <f t="shared" si="5"/>
        <v>10</v>
      </c>
      <c r="G67" s="44">
        <f t="shared" si="6"/>
        <v>63</v>
      </c>
      <c r="H67" s="45">
        <f t="shared" si="8"/>
        <v>0.2</v>
      </c>
      <c r="I67" s="46">
        <f t="shared" si="7"/>
        <v>49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26</v>
      </c>
      <c r="E68" s="23">
        <v>9</v>
      </c>
      <c r="F68" s="43">
        <f t="shared" si="5"/>
        <v>35</v>
      </c>
      <c r="G68" s="44">
        <f t="shared" si="6"/>
        <v>50</v>
      </c>
      <c r="H68" s="45">
        <f t="shared" si="8"/>
        <v>0.25714285714285712</v>
      </c>
      <c r="I68" s="46">
        <f t="shared" si="7"/>
        <v>33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170</v>
      </c>
      <c r="E69" s="23">
        <v>118</v>
      </c>
      <c r="F69" s="43">
        <f t="shared" si="5"/>
        <v>288</v>
      </c>
      <c r="G69" s="44">
        <f t="shared" si="6"/>
        <v>8</v>
      </c>
      <c r="H69" s="45">
        <f t="shared" si="8"/>
        <v>0.40972222222222221</v>
      </c>
      <c r="I69" s="46">
        <f t="shared" si="7"/>
        <v>15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5</v>
      </c>
      <c r="E70" s="23">
        <v>1</v>
      </c>
      <c r="F70" s="43">
        <f t="shared" si="5"/>
        <v>6</v>
      </c>
      <c r="G70" s="44">
        <f t="shared" si="6"/>
        <v>73</v>
      </c>
      <c r="H70" s="45">
        <f t="shared" si="8"/>
        <v>0.16666666666666666</v>
      </c>
      <c r="I70" s="46">
        <f t="shared" si="7"/>
        <v>56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117</v>
      </c>
      <c r="E71" s="23">
        <v>95</v>
      </c>
      <c r="F71" s="43">
        <f t="shared" si="5"/>
        <v>212</v>
      </c>
      <c r="G71" s="44">
        <f t="shared" si="6"/>
        <v>10</v>
      </c>
      <c r="H71" s="45">
        <f t="shared" si="8"/>
        <v>0.44811320754716982</v>
      </c>
      <c r="I71" s="46">
        <f t="shared" si="7"/>
        <v>9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5</v>
      </c>
      <c r="E72" s="23">
        <v>1</v>
      </c>
      <c r="F72" s="43">
        <f t="shared" si="5"/>
        <v>6</v>
      </c>
      <c r="G72" s="44">
        <f t="shared" si="6"/>
        <v>73</v>
      </c>
      <c r="H72" s="45">
        <f t="shared" si="8"/>
        <v>0.16666666666666666</v>
      </c>
      <c r="I72" s="46">
        <f t="shared" si="7"/>
        <v>56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0</v>
      </c>
      <c r="E73" s="23">
        <v>0</v>
      </c>
      <c r="F73" s="43">
        <f t="shared" si="5"/>
        <v>0</v>
      </c>
      <c r="G73" s="44">
        <f t="shared" si="6"/>
        <v>82</v>
      </c>
      <c r="H73" s="45">
        <v>0</v>
      </c>
      <c r="I73" s="46">
        <f t="shared" si="7"/>
        <v>76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0</v>
      </c>
      <c r="E74" s="23">
        <v>0</v>
      </c>
      <c r="F74" s="43">
        <f t="shared" si="5"/>
        <v>0</v>
      </c>
      <c r="G74" s="44">
        <f t="shared" si="6"/>
        <v>82</v>
      </c>
      <c r="H74" s="45">
        <v>0</v>
      </c>
      <c r="I74" s="46">
        <f t="shared" si="7"/>
        <v>76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22</v>
      </c>
      <c r="E75" s="23">
        <v>7</v>
      </c>
      <c r="F75" s="43">
        <f t="shared" si="5"/>
        <v>29</v>
      </c>
      <c r="G75" s="44">
        <f t="shared" si="6"/>
        <v>55</v>
      </c>
      <c r="H75" s="45">
        <f t="shared" ref="H75:H97" si="9">E75/F75</f>
        <v>0.2413793103448276</v>
      </c>
      <c r="I75" s="46">
        <f t="shared" si="7"/>
        <v>40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14</v>
      </c>
      <c r="E76" s="23">
        <v>0</v>
      </c>
      <c r="F76" s="43">
        <f t="shared" ref="F76:F97" si="10">SUM(D76:E76)</f>
        <v>14</v>
      </c>
      <c r="G76" s="44">
        <f t="shared" ref="G76:G97" si="11">_xlfn.RANK.EQ(F76,$F$12:$F$97,0)</f>
        <v>60</v>
      </c>
      <c r="H76" s="45">
        <f t="shared" si="9"/>
        <v>0</v>
      </c>
      <c r="I76" s="46">
        <f t="shared" ref="I76:I97" si="12">_xlfn.RANK.EQ(H76,$H$12:$H$97,0)</f>
        <v>76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68</v>
      </c>
      <c r="E77" s="23">
        <v>18</v>
      </c>
      <c r="F77" s="43">
        <f t="shared" si="10"/>
        <v>86</v>
      </c>
      <c r="G77" s="44">
        <f t="shared" si="11"/>
        <v>27</v>
      </c>
      <c r="H77" s="45">
        <f t="shared" si="9"/>
        <v>0.20930232558139536</v>
      </c>
      <c r="I77" s="46">
        <f t="shared" si="12"/>
        <v>46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52</v>
      </c>
      <c r="E78" s="23">
        <v>64</v>
      </c>
      <c r="F78" s="43">
        <f t="shared" si="10"/>
        <v>116</v>
      </c>
      <c r="G78" s="44">
        <f t="shared" si="11"/>
        <v>20</v>
      </c>
      <c r="H78" s="45">
        <f t="shared" si="9"/>
        <v>0.55172413793103448</v>
      </c>
      <c r="I78" s="46">
        <f t="shared" si="12"/>
        <v>2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88</v>
      </c>
      <c r="E79" s="23">
        <v>91</v>
      </c>
      <c r="F79" s="43">
        <f t="shared" si="10"/>
        <v>179</v>
      </c>
      <c r="G79" s="44">
        <f t="shared" si="11"/>
        <v>11</v>
      </c>
      <c r="H79" s="45">
        <f t="shared" si="9"/>
        <v>0.50837988826815639</v>
      </c>
      <c r="I79" s="46">
        <f t="shared" si="12"/>
        <v>5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112</v>
      </c>
      <c r="E80" s="23">
        <v>41</v>
      </c>
      <c r="F80" s="43">
        <f t="shared" si="10"/>
        <v>153</v>
      </c>
      <c r="G80" s="44">
        <f t="shared" si="11"/>
        <v>13</v>
      </c>
      <c r="H80" s="45">
        <f t="shared" si="9"/>
        <v>0.26797385620915032</v>
      </c>
      <c r="I80" s="46">
        <f t="shared" si="12"/>
        <v>31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53</v>
      </c>
      <c r="E81" s="23">
        <v>21</v>
      </c>
      <c r="F81" s="43">
        <f t="shared" si="10"/>
        <v>74</v>
      </c>
      <c r="G81" s="44">
        <f t="shared" si="11"/>
        <v>33</v>
      </c>
      <c r="H81" s="45">
        <f t="shared" si="9"/>
        <v>0.28378378378378377</v>
      </c>
      <c r="I81" s="46">
        <f t="shared" si="12"/>
        <v>27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65</v>
      </c>
      <c r="E82" s="23">
        <v>45</v>
      </c>
      <c r="F82" s="43">
        <f t="shared" si="10"/>
        <v>110</v>
      </c>
      <c r="G82" s="44">
        <f t="shared" si="11"/>
        <v>22</v>
      </c>
      <c r="H82" s="45">
        <f t="shared" si="9"/>
        <v>0.40909090909090912</v>
      </c>
      <c r="I82" s="46">
        <f t="shared" si="12"/>
        <v>16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6</v>
      </c>
      <c r="E83" s="23">
        <v>2</v>
      </c>
      <c r="F83" s="43">
        <f t="shared" si="10"/>
        <v>8</v>
      </c>
      <c r="G83" s="44">
        <f t="shared" si="11"/>
        <v>67</v>
      </c>
      <c r="H83" s="45">
        <f t="shared" si="9"/>
        <v>0.25</v>
      </c>
      <c r="I83" s="46">
        <f t="shared" si="12"/>
        <v>36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56</v>
      </c>
      <c r="E84" s="23">
        <v>11</v>
      </c>
      <c r="F84" s="43">
        <f t="shared" si="10"/>
        <v>67</v>
      </c>
      <c r="G84" s="44">
        <f t="shared" si="11"/>
        <v>37</v>
      </c>
      <c r="H84" s="45">
        <f t="shared" si="9"/>
        <v>0.16417910447761194</v>
      </c>
      <c r="I84" s="46">
        <f t="shared" si="12"/>
        <v>62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83</v>
      </c>
      <c r="E85" s="23">
        <v>28</v>
      </c>
      <c r="F85" s="43">
        <f t="shared" si="10"/>
        <v>111</v>
      </c>
      <c r="G85" s="44">
        <f t="shared" si="11"/>
        <v>21</v>
      </c>
      <c r="H85" s="45">
        <f t="shared" si="9"/>
        <v>0.25225225225225223</v>
      </c>
      <c r="I85" s="46">
        <f t="shared" si="12"/>
        <v>35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52</v>
      </c>
      <c r="E86" s="48">
        <v>12</v>
      </c>
      <c r="F86" s="49">
        <f t="shared" si="10"/>
        <v>64</v>
      </c>
      <c r="G86" s="50">
        <f t="shared" si="11"/>
        <v>38</v>
      </c>
      <c r="H86" s="51">
        <f t="shared" si="9"/>
        <v>0.1875</v>
      </c>
      <c r="I86" s="52">
        <f t="shared" si="12"/>
        <v>53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104</v>
      </c>
      <c r="E87" s="23">
        <v>17</v>
      </c>
      <c r="F87" s="43">
        <f t="shared" si="10"/>
        <v>121</v>
      </c>
      <c r="G87" s="44">
        <f t="shared" si="11"/>
        <v>18</v>
      </c>
      <c r="H87" s="45">
        <f t="shared" si="9"/>
        <v>0.14049586776859505</v>
      </c>
      <c r="I87" s="46">
        <f t="shared" si="12"/>
        <v>70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8</v>
      </c>
      <c r="E88" s="23">
        <v>1</v>
      </c>
      <c r="F88" s="43">
        <f t="shared" si="10"/>
        <v>9</v>
      </c>
      <c r="G88" s="44">
        <f t="shared" si="11"/>
        <v>65</v>
      </c>
      <c r="H88" s="45">
        <f t="shared" si="9"/>
        <v>0.1111111111111111</v>
      </c>
      <c r="I88" s="46">
        <f t="shared" si="12"/>
        <v>73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254</v>
      </c>
      <c r="E89" s="23">
        <v>73</v>
      </c>
      <c r="F89" s="43">
        <f t="shared" si="10"/>
        <v>327</v>
      </c>
      <c r="G89" s="44">
        <f t="shared" si="11"/>
        <v>7</v>
      </c>
      <c r="H89" s="45">
        <f t="shared" si="9"/>
        <v>0.22324159021406728</v>
      </c>
      <c r="I89" s="46">
        <f t="shared" si="12"/>
        <v>45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63</v>
      </c>
      <c r="E90" s="23">
        <v>16</v>
      </c>
      <c r="F90" s="43">
        <f t="shared" si="10"/>
        <v>79</v>
      </c>
      <c r="G90" s="44">
        <f t="shared" si="11"/>
        <v>30</v>
      </c>
      <c r="H90" s="45">
        <f t="shared" si="9"/>
        <v>0.20253164556962025</v>
      </c>
      <c r="I90" s="46">
        <f t="shared" si="12"/>
        <v>47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112</v>
      </c>
      <c r="E91" s="23">
        <v>18</v>
      </c>
      <c r="F91" s="43">
        <f t="shared" si="10"/>
        <v>130</v>
      </c>
      <c r="G91" s="44">
        <f t="shared" si="11"/>
        <v>15</v>
      </c>
      <c r="H91" s="45">
        <f t="shared" si="9"/>
        <v>0.13846153846153847</v>
      </c>
      <c r="I91" s="46">
        <f t="shared" si="12"/>
        <v>71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88</v>
      </c>
      <c r="E92" s="23">
        <v>17</v>
      </c>
      <c r="F92" s="43">
        <f t="shared" si="10"/>
        <v>105</v>
      </c>
      <c r="G92" s="44">
        <f t="shared" si="11"/>
        <v>23</v>
      </c>
      <c r="H92" s="45">
        <f t="shared" si="9"/>
        <v>0.16190476190476191</v>
      </c>
      <c r="I92" s="46">
        <f t="shared" si="12"/>
        <v>63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57</v>
      </c>
      <c r="E93" s="23">
        <v>19</v>
      </c>
      <c r="F93" s="43">
        <f t="shared" si="10"/>
        <v>76</v>
      </c>
      <c r="G93" s="44">
        <f t="shared" si="11"/>
        <v>32</v>
      </c>
      <c r="H93" s="45">
        <f t="shared" si="9"/>
        <v>0.25</v>
      </c>
      <c r="I93" s="46">
        <f t="shared" si="12"/>
        <v>36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90</v>
      </c>
      <c r="E94" s="23">
        <v>45</v>
      </c>
      <c r="F94" s="43">
        <f t="shared" si="10"/>
        <v>135</v>
      </c>
      <c r="G94" s="44">
        <f t="shared" si="11"/>
        <v>14</v>
      </c>
      <c r="H94" s="45">
        <f t="shared" si="9"/>
        <v>0.33333333333333331</v>
      </c>
      <c r="I94" s="46">
        <f t="shared" si="12"/>
        <v>20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102</v>
      </c>
      <c r="E95" s="23">
        <v>64</v>
      </c>
      <c r="F95" s="43">
        <f t="shared" si="10"/>
        <v>166</v>
      </c>
      <c r="G95" s="44">
        <f t="shared" si="11"/>
        <v>12</v>
      </c>
      <c r="H95" s="45">
        <f t="shared" si="9"/>
        <v>0.38554216867469882</v>
      </c>
      <c r="I95" s="46">
        <f t="shared" si="12"/>
        <v>19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6</v>
      </c>
      <c r="E96" s="23">
        <v>1</v>
      </c>
      <c r="F96" s="43">
        <f t="shared" si="10"/>
        <v>7</v>
      </c>
      <c r="G96" s="44">
        <f t="shared" si="11"/>
        <v>70</v>
      </c>
      <c r="H96" s="45">
        <f t="shared" si="9"/>
        <v>0.14285714285714285</v>
      </c>
      <c r="I96" s="46">
        <f t="shared" si="12"/>
        <v>67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85</v>
      </c>
      <c r="E97" s="29">
        <v>39</v>
      </c>
      <c r="F97" s="53">
        <f t="shared" si="10"/>
        <v>124</v>
      </c>
      <c r="G97" s="54">
        <f t="shared" si="11"/>
        <v>16</v>
      </c>
      <c r="H97" s="55">
        <f t="shared" si="9"/>
        <v>0.31451612903225806</v>
      </c>
      <c r="I97" s="56">
        <f t="shared" si="12"/>
        <v>24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5119</v>
      </c>
      <c r="E99" s="244">
        <f t="shared" ref="E99:G99" si="13">SUM(E12:E97)</f>
        <v>2227</v>
      </c>
      <c r="F99" s="244">
        <f t="shared" si="13"/>
        <v>7346</v>
      </c>
      <c r="G99" s="245">
        <f t="shared" si="13"/>
        <v>3695</v>
      </c>
    </row>
  </sheetData>
  <autoFilter ref="A11:I11" xr:uid="{00000000-0009-0000-0000-000018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5E447E60-DC1F-4C4D-85F7-0A9262C8F0FD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50F14-3F3F-4576-A4B5-827B04A6CD42}">
  <sheetPr>
    <tabColor theme="9"/>
  </sheetPr>
  <dimension ref="A1:R99"/>
  <sheetViews>
    <sheetView view="pageBreakPreview" zoomScaleNormal="100" zoomScaleSheetLayoutView="100" workbookViewId="0">
      <pane xSplit="3" ySplit="11" topLeftCell="D88" activePane="bottomRight" state="frozen"/>
      <selection activeCell="K1" sqref="K1"/>
      <selection pane="topRight" activeCell="K1" sqref="K1"/>
      <selection pane="bottomLeft" activeCell="K1" sqref="K1"/>
      <selection pane="bottomRight" activeCell="J83" sqref="J83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258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45</v>
      </c>
      <c r="E6" s="17">
        <f>INDEX(E12:E97,MATCH(C6,C12:C97,0),0)</f>
        <v>10</v>
      </c>
      <c r="F6" s="17">
        <f>SUM(D6:E6)</f>
        <v>55</v>
      </c>
      <c r="G6" s="18">
        <f>_xlfn.RANK.EQ(F6,$F$12:$F$97,0)</f>
        <v>39</v>
      </c>
      <c r="H6" s="19">
        <f>E6/F6</f>
        <v>0.18181818181818182</v>
      </c>
      <c r="I6" s="20">
        <f>_xlfn.RANK.EQ(H6,$H$12:$H$97,0)</f>
        <v>59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59.3</v>
      </c>
      <c r="E7" s="76">
        <f>ROUND(SUMIF($B$12:$B$97,"G",E12:E97)/(COUNTIFS(B12:B97,"G",D12:D97,"&lt;&gt;")),1)</f>
        <v>25</v>
      </c>
      <c r="F7" s="76">
        <f>ROUND(SUM(D7:E7),1)</f>
        <v>84.3</v>
      </c>
      <c r="G7" s="24"/>
      <c r="H7" s="25">
        <f>E7/F7</f>
        <v>0.29655990510083036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58.8</v>
      </c>
      <c r="E8" s="78">
        <f>ROUND(AVERAGE(E12:E97),1)</f>
        <v>26.8</v>
      </c>
      <c r="F8" s="78">
        <f>ROUND(SUM(D8:E8),1)</f>
        <v>85.6</v>
      </c>
      <c r="G8" s="30"/>
      <c r="H8" s="31">
        <f>E8/F8</f>
        <v>0.31308411214953275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2024年度（基準日：５月１日）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292</v>
      </c>
      <c r="E12" s="23">
        <v>153</v>
      </c>
      <c r="F12" s="43">
        <f t="shared" ref="F12:F43" si="0">SUM(D12:E12)</f>
        <v>445</v>
      </c>
      <c r="G12" s="44">
        <f t="shared" ref="G12:G43" si="1">_xlfn.RANK.EQ(F12,$F$12:$F$97,0)</f>
        <v>2</v>
      </c>
      <c r="H12" s="45">
        <f t="shared" ref="H12:H22" si="2">E12/F12</f>
        <v>0.34382022471910112</v>
      </c>
      <c r="I12" s="46">
        <f t="shared" ref="I12:I43" si="3">_xlfn.RANK.EQ(H12,$H$12:$H$97,0)</f>
        <v>22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2</v>
      </c>
      <c r="E13" s="23">
        <v>0</v>
      </c>
      <c r="F13" s="43">
        <f t="shared" si="0"/>
        <v>2</v>
      </c>
      <c r="G13" s="44">
        <f t="shared" si="1"/>
        <v>80</v>
      </c>
      <c r="H13" s="45">
        <f t="shared" si="2"/>
        <v>0</v>
      </c>
      <c r="I13" s="46">
        <f t="shared" si="3"/>
        <v>77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28</v>
      </c>
      <c r="E14" s="23">
        <v>5</v>
      </c>
      <c r="F14" s="43">
        <f t="shared" si="0"/>
        <v>33</v>
      </c>
      <c r="G14" s="44">
        <f t="shared" si="1"/>
        <v>51</v>
      </c>
      <c r="H14" s="45">
        <f t="shared" si="2"/>
        <v>0.15151515151515152</v>
      </c>
      <c r="I14" s="46">
        <f t="shared" si="3"/>
        <v>68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5</v>
      </c>
      <c r="E15" s="23">
        <v>1</v>
      </c>
      <c r="F15" s="43">
        <f t="shared" si="0"/>
        <v>6</v>
      </c>
      <c r="G15" s="44">
        <f t="shared" si="1"/>
        <v>72</v>
      </c>
      <c r="H15" s="45">
        <f t="shared" si="2"/>
        <v>0.16666666666666666</v>
      </c>
      <c r="I15" s="46">
        <f t="shared" si="3"/>
        <v>63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17</v>
      </c>
      <c r="E16" s="23">
        <v>14</v>
      </c>
      <c r="F16" s="43">
        <f t="shared" si="0"/>
        <v>31</v>
      </c>
      <c r="G16" s="44">
        <f t="shared" si="1"/>
        <v>53</v>
      </c>
      <c r="H16" s="45">
        <f t="shared" si="2"/>
        <v>0.45161290322580644</v>
      </c>
      <c r="I16" s="46">
        <f t="shared" si="3"/>
        <v>11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25</v>
      </c>
      <c r="E17" s="23">
        <v>2</v>
      </c>
      <c r="F17" s="43">
        <f t="shared" si="0"/>
        <v>27</v>
      </c>
      <c r="G17" s="44">
        <f t="shared" si="1"/>
        <v>56</v>
      </c>
      <c r="H17" s="45">
        <f t="shared" si="2"/>
        <v>7.407407407407407E-2</v>
      </c>
      <c r="I17" s="46">
        <f t="shared" si="3"/>
        <v>76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20</v>
      </c>
      <c r="E18" s="23">
        <v>5</v>
      </c>
      <c r="F18" s="43">
        <f t="shared" si="0"/>
        <v>25</v>
      </c>
      <c r="G18" s="44">
        <f t="shared" si="1"/>
        <v>58</v>
      </c>
      <c r="H18" s="45">
        <f t="shared" si="2"/>
        <v>0.2</v>
      </c>
      <c r="I18" s="46">
        <f t="shared" si="3"/>
        <v>48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46</v>
      </c>
      <c r="E19" s="23">
        <v>5</v>
      </c>
      <c r="F19" s="43">
        <f t="shared" si="0"/>
        <v>51</v>
      </c>
      <c r="G19" s="44">
        <f t="shared" si="1"/>
        <v>41</v>
      </c>
      <c r="H19" s="45">
        <f t="shared" si="2"/>
        <v>9.8039215686274508E-2</v>
      </c>
      <c r="I19" s="46">
        <f t="shared" si="3"/>
        <v>74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63</v>
      </c>
      <c r="E20" s="23">
        <v>44</v>
      </c>
      <c r="F20" s="43">
        <f t="shared" si="0"/>
        <v>107</v>
      </c>
      <c r="G20" s="44">
        <f t="shared" si="1"/>
        <v>22</v>
      </c>
      <c r="H20" s="45">
        <f t="shared" si="2"/>
        <v>0.41121495327102803</v>
      </c>
      <c r="I20" s="46">
        <f t="shared" si="3"/>
        <v>16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305</v>
      </c>
      <c r="E21" s="23">
        <v>87</v>
      </c>
      <c r="F21" s="43">
        <f t="shared" si="0"/>
        <v>392</v>
      </c>
      <c r="G21" s="44">
        <f t="shared" si="1"/>
        <v>3</v>
      </c>
      <c r="H21" s="45">
        <f t="shared" si="2"/>
        <v>0.22193877551020408</v>
      </c>
      <c r="I21" s="46">
        <f t="shared" si="3"/>
        <v>43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1</v>
      </c>
      <c r="E22" s="23">
        <v>2</v>
      </c>
      <c r="F22" s="43">
        <f t="shared" si="0"/>
        <v>3</v>
      </c>
      <c r="G22" s="44">
        <f t="shared" si="1"/>
        <v>79</v>
      </c>
      <c r="H22" s="45">
        <f t="shared" si="2"/>
        <v>0.66666666666666663</v>
      </c>
      <c r="I22" s="46">
        <f t="shared" si="3"/>
        <v>1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0</v>
      </c>
      <c r="E23" s="23">
        <v>0</v>
      </c>
      <c r="F23" s="43">
        <f t="shared" si="0"/>
        <v>0</v>
      </c>
      <c r="G23" s="44">
        <f t="shared" si="1"/>
        <v>82</v>
      </c>
      <c r="H23" s="45">
        <v>0</v>
      </c>
      <c r="I23" s="46">
        <f t="shared" si="3"/>
        <v>77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73</v>
      </c>
      <c r="E24" s="23">
        <v>24</v>
      </c>
      <c r="F24" s="43">
        <f t="shared" si="0"/>
        <v>97</v>
      </c>
      <c r="G24" s="44">
        <f t="shared" si="1"/>
        <v>25</v>
      </c>
      <c r="H24" s="45">
        <f t="shared" ref="H24:H42" si="4">E24/F24</f>
        <v>0.24742268041237114</v>
      </c>
      <c r="I24" s="46">
        <f t="shared" si="3"/>
        <v>40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8</v>
      </c>
      <c r="E25" s="23">
        <v>0</v>
      </c>
      <c r="F25" s="43">
        <f t="shared" si="0"/>
        <v>8</v>
      </c>
      <c r="G25" s="44">
        <f t="shared" si="1"/>
        <v>65</v>
      </c>
      <c r="H25" s="45">
        <f t="shared" si="4"/>
        <v>0</v>
      </c>
      <c r="I25" s="46">
        <f t="shared" si="3"/>
        <v>77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34</v>
      </c>
      <c r="E26" s="23">
        <v>8</v>
      </c>
      <c r="F26" s="43">
        <f t="shared" si="0"/>
        <v>42</v>
      </c>
      <c r="G26" s="44">
        <f t="shared" si="1"/>
        <v>46</v>
      </c>
      <c r="H26" s="45">
        <f t="shared" si="4"/>
        <v>0.19047619047619047</v>
      </c>
      <c r="I26" s="46">
        <f t="shared" si="3"/>
        <v>57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121</v>
      </c>
      <c r="E27" s="23">
        <v>138</v>
      </c>
      <c r="F27" s="43">
        <f t="shared" si="0"/>
        <v>259</v>
      </c>
      <c r="G27" s="44">
        <f t="shared" si="1"/>
        <v>9</v>
      </c>
      <c r="H27" s="45">
        <f t="shared" si="4"/>
        <v>0.53281853281853286</v>
      </c>
      <c r="I27" s="46">
        <f t="shared" si="3"/>
        <v>5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3</v>
      </c>
      <c r="E28" s="23">
        <v>4</v>
      </c>
      <c r="F28" s="43">
        <f t="shared" si="0"/>
        <v>7</v>
      </c>
      <c r="G28" s="44">
        <f t="shared" si="1"/>
        <v>70</v>
      </c>
      <c r="H28" s="45">
        <f t="shared" si="4"/>
        <v>0.5714285714285714</v>
      </c>
      <c r="I28" s="46">
        <f t="shared" si="3"/>
        <v>2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42</v>
      </c>
      <c r="E29" s="23">
        <v>10</v>
      </c>
      <c r="F29" s="43">
        <f t="shared" si="0"/>
        <v>52</v>
      </c>
      <c r="G29" s="44">
        <f t="shared" si="1"/>
        <v>40</v>
      </c>
      <c r="H29" s="45">
        <f t="shared" si="4"/>
        <v>0.19230769230769232</v>
      </c>
      <c r="I29" s="46">
        <f t="shared" si="3"/>
        <v>55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48</v>
      </c>
      <c r="E30" s="23">
        <v>17</v>
      </c>
      <c r="F30" s="43">
        <f t="shared" si="0"/>
        <v>65</v>
      </c>
      <c r="G30" s="44">
        <f t="shared" si="1"/>
        <v>37</v>
      </c>
      <c r="H30" s="45">
        <f t="shared" si="4"/>
        <v>0.26153846153846155</v>
      </c>
      <c r="I30" s="46">
        <f t="shared" si="3"/>
        <v>34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34</v>
      </c>
      <c r="E31" s="23">
        <v>7</v>
      </c>
      <c r="F31" s="43">
        <f t="shared" si="0"/>
        <v>41</v>
      </c>
      <c r="G31" s="44">
        <f t="shared" si="1"/>
        <v>47</v>
      </c>
      <c r="H31" s="45">
        <f t="shared" si="4"/>
        <v>0.17073170731707318</v>
      </c>
      <c r="I31" s="46">
        <f t="shared" si="3"/>
        <v>61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63</v>
      </c>
      <c r="E32" s="23">
        <v>61</v>
      </c>
      <c r="F32" s="43">
        <f t="shared" si="0"/>
        <v>124</v>
      </c>
      <c r="G32" s="44">
        <f t="shared" si="1"/>
        <v>16</v>
      </c>
      <c r="H32" s="45">
        <f t="shared" si="4"/>
        <v>0.49193548387096775</v>
      </c>
      <c r="I32" s="46">
        <f t="shared" si="3"/>
        <v>8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414</v>
      </c>
      <c r="E33" s="23">
        <v>135</v>
      </c>
      <c r="F33" s="43">
        <f t="shared" si="0"/>
        <v>549</v>
      </c>
      <c r="G33" s="44">
        <f t="shared" si="1"/>
        <v>1</v>
      </c>
      <c r="H33" s="45">
        <f t="shared" si="4"/>
        <v>0.24590163934426229</v>
      </c>
      <c r="I33" s="46">
        <f t="shared" si="3"/>
        <v>41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21</v>
      </c>
      <c r="E34" s="23">
        <v>22</v>
      </c>
      <c r="F34" s="43">
        <f t="shared" si="0"/>
        <v>43</v>
      </c>
      <c r="G34" s="44">
        <f t="shared" si="1"/>
        <v>44</v>
      </c>
      <c r="H34" s="45">
        <f t="shared" si="4"/>
        <v>0.51162790697674421</v>
      </c>
      <c r="I34" s="46">
        <f t="shared" si="3"/>
        <v>6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6</v>
      </c>
      <c r="E35" s="23">
        <v>0</v>
      </c>
      <c r="F35" s="43">
        <f t="shared" si="0"/>
        <v>6</v>
      </c>
      <c r="G35" s="44">
        <f t="shared" si="1"/>
        <v>72</v>
      </c>
      <c r="H35" s="45">
        <f t="shared" si="4"/>
        <v>0</v>
      </c>
      <c r="I35" s="46">
        <f t="shared" si="3"/>
        <v>77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8</v>
      </c>
      <c r="E36" s="23">
        <v>4</v>
      </c>
      <c r="F36" s="43">
        <f t="shared" si="0"/>
        <v>12</v>
      </c>
      <c r="G36" s="44">
        <f t="shared" si="1"/>
        <v>62</v>
      </c>
      <c r="H36" s="45">
        <f t="shared" si="4"/>
        <v>0.33333333333333331</v>
      </c>
      <c r="I36" s="46">
        <f t="shared" si="3"/>
        <v>23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241</v>
      </c>
      <c r="E37" s="23">
        <v>129</v>
      </c>
      <c r="F37" s="43">
        <f t="shared" si="0"/>
        <v>370</v>
      </c>
      <c r="G37" s="44">
        <f t="shared" si="1"/>
        <v>4</v>
      </c>
      <c r="H37" s="45">
        <f t="shared" si="4"/>
        <v>0.34864864864864864</v>
      </c>
      <c r="I37" s="46">
        <f t="shared" si="3"/>
        <v>21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4</v>
      </c>
      <c r="E38" s="23">
        <v>3</v>
      </c>
      <c r="F38" s="43">
        <f t="shared" si="0"/>
        <v>7</v>
      </c>
      <c r="G38" s="44">
        <f t="shared" si="1"/>
        <v>70</v>
      </c>
      <c r="H38" s="45">
        <f t="shared" si="4"/>
        <v>0.42857142857142855</v>
      </c>
      <c r="I38" s="46">
        <f t="shared" si="3"/>
        <v>13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12</v>
      </c>
      <c r="E39" s="23">
        <v>1</v>
      </c>
      <c r="F39" s="43">
        <f t="shared" si="0"/>
        <v>13</v>
      </c>
      <c r="G39" s="44">
        <f t="shared" si="1"/>
        <v>61</v>
      </c>
      <c r="H39" s="45">
        <f t="shared" si="4"/>
        <v>7.6923076923076927E-2</v>
      </c>
      <c r="I39" s="46">
        <f t="shared" si="3"/>
        <v>75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27</v>
      </c>
      <c r="E40" s="23">
        <v>10</v>
      </c>
      <c r="F40" s="43">
        <f t="shared" si="0"/>
        <v>37</v>
      </c>
      <c r="G40" s="44">
        <f t="shared" si="1"/>
        <v>49</v>
      </c>
      <c r="H40" s="45">
        <f t="shared" si="4"/>
        <v>0.27027027027027029</v>
      </c>
      <c r="I40" s="46">
        <f t="shared" si="3"/>
        <v>32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30</v>
      </c>
      <c r="E41" s="23">
        <v>7</v>
      </c>
      <c r="F41" s="43">
        <f t="shared" si="0"/>
        <v>37</v>
      </c>
      <c r="G41" s="44">
        <f t="shared" si="1"/>
        <v>49</v>
      </c>
      <c r="H41" s="45">
        <f t="shared" si="4"/>
        <v>0.1891891891891892</v>
      </c>
      <c r="I41" s="46">
        <f t="shared" si="3"/>
        <v>58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4</v>
      </c>
      <c r="E42" s="23">
        <v>1</v>
      </c>
      <c r="F42" s="43">
        <f t="shared" si="0"/>
        <v>5</v>
      </c>
      <c r="G42" s="44">
        <f t="shared" si="1"/>
        <v>77</v>
      </c>
      <c r="H42" s="45">
        <f t="shared" si="4"/>
        <v>0.2</v>
      </c>
      <c r="I42" s="46">
        <f t="shared" si="3"/>
        <v>48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0</v>
      </c>
      <c r="F43" s="43">
        <f t="shared" si="0"/>
        <v>0</v>
      </c>
      <c r="G43" s="44">
        <f t="shared" si="1"/>
        <v>82</v>
      </c>
      <c r="H43" s="45">
        <v>0</v>
      </c>
      <c r="I43" s="46">
        <f t="shared" si="3"/>
        <v>77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70</v>
      </c>
      <c r="E44" s="23">
        <v>14</v>
      </c>
      <c r="F44" s="43">
        <f t="shared" ref="F44:F75" si="5">SUM(D44:E44)</f>
        <v>84</v>
      </c>
      <c r="G44" s="44">
        <f t="shared" ref="G44:G75" si="6">_xlfn.RANK.EQ(F44,$F$12:$F$97,0)</f>
        <v>28</v>
      </c>
      <c r="H44" s="45">
        <f>E44/F44</f>
        <v>0.16666666666666666</v>
      </c>
      <c r="I44" s="46">
        <f t="shared" ref="I44:I75" si="7">_xlfn.RANK.EQ(H44,$H$12:$H$97,0)</f>
        <v>63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36</v>
      </c>
      <c r="E45" s="23">
        <v>9</v>
      </c>
      <c r="F45" s="43">
        <f t="shared" si="5"/>
        <v>45</v>
      </c>
      <c r="G45" s="44">
        <f t="shared" si="6"/>
        <v>43</v>
      </c>
      <c r="H45" s="45">
        <f>E45/F45</f>
        <v>0.2</v>
      </c>
      <c r="I45" s="46">
        <f t="shared" si="7"/>
        <v>48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5"/>
        <v>0</v>
      </c>
      <c r="G46" s="44">
        <f t="shared" si="6"/>
        <v>82</v>
      </c>
      <c r="H46" s="45">
        <v>0</v>
      </c>
      <c r="I46" s="46">
        <f t="shared" si="7"/>
        <v>77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87</v>
      </c>
      <c r="E47" s="23">
        <v>29</v>
      </c>
      <c r="F47" s="43">
        <f t="shared" si="5"/>
        <v>116</v>
      </c>
      <c r="G47" s="44">
        <f t="shared" si="6"/>
        <v>18</v>
      </c>
      <c r="H47" s="45">
        <f t="shared" ref="H47:H72" si="8">E47/F47</f>
        <v>0.25</v>
      </c>
      <c r="I47" s="46">
        <f t="shared" si="7"/>
        <v>36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5</v>
      </c>
      <c r="E48" s="23">
        <v>3</v>
      </c>
      <c r="F48" s="43">
        <f t="shared" si="5"/>
        <v>8</v>
      </c>
      <c r="G48" s="44">
        <f t="shared" si="6"/>
        <v>65</v>
      </c>
      <c r="H48" s="45">
        <f t="shared" si="8"/>
        <v>0.375</v>
      </c>
      <c r="I48" s="46">
        <f t="shared" si="7"/>
        <v>20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5</v>
      </c>
      <c r="E49" s="23">
        <v>1</v>
      </c>
      <c r="F49" s="43">
        <f t="shared" si="5"/>
        <v>6</v>
      </c>
      <c r="G49" s="44">
        <f t="shared" si="6"/>
        <v>72</v>
      </c>
      <c r="H49" s="45">
        <f t="shared" si="8"/>
        <v>0.16666666666666666</v>
      </c>
      <c r="I49" s="46">
        <f t="shared" si="7"/>
        <v>63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37</v>
      </c>
      <c r="E50" s="23">
        <v>24</v>
      </c>
      <c r="F50" s="43">
        <f t="shared" si="5"/>
        <v>61</v>
      </c>
      <c r="G50" s="44">
        <f t="shared" si="6"/>
        <v>38</v>
      </c>
      <c r="H50" s="45">
        <f t="shared" si="8"/>
        <v>0.39344262295081966</v>
      </c>
      <c r="I50" s="46">
        <f t="shared" si="7"/>
        <v>19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76</v>
      </c>
      <c r="E51" s="23">
        <v>20</v>
      </c>
      <c r="F51" s="43">
        <f t="shared" si="5"/>
        <v>96</v>
      </c>
      <c r="G51" s="44">
        <f t="shared" si="6"/>
        <v>26</v>
      </c>
      <c r="H51" s="45">
        <f t="shared" si="8"/>
        <v>0.20833333333333334</v>
      </c>
      <c r="I51" s="46">
        <f t="shared" si="7"/>
        <v>46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21</v>
      </c>
      <c r="E52" s="23">
        <v>5</v>
      </c>
      <c r="F52" s="43">
        <f t="shared" si="5"/>
        <v>26</v>
      </c>
      <c r="G52" s="44">
        <f t="shared" si="6"/>
        <v>57</v>
      </c>
      <c r="H52" s="45">
        <f t="shared" si="8"/>
        <v>0.19230769230769232</v>
      </c>
      <c r="I52" s="46">
        <f t="shared" si="7"/>
        <v>55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26</v>
      </c>
      <c r="E53" s="23">
        <v>17</v>
      </c>
      <c r="F53" s="43">
        <f t="shared" si="5"/>
        <v>43</v>
      </c>
      <c r="G53" s="44">
        <f t="shared" si="6"/>
        <v>44</v>
      </c>
      <c r="H53" s="45">
        <f t="shared" si="8"/>
        <v>0.39534883720930231</v>
      </c>
      <c r="I53" s="46">
        <f t="shared" si="7"/>
        <v>18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48</v>
      </c>
      <c r="E54" s="23">
        <v>21</v>
      </c>
      <c r="F54" s="43">
        <f t="shared" si="5"/>
        <v>69</v>
      </c>
      <c r="G54" s="44">
        <f t="shared" si="6"/>
        <v>36</v>
      </c>
      <c r="H54" s="45">
        <f t="shared" si="8"/>
        <v>0.30434782608695654</v>
      </c>
      <c r="I54" s="46">
        <f t="shared" si="7"/>
        <v>28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73</v>
      </c>
      <c r="E55" s="23">
        <v>12</v>
      </c>
      <c r="F55" s="43">
        <f t="shared" si="5"/>
        <v>85</v>
      </c>
      <c r="G55" s="44">
        <f t="shared" si="6"/>
        <v>27</v>
      </c>
      <c r="H55" s="45">
        <f t="shared" si="8"/>
        <v>0.14117647058823529</v>
      </c>
      <c r="I55" s="46">
        <f t="shared" si="7"/>
        <v>69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40</v>
      </c>
      <c r="E56" s="23">
        <v>35</v>
      </c>
      <c r="F56" s="43">
        <f t="shared" si="5"/>
        <v>75</v>
      </c>
      <c r="G56" s="44">
        <f t="shared" si="6"/>
        <v>33</v>
      </c>
      <c r="H56" s="45">
        <f t="shared" si="8"/>
        <v>0.46666666666666667</v>
      </c>
      <c r="I56" s="46">
        <f t="shared" si="7"/>
        <v>10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62</v>
      </c>
      <c r="E57" s="23">
        <v>15</v>
      </c>
      <c r="F57" s="43">
        <f t="shared" si="5"/>
        <v>77</v>
      </c>
      <c r="G57" s="44">
        <f t="shared" si="6"/>
        <v>30</v>
      </c>
      <c r="H57" s="45">
        <f t="shared" si="8"/>
        <v>0.19480519480519481</v>
      </c>
      <c r="I57" s="46">
        <f t="shared" si="7"/>
        <v>53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29</v>
      </c>
      <c r="E58" s="23">
        <v>11</v>
      </c>
      <c r="F58" s="43">
        <f t="shared" si="5"/>
        <v>40</v>
      </c>
      <c r="G58" s="44">
        <f t="shared" si="6"/>
        <v>48</v>
      </c>
      <c r="H58" s="45">
        <f t="shared" si="8"/>
        <v>0.27500000000000002</v>
      </c>
      <c r="I58" s="46">
        <f t="shared" si="7"/>
        <v>31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144</v>
      </c>
      <c r="E59" s="23">
        <v>169</v>
      </c>
      <c r="F59" s="43">
        <f t="shared" si="5"/>
        <v>313</v>
      </c>
      <c r="G59" s="44">
        <f t="shared" si="6"/>
        <v>7</v>
      </c>
      <c r="H59" s="45">
        <f t="shared" si="8"/>
        <v>0.53993610223642174</v>
      </c>
      <c r="I59" s="46">
        <f t="shared" si="7"/>
        <v>3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37</v>
      </c>
      <c r="E60" s="23">
        <v>12</v>
      </c>
      <c r="F60" s="43">
        <f t="shared" si="5"/>
        <v>49</v>
      </c>
      <c r="G60" s="44">
        <f t="shared" si="6"/>
        <v>42</v>
      </c>
      <c r="H60" s="45">
        <f t="shared" si="8"/>
        <v>0.24489795918367346</v>
      </c>
      <c r="I60" s="46">
        <f t="shared" si="7"/>
        <v>42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6</v>
      </c>
      <c r="E61" s="23">
        <v>2</v>
      </c>
      <c r="F61" s="43">
        <f t="shared" si="5"/>
        <v>8</v>
      </c>
      <c r="G61" s="44">
        <f t="shared" si="6"/>
        <v>65</v>
      </c>
      <c r="H61" s="45">
        <f t="shared" si="8"/>
        <v>0.25</v>
      </c>
      <c r="I61" s="46">
        <f t="shared" si="7"/>
        <v>36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4</v>
      </c>
      <c r="E62" s="23">
        <v>2</v>
      </c>
      <c r="F62" s="43">
        <f t="shared" si="5"/>
        <v>6</v>
      </c>
      <c r="G62" s="44">
        <f t="shared" si="6"/>
        <v>72</v>
      </c>
      <c r="H62" s="45">
        <f t="shared" si="8"/>
        <v>0.33333333333333331</v>
      </c>
      <c r="I62" s="46">
        <f t="shared" si="7"/>
        <v>23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16</v>
      </c>
      <c r="E63" s="23">
        <v>3</v>
      </c>
      <c r="F63" s="43">
        <f t="shared" si="5"/>
        <v>19</v>
      </c>
      <c r="G63" s="44">
        <f t="shared" si="6"/>
        <v>59</v>
      </c>
      <c r="H63" s="45">
        <f t="shared" si="8"/>
        <v>0.15789473684210525</v>
      </c>
      <c r="I63" s="46">
        <f t="shared" si="7"/>
        <v>67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1</v>
      </c>
      <c r="E64" s="23">
        <v>0</v>
      </c>
      <c r="F64" s="43">
        <f t="shared" si="5"/>
        <v>1</v>
      </c>
      <c r="G64" s="44">
        <f t="shared" si="6"/>
        <v>81</v>
      </c>
      <c r="H64" s="45">
        <f t="shared" si="8"/>
        <v>0</v>
      </c>
      <c r="I64" s="46">
        <f t="shared" si="7"/>
        <v>77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22</v>
      </c>
      <c r="E65" s="23">
        <v>9</v>
      </c>
      <c r="F65" s="43">
        <f t="shared" si="5"/>
        <v>31</v>
      </c>
      <c r="G65" s="44">
        <f t="shared" si="6"/>
        <v>53</v>
      </c>
      <c r="H65" s="45">
        <f t="shared" si="8"/>
        <v>0.29032258064516131</v>
      </c>
      <c r="I65" s="46">
        <f t="shared" si="7"/>
        <v>29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279</v>
      </c>
      <c r="E66" s="23">
        <v>67</v>
      </c>
      <c r="F66" s="43">
        <f t="shared" si="5"/>
        <v>346</v>
      </c>
      <c r="G66" s="44">
        <f t="shared" si="6"/>
        <v>5</v>
      </c>
      <c r="H66" s="45">
        <f t="shared" si="8"/>
        <v>0.19364161849710981</v>
      </c>
      <c r="I66" s="46">
        <f t="shared" si="7"/>
        <v>54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9</v>
      </c>
      <c r="E67" s="23">
        <v>1</v>
      </c>
      <c r="F67" s="43">
        <f t="shared" si="5"/>
        <v>10</v>
      </c>
      <c r="G67" s="44">
        <f t="shared" si="6"/>
        <v>63</v>
      </c>
      <c r="H67" s="45">
        <f t="shared" si="8"/>
        <v>0.1</v>
      </c>
      <c r="I67" s="46">
        <f t="shared" si="7"/>
        <v>72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22</v>
      </c>
      <c r="E68" s="23">
        <v>10</v>
      </c>
      <c r="F68" s="43">
        <f t="shared" si="5"/>
        <v>32</v>
      </c>
      <c r="G68" s="44">
        <f t="shared" si="6"/>
        <v>52</v>
      </c>
      <c r="H68" s="45">
        <f t="shared" si="8"/>
        <v>0.3125</v>
      </c>
      <c r="I68" s="46">
        <f t="shared" si="7"/>
        <v>26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176</v>
      </c>
      <c r="E69" s="23">
        <v>136</v>
      </c>
      <c r="F69" s="43">
        <f t="shared" si="5"/>
        <v>312</v>
      </c>
      <c r="G69" s="44">
        <f t="shared" si="6"/>
        <v>8</v>
      </c>
      <c r="H69" s="45">
        <f t="shared" si="8"/>
        <v>0.4358974358974359</v>
      </c>
      <c r="I69" s="46">
        <f t="shared" si="7"/>
        <v>12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5</v>
      </c>
      <c r="E70" s="23">
        <v>1</v>
      </c>
      <c r="F70" s="43">
        <f t="shared" si="5"/>
        <v>6</v>
      </c>
      <c r="G70" s="44">
        <f t="shared" si="6"/>
        <v>72</v>
      </c>
      <c r="H70" s="45">
        <f t="shared" si="8"/>
        <v>0.16666666666666666</v>
      </c>
      <c r="I70" s="46">
        <f t="shared" si="7"/>
        <v>63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115</v>
      </c>
      <c r="E71" s="23">
        <v>104</v>
      </c>
      <c r="F71" s="43">
        <f t="shared" si="5"/>
        <v>219</v>
      </c>
      <c r="G71" s="44">
        <f t="shared" si="6"/>
        <v>10</v>
      </c>
      <c r="H71" s="45">
        <f t="shared" si="8"/>
        <v>0.47488584474885842</v>
      </c>
      <c r="I71" s="46">
        <f t="shared" si="7"/>
        <v>9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4</v>
      </c>
      <c r="E72" s="23">
        <v>1</v>
      </c>
      <c r="F72" s="43">
        <f t="shared" si="5"/>
        <v>5</v>
      </c>
      <c r="G72" s="44">
        <f t="shared" si="6"/>
        <v>77</v>
      </c>
      <c r="H72" s="45">
        <f t="shared" si="8"/>
        <v>0.2</v>
      </c>
      <c r="I72" s="46">
        <f t="shared" si="7"/>
        <v>48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0</v>
      </c>
      <c r="E73" s="23">
        <v>0</v>
      </c>
      <c r="F73" s="43">
        <f t="shared" si="5"/>
        <v>0</v>
      </c>
      <c r="G73" s="44">
        <f t="shared" si="6"/>
        <v>82</v>
      </c>
      <c r="H73" s="45">
        <v>0</v>
      </c>
      <c r="I73" s="46">
        <f t="shared" si="7"/>
        <v>77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0</v>
      </c>
      <c r="E74" s="23">
        <v>0</v>
      </c>
      <c r="F74" s="43">
        <f t="shared" si="5"/>
        <v>0</v>
      </c>
      <c r="G74" s="44">
        <f t="shared" si="6"/>
        <v>82</v>
      </c>
      <c r="H74" s="45">
        <v>0</v>
      </c>
      <c r="I74" s="46">
        <f t="shared" si="7"/>
        <v>77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22</v>
      </c>
      <c r="E75" s="23">
        <v>8</v>
      </c>
      <c r="F75" s="43">
        <f t="shared" si="5"/>
        <v>30</v>
      </c>
      <c r="G75" s="44">
        <f t="shared" si="6"/>
        <v>55</v>
      </c>
      <c r="H75" s="45">
        <f t="shared" ref="H75:H97" si="9">E75/F75</f>
        <v>0.26666666666666666</v>
      </c>
      <c r="I75" s="46">
        <f t="shared" si="7"/>
        <v>33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14</v>
      </c>
      <c r="E76" s="23">
        <v>0</v>
      </c>
      <c r="F76" s="43">
        <f t="shared" ref="F76:F97" si="10">SUM(D76:E76)</f>
        <v>14</v>
      </c>
      <c r="G76" s="44">
        <f t="shared" ref="G76:G97" si="11">_xlfn.RANK.EQ(F76,$F$12:$F$97,0)</f>
        <v>60</v>
      </c>
      <c r="H76" s="45">
        <f t="shared" si="9"/>
        <v>0</v>
      </c>
      <c r="I76" s="46">
        <f t="shared" ref="I76:I97" si="12">_xlfn.RANK.EQ(H76,$H$12:$H$97,0)</f>
        <v>77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64</v>
      </c>
      <c r="E77" s="23">
        <v>16</v>
      </c>
      <c r="F77" s="43">
        <f t="shared" si="10"/>
        <v>80</v>
      </c>
      <c r="G77" s="44">
        <f t="shared" si="11"/>
        <v>29</v>
      </c>
      <c r="H77" s="45">
        <f t="shared" si="9"/>
        <v>0.2</v>
      </c>
      <c r="I77" s="46">
        <f t="shared" si="12"/>
        <v>48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53</v>
      </c>
      <c r="E78" s="23">
        <v>61</v>
      </c>
      <c r="F78" s="43">
        <f t="shared" si="10"/>
        <v>114</v>
      </c>
      <c r="G78" s="44">
        <f t="shared" si="11"/>
        <v>19</v>
      </c>
      <c r="H78" s="45">
        <f t="shared" si="9"/>
        <v>0.53508771929824561</v>
      </c>
      <c r="I78" s="46">
        <f t="shared" si="12"/>
        <v>4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90</v>
      </c>
      <c r="E79" s="23">
        <v>90</v>
      </c>
      <c r="F79" s="43">
        <f t="shared" si="10"/>
        <v>180</v>
      </c>
      <c r="G79" s="44">
        <f t="shared" si="11"/>
        <v>11</v>
      </c>
      <c r="H79" s="45">
        <f t="shared" si="9"/>
        <v>0.5</v>
      </c>
      <c r="I79" s="46">
        <f t="shared" si="12"/>
        <v>7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115</v>
      </c>
      <c r="E80" s="23">
        <v>44</v>
      </c>
      <c r="F80" s="43">
        <f t="shared" si="10"/>
        <v>159</v>
      </c>
      <c r="G80" s="44">
        <f t="shared" si="11"/>
        <v>13</v>
      </c>
      <c r="H80" s="45">
        <f t="shared" si="9"/>
        <v>0.27672955974842767</v>
      </c>
      <c r="I80" s="46">
        <f t="shared" si="12"/>
        <v>30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51</v>
      </c>
      <c r="E81" s="23">
        <v>23</v>
      </c>
      <c r="F81" s="43">
        <f t="shared" si="10"/>
        <v>74</v>
      </c>
      <c r="G81" s="44">
        <f t="shared" si="11"/>
        <v>34</v>
      </c>
      <c r="H81" s="45">
        <f t="shared" si="9"/>
        <v>0.3108108108108108</v>
      </c>
      <c r="I81" s="46">
        <f t="shared" si="12"/>
        <v>27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64</v>
      </c>
      <c r="E82" s="23">
        <v>48</v>
      </c>
      <c r="F82" s="43">
        <f t="shared" si="10"/>
        <v>112</v>
      </c>
      <c r="G82" s="44">
        <f t="shared" si="11"/>
        <v>20</v>
      </c>
      <c r="H82" s="45">
        <f t="shared" si="9"/>
        <v>0.42857142857142855</v>
      </c>
      <c r="I82" s="46">
        <f t="shared" si="12"/>
        <v>13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6</v>
      </c>
      <c r="E83" s="23">
        <v>2</v>
      </c>
      <c r="F83" s="43">
        <f t="shared" si="10"/>
        <v>8</v>
      </c>
      <c r="G83" s="44">
        <f t="shared" si="11"/>
        <v>65</v>
      </c>
      <c r="H83" s="45">
        <f t="shared" si="9"/>
        <v>0.25</v>
      </c>
      <c r="I83" s="46">
        <f t="shared" si="12"/>
        <v>36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57</v>
      </c>
      <c r="E84" s="23">
        <v>15</v>
      </c>
      <c r="F84" s="43">
        <f t="shared" si="10"/>
        <v>72</v>
      </c>
      <c r="G84" s="44">
        <f t="shared" si="11"/>
        <v>35</v>
      </c>
      <c r="H84" s="45">
        <f t="shared" si="9"/>
        <v>0.20833333333333334</v>
      </c>
      <c r="I84" s="46">
        <f t="shared" si="12"/>
        <v>46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83</v>
      </c>
      <c r="E85" s="23">
        <v>29</v>
      </c>
      <c r="F85" s="43">
        <f t="shared" si="10"/>
        <v>112</v>
      </c>
      <c r="G85" s="44">
        <f t="shared" si="11"/>
        <v>20</v>
      </c>
      <c r="H85" s="45">
        <f t="shared" si="9"/>
        <v>0.25892857142857145</v>
      </c>
      <c r="I85" s="46">
        <f t="shared" si="12"/>
        <v>35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45</v>
      </c>
      <c r="E86" s="48">
        <v>10</v>
      </c>
      <c r="F86" s="49">
        <f t="shared" si="10"/>
        <v>55</v>
      </c>
      <c r="G86" s="50">
        <f t="shared" si="11"/>
        <v>39</v>
      </c>
      <c r="H86" s="51">
        <f t="shared" si="9"/>
        <v>0.18181818181818182</v>
      </c>
      <c r="I86" s="52">
        <f t="shared" si="12"/>
        <v>59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93</v>
      </c>
      <c r="E87" s="23">
        <v>14</v>
      </c>
      <c r="F87" s="43">
        <f t="shared" si="10"/>
        <v>107</v>
      </c>
      <c r="G87" s="44">
        <f t="shared" si="11"/>
        <v>22</v>
      </c>
      <c r="H87" s="45">
        <f t="shared" si="9"/>
        <v>0.13084112149532709</v>
      </c>
      <c r="I87" s="46">
        <f t="shared" si="12"/>
        <v>70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9</v>
      </c>
      <c r="E88" s="23">
        <v>1</v>
      </c>
      <c r="F88" s="43">
        <f t="shared" si="10"/>
        <v>10</v>
      </c>
      <c r="G88" s="44">
        <f t="shared" si="11"/>
        <v>63</v>
      </c>
      <c r="H88" s="45">
        <f t="shared" si="9"/>
        <v>0.1</v>
      </c>
      <c r="I88" s="46">
        <f t="shared" si="12"/>
        <v>72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248</v>
      </c>
      <c r="E89" s="23">
        <v>70</v>
      </c>
      <c r="F89" s="43">
        <f t="shared" si="10"/>
        <v>318</v>
      </c>
      <c r="G89" s="44">
        <f t="shared" si="11"/>
        <v>6</v>
      </c>
      <c r="H89" s="45">
        <f t="shared" si="9"/>
        <v>0.22012578616352202</v>
      </c>
      <c r="I89" s="46">
        <f t="shared" si="12"/>
        <v>45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60</v>
      </c>
      <c r="E90" s="23">
        <v>17</v>
      </c>
      <c r="F90" s="43">
        <f t="shared" si="10"/>
        <v>77</v>
      </c>
      <c r="G90" s="44">
        <f t="shared" si="11"/>
        <v>30</v>
      </c>
      <c r="H90" s="45">
        <f t="shared" si="9"/>
        <v>0.22077922077922077</v>
      </c>
      <c r="I90" s="46">
        <f t="shared" si="12"/>
        <v>44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109</v>
      </c>
      <c r="E91" s="23">
        <v>22</v>
      </c>
      <c r="F91" s="43">
        <f t="shared" si="10"/>
        <v>131</v>
      </c>
      <c r="G91" s="44">
        <f t="shared" si="11"/>
        <v>15</v>
      </c>
      <c r="H91" s="45">
        <f t="shared" si="9"/>
        <v>0.16793893129770993</v>
      </c>
      <c r="I91" s="46">
        <f t="shared" si="12"/>
        <v>62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87</v>
      </c>
      <c r="E92" s="23">
        <v>19</v>
      </c>
      <c r="F92" s="43">
        <f t="shared" si="10"/>
        <v>106</v>
      </c>
      <c r="G92" s="44">
        <f t="shared" si="11"/>
        <v>24</v>
      </c>
      <c r="H92" s="45">
        <f t="shared" si="9"/>
        <v>0.17924528301886791</v>
      </c>
      <c r="I92" s="46">
        <f t="shared" si="12"/>
        <v>60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57</v>
      </c>
      <c r="E93" s="23">
        <v>19</v>
      </c>
      <c r="F93" s="43">
        <f t="shared" si="10"/>
        <v>76</v>
      </c>
      <c r="G93" s="44">
        <f t="shared" si="11"/>
        <v>32</v>
      </c>
      <c r="H93" s="45">
        <f t="shared" si="9"/>
        <v>0.25</v>
      </c>
      <c r="I93" s="46">
        <f t="shared" si="12"/>
        <v>36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83</v>
      </c>
      <c r="E94" s="23">
        <v>58</v>
      </c>
      <c r="F94" s="43">
        <f t="shared" si="10"/>
        <v>141</v>
      </c>
      <c r="G94" s="44">
        <f t="shared" si="11"/>
        <v>14</v>
      </c>
      <c r="H94" s="45">
        <f t="shared" si="9"/>
        <v>0.41134751773049644</v>
      </c>
      <c r="I94" s="46">
        <f t="shared" si="12"/>
        <v>15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102</v>
      </c>
      <c r="E95" s="23">
        <v>70</v>
      </c>
      <c r="F95" s="43">
        <f t="shared" si="10"/>
        <v>172</v>
      </c>
      <c r="G95" s="44">
        <f t="shared" si="11"/>
        <v>12</v>
      </c>
      <c r="H95" s="45">
        <f t="shared" si="9"/>
        <v>0.40697674418604651</v>
      </c>
      <c r="I95" s="46">
        <f t="shared" si="12"/>
        <v>17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7</v>
      </c>
      <c r="E96" s="23">
        <v>1</v>
      </c>
      <c r="F96" s="43">
        <f t="shared" si="10"/>
        <v>8</v>
      </c>
      <c r="G96" s="44">
        <f t="shared" si="11"/>
        <v>65</v>
      </c>
      <c r="H96" s="45">
        <f t="shared" si="9"/>
        <v>0.125</v>
      </c>
      <c r="I96" s="46">
        <f t="shared" si="12"/>
        <v>71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84</v>
      </c>
      <c r="E97" s="29">
        <v>40</v>
      </c>
      <c r="F97" s="53">
        <f t="shared" si="10"/>
        <v>124</v>
      </c>
      <c r="G97" s="54">
        <f t="shared" si="11"/>
        <v>16</v>
      </c>
      <c r="H97" s="55">
        <f t="shared" si="9"/>
        <v>0.32258064516129031</v>
      </c>
      <c r="I97" s="56">
        <f t="shared" si="12"/>
        <v>25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5055</v>
      </c>
      <c r="E99" s="244">
        <f t="shared" ref="E99:G99" si="13">SUM(E12:E97)</f>
        <v>2309</v>
      </c>
      <c r="F99" s="244">
        <f t="shared" si="13"/>
        <v>7364</v>
      </c>
      <c r="G99" s="245">
        <f t="shared" si="13"/>
        <v>3701</v>
      </c>
    </row>
  </sheetData>
  <autoFilter ref="A11:I11" xr:uid="{00000000-0009-0000-0000-000018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94C772F5-BD16-4B8D-918A-9D5BC8F2D33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259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57"/>
      <c r="D5" s="58" t="s">
        <v>0</v>
      </c>
      <c r="E5" s="59" t="s">
        <v>1</v>
      </c>
      <c r="F5" s="60" t="s">
        <v>5</v>
      </c>
      <c r="G5" s="61" t="s">
        <v>6</v>
      </c>
      <c r="H5" s="62" t="s">
        <v>7</v>
      </c>
      <c r="I5" s="6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128</v>
      </c>
      <c r="E6" s="17">
        <f>INDEX(E12:E97,MATCH(C6,C12:C97,0),0)</f>
        <v>635</v>
      </c>
      <c r="F6" s="17">
        <f>SUM(D6:E6)</f>
        <v>763</v>
      </c>
      <c r="G6" s="18">
        <f>_xlfn.RANK.EQ(F6,$F$12:$F$97,0)</f>
        <v>42</v>
      </c>
      <c r="H6" s="19">
        <f>E6/F6</f>
        <v>0.83224115334207083</v>
      </c>
      <c r="I6" s="20">
        <f>_xlfn.RANK.EQ(H6,$H$12:$H$97,0)</f>
        <v>55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190.2</v>
      </c>
      <c r="E7" s="76">
        <f>ROUND(SUMIF($B$12:$B$97,"G",E12:E97)/(COUNTIFS(B12:B97,"G",D12:D97,"&lt;&gt;")),1)</f>
        <v>789.2</v>
      </c>
      <c r="F7" s="76">
        <f>ROUND(SUM(D7:E7),1)</f>
        <v>979.4</v>
      </c>
      <c r="G7" s="24"/>
      <c r="H7" s="25">
        <f>E7/F7</f>
        <v>0.80579946906269151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103.4</v>
      </c>
      <c r="E8" s="78">
        <f>ROUND(AVERAGE(E12:E97),1)</f>
        <v>454.8</v>
      </c>
      <c r="F8" s="78">
        <f>ROUND(SUM(D8:E8),1)</f>
        <v>558.20000000000005</v>
      </c>
      <c r="G8" s="30"/>
      <c r="H8" s="31">
        <f>E8/F8</f>
        <v>0.81476173414546749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2020年度（基準日：５月１日）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333</v>
      </c>
      <c r="E12" s="23">
        <v>1040</v>
      </c>
      <c r="F12" s="43">
        <f t="shared" ref="F12:F43" si="0">SUM(D12:E12)</f>
        <v>1373</v>
      </c>
      <c r="G12" s="44">
        <f t="shared" ref="G12:G43" si="1">_xlfn.RANK.EQ(F12,$F$12:$F$97,0)</f>
        <v>9</v>
      </c>
      <c r="H12" s="45">
        <f t="shared" ref="H12:H21" si="2">E12/F12</f>
        <v>0.75746540422432629</v>
      </c>
      <c r="I12" s="46">
        <f t="shared" ref="I12:I43" si="3">_xlfn.RANK.EQ(H12,$H$12:$H$97,0)</f>
        <v>78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0</v>
      </c>
      <c r="E13" s="23">
        <v>5</v>
      </c>
      <c r="F13" s="43">
        <f t="shared" si="0"/>
        <v>5</v>
      </c>
      <c r="G13" s="44">
        <f t="shared" si="1"/>
        <v>47</v>
      </c>
      <c r="H13" s="45">
        <f t="shared" si="2"/>
        <v>1</v>
      </c>
      <c r="I13" s="46">
        <f t="shared" si="3"/>
        <v>1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0</v>
      </c>
      <c r="E14" s="23">
        <v>1</v>
      </c>
      <c r="F14" s="43">
        <f t="shared" si="0"/>
        <v>1</v>
      </c>
      <c r="G14" s="44">
        <f t="shared" si="1"/>
        <v>63</v>
      </c>
      <c r="H14" s="45">
        <f t="shared" si="2"/>
        <v>1</v>
      </c>
      <c r="I14" s="46">
        <f t="shared" si="3"/>
        <v>1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0</v>
      </c>
      <c r="E15" s="23">
        <v>1</v>
      </c>
      <c r="F15" s="43">
        <f t="shared" si="0"/>
        <v>1</v>
      </c>
      <c r="G15" s="44">
        <f t="shared" si="1"/>
        <v>63</v>
      </c>
      <c r="H15" s="45">
        <f t="shared" si="2"/>
        <v>1</v>
      </c>
      <c r="I15" s="46">
        <f t="shared" si="3"/>
        <v>1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0</v>
      </c>
      <c r="E16" s="23">
        <v>1</v>
      </c>
      <c r="F16" s="43">
        <f t="shared" si="0"/>
        <v>1</v>
      </c>
      <c r="G16" s="44">
        <f t="shared" si="1"/>
        <v>63</v>
      </c>
      <c r="H16" s="45">
        <f t="shared" si="2"/>
        <v>1</v>
      </c>
      <c r="I16" s="46">
        <f t="shared" si="3"/>
        <v>1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0</v>
      </c>
      <c r="E17" s="23">
        <v>1</v>
      </c>
      <c r="F17" s="43">
        <f t="shared" si="0"/>
        <v>1</v>
      </c>
      <c r="G17" s="44">
        <f t="shared" si="1"/>
        <v>63</v>
      </c>
      <c r="H17" s="45">
        <f t="shared" si="2"/>
        <v>1</v>
      </c>
      <c r="I17" s="46">
        <f t="shared" si="3"/>
        <v>1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195</v>
      </c>
      <c r="E18" s="23">
        <v>715</v>
      </c>
      <c r="F18" s="43">
        <f t="shared" si="0"/>
        <v>910</v>
      </c>
      <c r="G18" s="44">
        <f t="shared" si="1"/>
        <v>34</v>
      </c>
      <c r="H18" s="45">
        <f t="shared" si="2"/>
        <v>0.7857142857142857</v>
      </c>
      <c r="I18" s="46">
        <f t="shared" si="3"/>
        <v>72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131</v>
      </c>
      <c r="E19" s="23">
        <v>660</v>
      </c>
      <c r="F19" s="43">
        <f t="shared" si="0"/>
        <v>791</v>
      </c>
      <c r="G19" s="44">
        <f t="shared" si="1"/>
        <v>40</v>
      </c>
      <c r="H19" s="45">
        <f t="shared" si="2"/>
        <v>0.83438685208596708</v>
      </c>
      <c r="I19" s="46">
        <f t="shared" si="3"/>
        <v>53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0</v>
      </c>
      <c r="E20" s="23">
        <v>3</v>
      </c>
      <c r="F20" s="43">
        <f t="shared" si="0"/>
        <v>3</v>
      </c>
      <c r="G20" s="44">
        <f t="shared" si="1"/>
        <v>51</v>
      </c>
      <c r="H20" s="45">
        <f t="shared" si="2"/>
        <v>1</v>
      </c>
      <c r="I20" s="46">
        <f t="shared" si="3"/>
        <v>1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286</v>
      </c>
      <c r="E21" s="23">
        <v>1378</v>
      </c>
      <c r="F21" s="43">
        <f t="shared" si="0"/>
        <v>1664</v>
      </c>
      <c r="G21" s="44">
        <f t="shared" si="1"/>
        <v>4</v>
      </c>
      <c r="H21" s="45">
        <f t="shared" si="2"/>
        <v>0.828125</v>
      </c>
      <c r="I21" s="46">
        <f t="shared" si="3"/>
        <v>59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0</v>
      </c>
      <c r="E22" s="23">
        <v>0</v>
      </c>
      <c r="F22" s="43">
        <f t="shared" si="0"/>
        <v>0</v>
      </c>
      <c r="G22" s="44">
        <f t="shared" si="1"/>
        <v>83</v>
      </c>
      <c r="H22" s="45">
        <v>0</v>
      </c>
      <c r="I22" s="46">
        <f t="shared" si="3"/>
        <v>83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173</v>
      </c>
      <c r="E23" s="23">
        <v>648</v>
      </c>
      <c r="F23" s="43">
        <f t="shared" si="0"/>
        <v>821</v>
      </c>
      <c r="G23" s="44">
        <f t="shared" si="1"/>
        <v>39</v>
      </c>
      <c r="H23" s="45">
        <f t="shared" ref="H23:H35" si="4">E23/F23</f>
        <v>0.78928136419001216</v>
      </c>
      <c r="I23" s="46">
        <f t="shared" si="3"/>
        <v>71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282</v>
      </c>
      <c r="E24" s="23">
        <v>674</v>
      </c>
      <c r="F24" s="43">
        <f t="shared" si="0"/>
        <v>956</v>
      </c>
      <c r="G24" s="44">
        <f t="shared" si="1"/>
        <v>26</v>
      </c>
      <c r="H24" s="45">
        <f t="shared" si="4"/>
        <v>0.70502092050209209</v>
      </c>
      <c r="I24" s="46">
        <f t="shared" si="3"/>
        <v>81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0</v>
      </c>
      <c r="E25" s="23">
        <v>2</v>
      </c>
      <c r="F25" s="43">
        <f t="shared" si="0"/>
        <v>2</v>
      </c>
      <c r="G25" s="44">
        <f t="shared" si="1"/>
        <v>54</v>
      </c>
      <c r="H25" s="45">
        <f t="shared" si="4"/>
        <v>1</v>
      </c>
      <c r="I25" s="46">
        <f t="shared" si="3"/>
        <v>1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0</v>
      </c>
      <c r="E26" s="23">
        <v>4</v>
      </c>
      <c r="F26" s="43">
        <f t="shared" si="0"/>
        <v>4</v>
      </c>
      <c r="G26" s="44">
        <f t="shared" si="1"/>
        <v>49</v>
      </c>
      <c r="H26" s="45">
        <f t="shared" si="4"/>
        <v>1</v>
      </c>
      <c r="I26" s="46">
        <f t="shared" si="3"/>
        <v>1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393</v>
      </c>
      <c r="E27" s="23">
        <v>1059</v>
      </c>
      <c r="F27" s="43">
        <f t="shared" si="0"/>
        <v>1452</v>
      </c>
      <c r="G27" s="44">
        <f t="shared" si="1"/>
        <v>7</v>
      </c>
      <c r="H27" s="45">
        <f t="shared" si="4"/>
        <v>0.72933884297520657</v>
      </c>
      <c r="I27" s="46">
        <f t="shared" si="3"/>
        <v>79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0</v>
      </c>
      <c r="E28" s="23">
        <v>7</v>
      </c>
      <c r="F28" s="43">
        <f t="shared" si="0"/>
        <v>7</v>
      </c>
      <c r="G28" s="44">
        <f t="shared" si="1"/>
        <v>43</v>
      </c>
      <c r="H28" s="45">
        <f t="shared" si="4"/>
        <v>1</v>
      </c>
      <c r="I28" s="46">
        <f t="shared" si="3"/>
        <v>1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0</v>
      </c>
      <c r="E29" s="23">
        <v>3</v>
      </c>
      <c r="F29" s="43">
        <f t="shared" si="0"/>
        <v>3</v>
      </c>
      <c r="G29" s="44">
        <f t="shared" si="1"/>
        <v>51</v>
      </c>
      <c r="H29" s="45">
        <f t="shared" si="4"/>
        <v>1</v>
      </c>
      <c r="I29" s="46">
        <f t="shared" si="3"/>
        <v>1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224</v>
      </c>
      <c r="E30" s="23">
        <v>907</v>
      </c>
      <c r="F30" s="43">
        <f t="shared" si="0"/>
        <v>1131</v>
      </c>
      <c r="G30" s="44">
        <f t="shared" si="1"/>
        <v>17</v>
      </c>
      <c r="H30" s="45">
        <f t="shared" si="4"/>
        <v>0.80194518125552605</v>
      </c>
      <c r="I30" s="46">
        <f t="shared" si="3"/>
        <v>69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0</v>
      </c>
      <c r="E31" s="23">
        <v>1</v>
      </c>
      <c r="F31" s="43">
        <f t="shared" si="0"/>
        <v>1</v>
      </c>
      <c r="G31" s="44">
        <f t="shared" si="1"/>
        <v>63</v>
      </c>
      <c r="H31" s="45">
        <f t="shared" si="4"/>
        <v>1</v>
      </c>
      <c r="I31" s="46">
        <f t="shared" si="3"/>
        <v>1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229</v>
      </c>
      <c r="E32" s="23">
        <v>1065</v>
      </c>
      <c r="F32" s="43">
        <f t="shared" si="0"/>
        <v>1294</v>
      </c>
      <c r="G32" s="44">
        <f t="shared" si="1"/>
        <v>12</v>
      </c>
      <c r="H32" s="45">
        <f t="shared" si="4"/>
        <v>0.82302936630602785</v>
      </c>
      <c r="I32" s="46">
        <f t="shared" si="3"/>
        <v>61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258</v>
      </c>
      <c r="E33" s="23">
        <v>1747</v>
      </c>
      <c r="F33" s="43">
        <f t="shared" si="0"/>
        <v>2005</v>
      </c>
      <c r="G33" s="44">
        <f t="shared" si="1"/>
        <v>1</v>
      </c>
      <c r="H33" s="45">
        <f t="shared" si="4"/>
        <v>0.87132169576059848</v>
      </c>
      <c r="I33" s="46">
        <f t="shared" si="3"/>
        <v>40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218</v>
      </c>
      <c r="E34" s="23">
        <v>1124</v>
      </c>
      <c r="F34" s="43">
        <f t="shared" si="0"/>
        <v>1342</v>
      </c>
      <c r="G34" s="44">
        <f t="shared" si="1"/>
        <v>10</v>
      </c>
      <c r="H34" s="45">
        <f t="shared" si="4"/>
        <v>0.83755588673621462</v>
      </c>
      <c r="I34" s="46">
        <f t="shared" si="3"/>
        <v>50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0</v>
      </c>
      <c r="E35" s="23">
        <v>1</v>
      </c>
      <c r="F35" s="43">
        <f t="shared" si="0"/>
        <v>1</v>
      </c>
      <c r="G35" s="44">
        <f t="shared" si="1"/>
        <v>63</v>
      </c>
      <c r="H35" s="45">
        <f t="shared" si="4"/>
        <v>1</v>
      </c>
      <c r="I35" s="46">
        <f t="shared" si="3"/>
        <v>1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0</v>
      </c>
      <c r="E36" s="23">
        <v>0</v>
      </c>
      <c r="F36" s="43">
        <f t="shared" si="0"/>
        <v>0</v>
      </c>
      <c r="G36" s="44">
        <f t="shared" si="1"/>
        <v>83</v>
      </c>
      <c r="H36" s="45">
        <v>0</v>
      </c>
      <c r="I36" s="46">
        <f t="shared" si="3"/>
        <v>83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0</v>
      </c>
      <c r="E37" s="23">
        <v>7</v>
      </c>
      <c r="F37" s="43">
        <f t="shared" si="0"/>
        <v>7</v>
      </c>
      <c r="G37" s="44">
        <f t="shared" si="1"/>
        <v>43</v>
      </c>
      <c r="H37" s="45">
        <f t="shared" ref="H37:H45" si="5">E37/F37</f>
        <v>1</v>
      </c>
      <c r="I37" s="46">
        <f t="shared" si="3"/>
        <v>1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0</v>
      </c>
      <c r="E38" s="23">
        <v>1</v>
      </c>
      <c r="F38" s="43">
        <f t="shared" si="0"/>
        <v>1</v>
      </c>
      <c r="G38" s="44">
        <f t="shared" si="1"/>
        <v>63</v>
      </c>
      <c r="H38" s="45">
        <f t="shared" si="5"/>
        <v>1</v>
      </c>
      <c r="I38" s="46">
        <f t="shared" si="3"/>
        <v>1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0</v>
      </c>
      <c r="E39" s="23">
        <v>2</v>
      </c>
      <c r="F39" s="43">
        <f t="shared" si="0"/>
        <v>2</v>
      </c>
      <c r="G39" s="44">
        <f t="shared" si="1"/>
        <v>54</v>
      </c>
      <c r="H39" s="45">
        <f t="shared" si="5"/>
        <v>1</v>
      </c>
      <c r="I39" s="46">
        <f t="shared" si="3"/>
        <v>1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0</v>
      </c>
      <c r="E40" s="23">
        <v>1</v>
      </c>
      <c r="F40" s="43">
        <f t="shared" si="0"/>
        <v>1</v>
      </c>
      <c r="G40" s="44">
        <f t="shared" si="1"/>
        <v>63</v>
      </c>
      <c r="H40" s="45">
        <f t="shared" si="5"/>
        <v>1</v>
      </c>
      <c r="I40" s="46">
        <f t="shared" si="3"/>
        <v>1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0</v>
      </c>
      <c r="E41" s="23">
        <v>1</v>
      </c>
      <c r="F41" s="43">
        <f t="shared" si="0"/>
        <v>1</v>
      </c>
      <c r="G41" s="44">
        <f t="shared" si="1"/>
        <v>63</v>
      </c>
      <c r="H41" s="45">
        <f t="shared" si="5"/>
        <v>1</v>
      </c>
      <c r="I41" s="46">
        <f t="shared" si="3"/>
        <v>1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0</v>
      </c>
      <c r="E42" s="23">
        <v>1</v>
      </c>
      <c r="F42" s="43">
        <f t="shared" si="0"/>
        <v>1</v>
      </c>
      <c r="G42" s="44">
        <f t="shared" si="1"/>
        <v>63</v>
      </c>
      <c r="H42" s="45">
        <f t="shared" si="5"/>
        <v>1</v>
      </c>
      <c r="I42" s="46">
        <f t="shared" si="3"/>
        <v>1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1</v>
      </c>
      <c r="F43" s="43">
        <f t="shared" si="0"/>
        <v>1</v>
      </c>
      <c r="G43" s="44">
        <f t="shared" si="1"/>
        <v>63</v>
      </c>
      <c r="H43" s="45">
        <f t="shared" si="5"/>
        <v>1</v>
      </c>
      <c r="I43" s="46">
        <f t="shared" si="3"/>
        <v>1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0</v>
      </c>
      <c r="E44" s="23">
        <v>6</v>
      </c>
      <c r="F44" s="43">
        <f t="shared" ref="F44:F75" si="6">SUM(D44:E44)</f>
        <v>6</v>
      </c>
      <c r="G44" s="44">
        <f t="shared" ref="G44:G75" si="7">_xlfn.RANK.EQ(F44,$F$12:$F$97,0)</f>
        <v>46</v>
      </c>
      <c r="H44" s="45">
        <f t="shared" si="5"/>
        <v>1</v>
      </c>
      <c r="I44" s="46">
        <f t="shared" ref="I44:I75" si="8">_xlfn.RANK.EQ(H44,$H$12:$H$97,0)</f>
        <v>1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0</v>
      </c>
      <c r="E45" s="23">
        <v>4</v>
      </c>
      <c r="F45" s="43">
        <f t="shared" si="6"/>
        <v>4</v>
      </c>
      <c r="G45" s="44">
        <f t="shared" si="7"/>
        <v>49</v>
      </c>
      <c r="H45" s="45">
        <f t="shared" si="5"/>
        <v>1</v>
      </c>
      <c r="I45" s="46">
        <f t="shared" si="8"/>
        <v>1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6"/>
        <v>0</v>
      </c>
      <c r="G46" s="44">
        <f t="shared" si="7"/>
        <v>83</v>
      </c>
      <c r="H46" s="45">
        <v>0</v>
      </c>
      <c r="I46" s="46">
        <f t="shared" si="8"/>
        <v>83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193</v>
      </c>
      <c r="E47" s="23">
        <v>981</v>
      </c>
      <c r="F47" s="43">
        <f t="shared" si="6"/>
        <v>1174</v>
      </c>
      <c r="G47" s="44">
        <f t="shared" si="7"/>
        <v>14</v>
      </c>
      <c r="H47" s="45">
        <f t="shared" ref="H47:H66" si="9">E47/F47</f>
        <v>0.83560477001703581</v>
      </c>
      <c r="I47" s="46">
        <f t="shared" si="8"/>
        <v>51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0</v>
      </c>
      <c r="E48" s="23">
        <v>1</v>
      </c>
      <c r="F48" s="43">
        <f t="shared" si="6"/>
        <v>1</v>
      </c>
      <c r="G48" s="44">
        <f t="shared" si="7"/>
        <v>63</v>
      </c>
      <c r="H48" s="45">
        <f t="shared" si="9"/>
        <v>1</v>
      </c>
      <c r="I48" s="46">
        <f t="shared" si="8"/>
        <v>1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0</v>
      </c>
      <c r="E49" s="23">
        <v>2</v>
      </c>
      <c r="F49" s="43">
        <f t="shared" si="6"/>
        <v>2</v>
      </c>
      <c r="G49" s="44">
        <f t="shared" si="7"/>
        <v>54</v>
      </c>
      <c r="H49" s="45">
        <f t="shared" si="9"/>
        <v>1</v>
      </c>
      <c r="I49" s="46">
        <f t="shared" si="8"/>
        <v>1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121</v>
      </c>
      <c r="E50" s="23">
        <v>780</v>
      </c>
      <c r="F50" s="43">
        <f t="shared" si="6"/>
        <v>901</v>
      </c>
      <c r="G50" s="44">
        <f t="shared" si="7"/>
        <v>35</v>
      </c>
      <c r="H50" s="45">
        <f t="shared" si="9"/>
        <v>0.86570477247502775</v>
      </c>
      <c r="I50" s="46">
        <f t="shared" si="8"/>
        <v>41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150</v>
      </c>
      <c r="E51" s="23">
        <v>825</v>
      </c>
      <c r="F51" s="43">
        <f t="shared" si="6"/>
        <v>975</v>
      </c>
      <c r="G51" s="44">
        <f t="shared" si="7"/>
        <v>25</v>
      </c>
      <c r="H51" s="45">
        <f t="shared" si="9"/>
        <v>0.84615384615384615</v>
      </c>
      <c r="I51" s="46">
        <f t="shared" si="8"/>
        <v>45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0</v>
      </c>
      <c r="E52" s="23">
        <v>1</v>
      </c>
      <c r="F52" s="43">
        <f t="shared" si="6"/>
        <v>1</v>
      </c>
      <c r="G52" s="44">
        <f t="shared" si="7"/>
        <v>63</v>
      </c>
      <c r="H52" s="45">
        <f t="shared" si="9"/>
        <v>1</v>
      </c>
      <c r="I52" s="46">
        <f t="shared" si="8"/>
        <v>1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255</v>
      </c>
      <c r="E53" s="23">
        <v>830</v>
      </c>
      <c r="F53" s="43">
        <f t="shared" si="6"/>
        <v>1085</v>
      </c>
      <c r="G53" s="44">
        <f t="shared" si="7"/>
        <v>21</v>
      </c>
      <c r="H53" s="45">
        <f t="shared" si="9"/>
        <v>0.76497695852534564</v>
      </c>
      <c r="I53" s="46">
        <f t="shared" si="8"/>
        <v>76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141</v>
      </c>
      <c r="E54" s="23">
        <v>743</v>
      </c>
      <c r="F54" s="43">
        <f t="shared" si="6"/>
        <v>884</v>
      </c>
      <c r="G54" s="44">
        <f t="shared" si="7"/>
        <v>37</v>
      </c>
      <c r="H54" s="45">
        <f t="shared" si="9"/>
        <v>0.8404977375565611</v>
      </c>
      <c r="I54" s="46">
        <f t="shared" si="8"/>
        <v>47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191</v>
      </c>
      <c r="E55" s="23">
        <v>817</v>
      </c>
      <c r="F55" s="43">
        <f t="shared" si="6"/>
        <v>1008</v>
      </c>
      <c r="G55" s="44">
        <f t="shared" si="7"/>
        <v>23</v>
      </c>
      <c r="H55" s="45">
        <f t="shared" si="9"/>
        <v>0.81051587301587302</v>
      </c>
      <c r="I55" s="46">
        <f t="shared" si="8"/>
        <v>67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291</v>
      </c>
      <c r="E56" s="23">
        <v>777</v>
      </c>
      <c r="F56" s="43">
        <f t="shared" si="6"/>
        <v>1068</v>
      </c>
      <c r="G56" s="44">
        <f t="shared" si="7"/>
        <v>22</v>
      </c>
      <c r="H56" s="45">
        <f t="shared" si="9"/>
        <v>0.72752808988764039</v>
      </c>
      <c r="I56" s="46">
        <f t="shared" si="8"/>
        <v>80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0</v>
      </c>
      <c r="E57" s="23">
        <v>7</v>
      </c>
      <c r="F57" s="43">
        <f t="shared" si="6"/>
        <v>7</v>
      </c>
      <c r="G57" s="44">
        <f t="shared" si="7"/>
        <v>43</v>
      </c>
      <c r="H57" s="45">
        <f t="shared" si="9"/>
        <v>1</v>
      </c>
      <c r="I57" s="46">
        <f t="shared" si="8"/>
        <v>1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153</v>
      </c>
      <c r="E58" s="23">
        <v>764</v>
      </c>
      <c r="F58" s="43">
        <f t="shared" si="6"/>
        <v>917</v>
      </c>
      <c r="G58" s="44">
        <f t="shared" si="7"/>
        <v>33</v>
      </c>
      <c r="H58" s="45">
        <f t="shared" si="9"/>
        <v>0.83315158124318434</v>
      </c>
      <c r="I58" s="46">
        <f t="shared" si="8"/>
        <v>54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279</v>
      </c>
      <c r="E59" s="23">
        <v>1264</v>
      </c>
      <c r="F59" s="43">
        <f t="shared" si="6"/>
        <v>1543</v>
      </c>
      <c r="G59" s="44">
        <f t="shared" si="7"/>
        <v>6</v>
      </c>
      <c r="H59" s="45">
        <f t="shared" si="9"/>
        <v>0.8191834089436163</v>
      </c>
      <c r="I59" s="46">
        <f t="shared" si="8"/>
        <v>64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0</v>
      </c>
      <c r="E60" s="23">
        <v>2</v>
      </c>
      <c r="F60" s="43">
        <f t="shared" si="6"/>
        <v>2</v>
      </c>
      <c r="G60" s="44">
        <f t="shared" si="7"/>
        <v>54</v>
      </c>
      <c r="H60" s="45">
        <f t="shared" si="9"/>
        <v>1</v>
      </c>
      <c r="I60" s="46">
        <f t="shared" si="8"/>
        <v>1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0</v>
      </c>
      <c r="E61" s="23">
        <v>1</v>
      </c>
      <c r="F61" s="43">
        <f t="shared" si="6"/>
        <v>1</v>
      </c>
      <c r="G61" s="44">
        <f t="shared" si="7"/>
        <v>63</v>
      </c>
      <c r="H61" s="45">
        <f t="shared" si="9"/>
        <v>1</v>
      </c>
      <c r="I61" s="46">
        <f t="shared" si="8"/>
        <v>1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0</v>
      </c>
      <c r="E62" s="23">
        <v>1</v>
      </c>
      <c r="F62" s="43">
        <f t="shared" si="6"/>
        <v>1</v>
      </c>
      <c r="G62" s="44">
        <f t="shared" si="7"/>
        <v>63</v>
      </c>
      <c r="H62" s="45">
        <f t="shared" si="9"/>
        <v>1</v>
      </c>
      <c r="I62" s="46">
        <f t="shared" si="8"/>
        <v>1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120</v>
      </c>
      <c r="E63" s="23">
        <v>647</v>
      </c>
      <c r="F63" s="43">
        <f t="shared" si="6"/>
        <v>767</v>
      </c>
      <c r="G63" s="44">
        <f t="shared" si="7"/>
        <v>41</v>
      </c>
      <c r="H63" s="45">
        <f t="shared" si="9"/>
        <v>0.84354628422425038</v>
      </c>
      <c r="I63" s="46">
        <f t="shared" si="8"/>
        <v>46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0</v>
      </c>
      <c r="E64" s="23">
        <v>2</v>
      </c>
      <c r="F64" s="43">
        <f t="shared" si="6"/>
        <v>2</v>
      </c>
      <c r="G64" s="44">
        <f t="shared" si="7"/>
        <v>54</v>
      </c>
      <c r="H64" s="45">
        <f t="shared" si="9"/>
        <v>1</v>
      </c>
      <c r="I64" s="46">
        <f t="shared" si="8"/>
        <v>1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142</v>
      </c>
      <c r="E65" s="23">
        <v>693</v>
      </c>
      <c r="F65" s="43">
        <f t="shared" si="6"/>
        <v>835</v>
      </c>
      <c r="G65" s="44">
        <f t="shared" si="7"/>
        <v>38</v>
      </c>
      <c r="H65" s="45">
        <f t="shared" si="9"/>
        <v>0.82994011976047899</v>
      </c>
      <c r="I65" s="46">
        <f t="shared" si="8"/>
        <v>58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284</v>
      </c>
      <c r="E66" s="23">
        <v>1408</v>
      </c>
      <c r="F66" s="43">
        <f t="shared" si="6"/>
        <v>1692</v>
      </c>
      <c r="G66" s="44">
        <f t="shared" si="7"/>
        <v>3</v>
      </c>
      <c r="H66" s="45">
        <f t="shared" si="9"/>
        <v>0.8321513002364066</v>
      </c>
      <c r="I66" s="46">
        <f t="shared" si="8"/>
        <v>56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0</v>
      </c>
      <c r="E67" s="23">
        <v>0</v>
      </c>
      <c r="F67" s="43">
        <f t="shared" si="6"/>
        <v>0</v>
      </c>
      <c r="G67" s="44">
        <f t="shared" si="7"/>
        <v>83</v>
      </c>
      <c r="H67" s="45">
        <v>0</v>
      </c>
      <c r="I67" s="46">
        <f t="shared" si="8"/>
        <v>83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0</v>
      </c>
      <c r="E68" s="23">
        <v>1</v>
      </c>
      <c r="F68" s="43">
        <f t="shared" si="6"/>
        <v>1</v>
      </c>
      <c r="G68" s="44">
        <f t="shared" si="7"/>
        <v>63</v>
      </c>
      <c r="H68" s="45">
        <f t="shared" ref="H68:H97" si="10">E68/F68</f>
        <v>1</v>
      </c>
      <c r="I68" s="46">
        <f t="shared" si="8"/>
        <v>1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265</v>
      </c>
      <c r="E69" s="23">
        <v>1387</v>
      </c>
      <c r="F69" s="43">
        <f t="shared" si="6"/>
        <v>1652</v>
      </c>
      <c r="G69" s="44">
        <f t="shared" si="7"/>
        <v>5</v>
      </c>
      <c r="H69" s="45">
        <f t="shared" si="10"/>
        <v>0.83958837772397099</v>
      </c>
      <c r="I69" s="46">
        <f t="shared" si="8"/>
        <v>49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0</v>
      </c>
      <c r="E70" s="23">
        <v>3</v>
      </c>
      <c r="F70" s="43">
        <f t="shared" si="6"/>
        <v>3</v>
      </c>
      <c r="G70" s="44">
        <f t="shared" si="7"/>
        <v>51</v>
      </c>
      <c r="H70" s="45">
        <f t="shared" si="10"/>
        <v>1</v>
      </c>
      <c r="I70" s="46">
        <f t="shared" si="8"/>
        <v>1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205</v>
      </c>
      <c r="E71" s="23">
        <v>1080</v>
      </c>
      <c r="F71" s="43">
        <f t="shared" si="6"/>
        <v>1285</v>
      </c>
      <c r="G71" s="44">
        <f t="shared" si="7"/>
        <v>13</v>
      </c>
      <c r="H71" s="45">
        <f t="shared" si="10"/>
        <v>0.84046692607003892</v>
      </c>
      <c r="I71" s="46">
        <f t="shared" si="8"/>
        <v>48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0</v>
      </c>
      <c r="E72" s="23">
        <v>1</v>
      </c>
      <c r="F72" s="43">
        <f t="shared" si="6"/>
        <v>1</v>
      </c>
      <c r="G72" s="44">
        <f t="shared" si="7"/>
        <v>63</v>
      </c>
      <c r="H72" s="45">
        <f t="shared" si="10"/>
        <v>1</v>
      </c>
      <c r="I72" s="46">
        <f t="shared" si="8"/>
        <v>1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0</v>
      </c>
      <c r="E73" s="23">
        <v>1</v>
      </c>
      <c r="F73" s="43">
        <f t="shared" si="6"/>
        <v>1</v>
      </c>
      <c r="G73" s="44">
        <f t="shared" si="7"/>
        <v>63</v>
      </c>
      <c r="H73" s="45">
        <f t="shared" si="10"/>
        <v>1</v>
      </c>
      <c r="I73" s="46">
        <f t="shared" si="8"/>
        <v>1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0</v>
      </c>
      <c r="E74" s="23">
        <v>2</v>
      </c>
      <c r="F74" s="43">
        <f t="shared" si="6"/>
        <v>2</v>
      </c>
      <c r="G74" s="44">
        <f t="shared" si="7"/>
        <v>54</v>
      </c>
      <c r="H74" s="45">
        <f t="shared" si="10"/>
        <v>1</v>
      </c>
      <c r="I74" s="46">
        <f t="shared" si="8"/>
        <v>1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0</v>
      </c>
      <c r="E75" s="23">
        <v>1</v>
      </c>
      <c r="F75" s="43">
        <f t="shared" si="6"/>
        <v>1</v>
      </c>
      <c r="G75" s="44">
        <f t="shared" si="7"/>
        <v>63</v>
      </c>
      <c r="H75" s="45">
        <f t="shared" si="10"/>
        <v>1</v>
      </c>
      <c r="I75" s="46">
        <f t="shared" si="8"/>
        <v>1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1</v>
      </c>
      <c r="E76" s="23">
        <v>1</v>
      </c>
      <c r="F76" s="43">
        <f t="shared" ref="F76:F97" si="11">SUM(D76:E76)</f>
        <v>2</v>
      </c>
      <c r="G76" s="44">
        <f t="shared" ref="G76:G97" si="12">_xlfn.RANK.EQ(F76,$F$12:$F$97,0)</f>
        <v>54</v>
      </c>
      <c r="H76" s="45">
        <f t="shared" si="10"/>
        <v>0.5</v>
      </c>
      <c r="I76" s="46">
        <f t="shared" ref="I76:I97" si="13">_xlfn.RANK.EQ(H76,$H$12:$H$97,0)</f>
        <v>82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198</v>
      </c>
      <c r="E77" s="23">
        <v>933</v>
      </c>
      <c r="F77" s="43">
        <f t="shared" si="11"/>
        <v>1131</v>
      </c>
      <c r="G77" s="44">
        <f t="shared" si="12"/>
        <v>17</v>
      </c>
      <c r="H77" s="45">
        <f t="shared" si="10"/>
        <v>0.82493368700265257</v>
      </c>
      <c r="I77" s="46">
        <f t="shared" si="13"/>
        <v>60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266</v>
      </c>
      <c r="E78" s="23">
        <v>892</v>
      </c>
      <c r="F78" s="43">
        <f t="shared" si="11"/>
        <v>1158</v>
      </c>
      <c r="G78" s="44">
        <f t="shared" si="12"/>
        <v>15</v>
      </c>
      <c r="H78" s="45">
        <f t="shared" si="10"/>
        <v>0.77029360967184801</v>
      </c>
      <c r="I78" s="46">
        <f t="shared" si="13"/>
        <v>74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238</v>
      </c>
      <c r="E79" s="23">
        <v>1202</v>
      </c>
      <c r="F79" s="43">
        <f t="shared" si="11"/>
        <v>1440</v>
      </c>
      <c r="G79" s="44">
        <f t="shared" si="12"/>
        <v>8</v>
      </c>
      <c r="H79" s="45">
        <f t="shared" si="10"/>
        <v>0.83472222222222225</v>
      </c>
      <c r="I79" s="46">
        <f t="shared" si="13"/>
        <v>52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203</v>
      </c>
      <c r="E80" s="23">
        <v>915</v>
      </c>
      <c r="F80" s="43">
        <f t="shared" si="11"/>
        <v>1118</v>
      </c>
      <c r="G80" s="44">
        <f t="shared" si="12"/>
        <v>19</v>
      </c>
      <c r="H80" s="45">
        <f t="shared" si="10"/>
        <v>0.81842576028622538</v>
      </c>
      <c r="I80" s="46">
        <f t="shared" si="13"/>
        <v>65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184</v>
      </c>
      <c r="E81" s="23">
        <v>912</v>
      </c>
      <c r="F81" s="43">
        <f t="shared" si="11"/>
        <v>1096</v>
      </c>
      <c r="G81" s="44">
        <f t="shared" si="12"/>
        <v>20</v>
      </c>
      <c r="H81" s="45">
        <f t="shared" si="10"/>
        <v>0.83211678832116787</v>
      </c>
      <c r="I81" s="46">
        <f t="shared" si="13"/>
        <v>57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144</v>
      </c>
      <c r="E82" s="23">
        <v>861</v>
      </c>
      <c r="F82" s="43">
        <f t="shared" si="11"/>
        <v>1005</v>
      </c>
      <c r="G82" s="44">
        <f t="shared" si="12"/>
        <v>24</v>
      </c>
      <c r="H82" s="45">
        <f t="shared" si="10"/>
        <v>0.85671641791044773</v>
      </c>
      <c r="I82" s="46">
        <f t="shared" si="13"/>
        <v>42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0</v>
      </c>
      <c r="E83" s="23">
        <v>2</v>
      </c>
      <c r="F83" s="43">
        <f t="shared" si="11"/>
        <v>2</v>
      </c>
      <c r="G83" s="44">
        <f t="shared" si="12"/>
        <v>54</v>
      </c>
      <c r="H83" s="45">
        <f t="shared" si="10"/>
        <v>1</v>
      </c>
      <c r="I83" s="46">
        <f t="shared" si="13"/>
        <v>1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212</v>
      </c>
      <c r="E84" s="23">
        <v>710</v>
      </c>
      <c r="F84" s="43">
        <f t="shared" si="11"/>
        <v>922</v>
      </c>
      <c r="G84" s="44">
        <f t="shared" si="12"/>
        <v>30</v>
      </c>
      <c r="H84" s="45">
        <f t="shared" si="10"/>
        <v>0.77006507592190887</v>
      </c>
      <c r="I84" s="46">
        <f t="shared" si="13"/>
        <v>75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177</v>
      </c>
      <c r="E85" s="23">
        <v>765</v>
      </c>
      <c r="F85" s="43">
        <f t="shared" si="11"/>
        <v>942</v>
      </c>
      <c r="G85" s="44">
        <f t="shared" si="12"/>
        <v>28</v>
      </c>
      <c r="H85" s="45">
        <f t="shared" si="10"/>
        <v>0.81210191082802552</v>
      </c>
      <c r="I85" s="46">
        <f t="shared" si="13"/>
        <v>66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128</v>
      </c>
      <c r="E86" s="48">
        <v>635</v>
      </c>
      <c r="F86" s="49">
        <f t="shared" si="11"/>
        <v>763</v>
      </c>
      <c r="G86" s="50">
        <f t="shared" si="12"/>
        <v>42</v>
      </c>
      <c r="H86" s="51">
        <f t="shared" si="10"/>
        <v>0.83224115334207083</v>
      </c>
      <c r="I86" s="52">
        <f t="shared" si="13"/>
        <v>55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0</v>
      </c>
      <c r="E87" s="23">
        <v>5</v>
      </c>
      <c r="F87" s="43">
        <f t="shared" si="11"/>
        <v>5</v>
      </c>
      <c r="G87" s="44">
        <f t="shared" si="12"/>
        <v>47</v>
      </c>
      <c r="H87" s="45">
        <f t="shared" si="10"/>
        <v>1</v>
      </c>
      <c r="I87" s="46">
        <f t="shared" si="13"/>
        <v>1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0</v>
      </c>
      <c r="E88" s="23">
        <v>2</v>
      </c>
      <c r="F88" s="43">
        <f t="shared" si="11"/>
        <v>2</v>
      </c>
      <c r="G88" s="44">
        <f t="shared" si="12"/>
        <v>54</v>
      </c>
      <c r="H88" s="45">
        <f t="shared" si="10"/>
        <v>1</v>
      </c>
      <c r="I88" s="46">
        <f t="shared" si="13"/>
        <v>1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264</v>
      </c>
      <c r="E89" s="23">
        <v>1468</v>
      </c>
      <c r="F89" s="43">
        <f t="shared" si="11"/>
        <v>1732</v>
      </c>
      <c r="G89" s="44">
        <f t="shared" si="12"/>
        <v>2</v>
      </c>
      <c r="H89" s="45">
        <f t="shared" si="10"/>
        <v>0.84757505773672059</v>
      </c>
      <c r="I89" s="46">
        <f t="shared" si="13"/>
        <v>43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170</v>
      </c>
      <c r="E90" s="23">
        <v>718</v>
      </c>
      <c r="F90" s="43">
        <f t="shared" si="11"/>
        <v>888</v>
      </c>
      <c r="G90" s="44">
        <f t="shared" si="12"/>
        <v>36</v>
      </c>
      <c r="H90" s="45">
        <f t="shared" si="10"/>
        <v>0.80855855855855852</v>
      </c>
      <c r="I90" s="46">
        <f t="shared" si="13"/>
        <v>68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239</v>
      </c>
      <c r="E91" s="23">
        <v>1092</v>
      </c>
      <c r="F91" s="43">
        <f t="shared" si="11"/>
        <v>1331</v>
      </c>
      <c r="G91" s="44">
        <f t="shared" si="12"/>
        <v>11</v>
      </c>
      <c r="H91" s="45">
        <f t="shared" si="10"/>
        <v>0.82043576258452289</v>
      </c>
      <c r="I91" s="46">
        <f t="shared" si="13"/>
        <v>63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174</v>
      </c>
      <c r="E92" s="23">
        <v>962</v>
      </c>
      <c r="F92" s="43">
        <f t="shared" si="11"/>
        <v>1136</v>
      </c>
      <c r="G92" s="44">
        <f t="shared" si="12"/>
        <v>16</v>
      </c>
      <c r="H92" s="45">
        <f t="shared" si="10"/>
        <v>0.846830985915493</v>
      </c>
      <c r="I92" s="46">
        <f t="shared" si="13"/>
        <v>44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163</v>
      </c>
      <c r="E93" s="23">
        <v>758</v>
      </c>
      <c r="F93" s="43">
        <f t="shared" si="11"/>
        <v>921</v>
      </c>
      <c r="G93" s="44">
        <f t="shared" si="12"/>
        <v>31</v>
      </c>
      <c r="H93" s="45">
        <f t="shared" si="10"/>
        <v>0.82301845819761132</v>
      </c>
      <c r="I93" s="46">
        <f t="shared" si="13"/>
        <v>62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206</v>
      </c>
      <c r="E94" s="23">
        <v>715</v>
      </c>
      <c r="F94" s="43">
        <f t="shared" si="11"/>
        <v>921</v>
      </c>
      <c r="G94" s="44">
        <f t="shared" si="12"/>
        <v>31</v>
      </c>
      <c r="H94" s="45">
        <f t="shared" si="10"/>
        <v>0.77633007600434312</v>
      </c>
      <c r="I94" s="46">
        <f t="shared" si="13"/>
        <v>73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195</v>
      </c>
      <c r="E95" s="23">
        <v>761</v>
      </c>
      <c r="F95" s="43">
        <f t="shared" si="11"/>
        <v>956</v>
      </c>
      <c r="G95" s="44">
        <f t="shared" si="12"/>
        <v>26</v>
      </c>
      <c r="H95" s="45">
        <f t="shared" si="10"/>
        <v>0.79602510460251041</v>
      </c>
      <c r="I95" s="46">
        <f t="shared" si="13"/>
        <v>70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0</v>
      </c>
      <c r="E96" s="23">
        <v>1</v>
      </c>
      <c r="F96" s="43">
        <f t="shared" si="11"/>
        <v>1</v>
      </c>
      <c r="G96" s="44">
        <f t="shared" si="12"/>
        <v>63</v>
      </c>
      <c r="H96" s="45">
        <f t="shared" si="10"/>
        <v>1</v>
      </c>
      <c r="I96" s="46">
        <f t="shared" si="13"/>
        <v>1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219</v>
      </c>
      <c r="E97" s="29">
        <v>709</v>
      </c>
      <c r="F97" s="53">
        <f t="shared" si="11"/>
        <v>928</v>
      </c>
      <c r="G97" s="54">
        <f t="shared" si="12"/>
        <v>29</v>
      </c>
      <c r="H97" s="55">
        <f t="shared" si="10"/>
        <v>0.76400862068965514</v>
      </c>
      <c r="I97" s="56">
        <f t="shared" si="13"/>
        <v>77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8893</v>
      </c>
      <c r="E99" s="244">
        <f t="shared" ref="E99:G99" si="14">SUM(E12:E97)</f>
        <v>39112</v>
      </c>
      <c r="F99" s="244">
        <f t="shared" si="14"/>
        <v>48005</v>
      </c>
      <c r="G99" s="245">
        <f t="shared" si="14"/>
        <v>3498</v>
      </c>
    </row>
  </sheetData>
  <autoFilter ref="A11:I97" xr:uid="{00000000-0009-0000-0000-00001C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C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259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125</v>
      </c>
      <c r="E6" s="17">
        <f>INDEX(E12:E97,MATCH(C6,C12:C97,0),0)</f>
        <v>626</v>
      </c>
      <c r="F6" s="17">
        <f>SUM(D6:E6)</f>
        <v>751</v>
      </c>
      <c r="G6" s="18">
        <f>_xlfn.RANK.EQ(F6,$F$12:$F$97,0)</f>
        <v>42</v>
      </c>
      <c r="H6" s="19">
        <f>E6/F6</f>
        <v>0.83355525965379496</v>
      </c>
      <c r="I6" s="20">
        <f>_xlfn.RANK.EQ(H6,$H$12:$H$97,0)</f>
        <v>53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195.5</v>
      </c>
      <c r="E7" s="76">
        <f>ROUND(SUMIF($B$12:$B$97,"G",E12:E97)/(COUNTIFS(B12:B97,"G",D12:D97,"&lt;&gt;")),1)</f>
        <v>802.1</v>
      </c>
      <c r="F7" s="76">
        <f>ROUND(SUM(D7:E7),1)</f>
        <v>997.6</v>
      </c>
      <c r="G7" s="24"/>
      <c r="H7" s="25">
        <f>E7/F7</f>
        <v>0.80402967121090618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106</v>
      </c>
      <c r="E8" s="78">
        <f>ROUND(AVERAGE(E12:E97),1)</f>
        <v>463.9</v>
      </c>
      <c r="F8" s="78">
        <f>ROUND(SUM(D8:E8),1)</f>
        <v>569.9</v>
      </c>
      <c r="G8" s="30"/>
      <c r="H8" s="31">
        <f>E8/F8</f>
        <v>0.8140024565713283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2021年度（基準日：５月１日）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349</v>
      </c>
      <c r="E12" s="23">
        <v>1093</v>
      </c>
      <c r="F12" s="43">
        <f t="shared" ref="F12:F43" si="0">SUM(D12:E12)</f>
        <v>1442</v>
      </c>
      <c r="G12" s="44">
        <f t="shared" ref="G12:G43" si="1">_xlfn.RANK.EQ(F12,$F$12:$F$97,0)</f>
        <v>8</v>
      </c>
      <c r="H12" s="45">
        <f t="shared" ref="H12:H21" si="2">E12/F12</f>
        <v>0.7579750346740638</v>
      </c>
      <c r="I12" s="46">
        <f t="shared" ref="I12:I43" si="3">_xlfn.RANK.EQ(H12,$H$12:$H$97,0)</f>
        <v>76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0</v>
      </c>
      <c r="E13" s="23">
        <v>5</v>
      </c>
      <c r="F13" s="43">
        <f t="shared" si="0"/>
        <v>5</v>
      </c>
      <c r="G13" s="44">
        <f t="shared" si="1"/>
        <v>45</v>
      </c>
      <c r="H13" s="45">
        <f t="shared" si="2"/>
        <v>1</v>
      </c>
      <c r="I13" s="46">
        <f t="shared" si="3"/>
        <v>1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0</v>
      </c>
      <c r="E14" s="23">
        <v>1</v>
      </c>
      <c r="F14" s="43">
        <f t="shared" si="0"/>
        <v>1</v>
      </c>
      <c r="G14" s="44">
        <f t="shared" si="1"/>
        <v>62</v>
      </c>
      <c r="H14" s="45">
        <f t="shared" si="2"/>
        <v>1</v>
      </c>
      <c r="I14" s="46">
        <f t="shared" si="3"/>
        <v>1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0</v>
      </c>
      <c r="E15" s="23">
        <v>1</v>
      </c>
      <c r="F15" s="43">
        <f t="shared" si="0"/>
        <v>1</v>
      </c>
      <c r="G15" s="44">
        <f t="shared" si="1"/>
        <v>62</v>
      </c>
      <c r="H15" s="45">
        <f t="shared" si="2"/>
        <v>1</v>
      </c>
      <c r="I15" s="46">
        <f t="shared" si="3"/>
        <v>1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0</v>
      </c>
      <c r="E16" s="23">
        <v>1</v>
      </c>
      <c r="F16" s="43">
        <f t="shared" si="0"/>
        <v>1</v>
      </c>
      <c r="G16" s="44">
        <f t="shared" si="1"/>
        <v>62</v>
      </c>
      <c r="H16" s="45">
        <f t="shared" si="2"/>
        <v>1</v>
      </c>
      <c r="I16" s="46">
        <f t="shared" si="3"/>
        <v>1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0</v>
      </c>
      <c r="E17" s="23">
        <v>1</v>
      </c>
      <c r="F17" s="43">
        <f t="shared" si="0"/>
        <v>1</v>
      </c>
      <c r="G17" s="44">
        <f t="shared" si="1"/>
        <v>62</v>
      </c>
      <c r="H17" s="45">
        <f t="shared" si="2"/>
        <v>1</v>
      </c>
      <c r="I17" s="46">
        <f t="shared" si="3"/>
        <v>1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204</v>
      </c>
      <c r="E18" s="23">
        <v>728</v>
      </c>
      <c r="F18" s="43">
        <f t="shared" si="0"/>
        <v>932</v>
      </c>
      <c r="G18" s="44">
        <f t="shared" si="1"/>
        <v>32</v>
      </c>
      <c r="H18" s="45">
        <f t="shared" si="2"/>
        <v>0.7811158798283262</v>
      </c>
      <c r="I18" s="46">
        <f t="shared" si="3"/>
        <v>72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139</v>
      </c>
      <c r="E19" s="23">
        <v>680</v>
      </c>
      <c r="F19" s="43">
        <f t="shared" si="0"/>
        <v>819</v>
      </c>
      <c r="G19" s="44">
        <f t="shared" si="1"/>
        <v>41</v>
      </c>
      <c r="H19" s="45">
        <f t="shared" si="2"/>
        <v>0.83028083028083033</v>
      </c>
      <c r="I19" s="46">
        <f t="shared" si="3"/>
        <v>54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0</v>
      </c>
      <c r="E20" s="23">
        <v>3</v>
      </c>
      <c r="F20" s="43">
        <f t="shared" si="0"/>
        <v>3</v>
      </c>
      <c r="G20" s="44">
        <f t="shared" si="1"/>
        <v>51</v>
      </c>
      <c r="H20" s="45">
        <f t="shared" si="2"/>
        <v>1</v>
      </c>
      <c r="I20" s="46">
        <f t="shared" si="3"/>
        <v>1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291</v>
      </c>
      <c r="E21" s="23">
        <v>1407</v>
      </c>
      <c r="F21" s="43">
        <f t="shared" si="0"/>
        <v>1698</v>
      </c>
      <c r="G21" s="44">
        <f t="shared" si="1"/>
        <v>3</v>
      </c>
      <c r="H21" s="45">
        <f t="shared" si="2"/>
        <v>0.82862190812720848</v>
      </c>
      <c r="I21" s="46">
        <f t="shared" si="3"/>
        <v>57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0</v>
      </c>
      <c r="E22" s="23">
        <v>0</v>
      </c>
      <c r="F22" s="43">
        <f t="shared" si="0"/>
        <v>0</v>
      </c>
      <c r="G22" s="44">
        <f t="shared" si="1"/>
        <v>82</v>
      </c>
      <c r="H22" s="45">
        <v>0</v>
      </c>
      <c r="I22" s="46">
        <f t="shared" si="3"/>
        <v>82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183</v>
      </c>
      <c r="E23" s="23">
        <v>650</v>
      </c>
      <c r="F23" s="43">
        <f t="shared" si="0"/>
        <v>833</v>
      </c>
      <c r="G23" s="44">
        <f t="shared" si="1"/>
        <v>39</v>
      </c>
      <c r="H23" s="45">
        <f t="shared" ref="H23:H35" si="4">E23/F23</f>
        <v>0.78031212484993995</v>
      </c>
      <c r="I23" s="46">
        <f t="shared" si="3"/>
        <v>73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301</v>
      </c>
      <c r="E24" s="23">
        <v>703</v>
      </c>
      <c r="F24" s="43">
        <f t="shared" si="0"/>
        <v>1004</v>
      </c>
      <c r="G24" s="44">
        <f t="shared" si="1"/>
        <v>24</v>
      </c>
      <c r="H24" s="45">
        <f t="shared" si="4"/>
        <v>0.70019920318725104</v>
      </c>
      <c r="I24" s="46">
        <f t="shared" si="3"/>
        <v>80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0</v>
      </c>
      <c r="E25" s="23">
        <v>2</v>
      </c>
      <c r="F25" s="43">
        <f t="shared" si="0"/>
        <v>2</v>
      </c>
      <c r="G25" s="44">
        <f t="shared" si="1"/>
        <v>55</v>
      </c>
      <c r="H25" s="45">
        <f t="shared" si="4"/>
        <v>1</v>
      </c>
      <c r="I25" s="46">
        <f t="shared" si="3"/>
        <v>1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0</v>
      </c>
      <c r="E26" s="23">
        <v>4</v>
      </c>
      <c r="F26" s="43">
        <f t="shared" si="0"/>
        <v>4</v>
      </c>
      <c r="G26" s="44">
        <f t="shared" si="1"/>
        <v>49</v>
      </c>
      <c r="H26" s="45">
        <f t="shared" si="4"/>
        <v>1</v>
      </c>
      <c r="I26" s="46">
        <f t="shared" si="3"/>
        <v>1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406</v>
      </c>
      <c r="E27" s="23">
        <v>1086</v>
      </c>
      <c r="F27" s="43">
        <f t="shared" si="0"/>
        <v>1492</v>
      </c>
      <c r="G27" s="44">
        <f t="shared" si="1"/>
        <v>7</v>
      </c>
      <c r="H27" s="45">
        <f t="shared" si="4"/>
        <v>0.72788203753351211</v>
      </c>
      <c r="I27" s="46">
        <f t="shared" si="3"/>
        <v>78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0</v>
      </c>
      <c r="E28" s="23">
        <v>6</v>
      </c>
      <c r="F28" s="43">
        <f t="shared" si="0"/>
        <v>6</v>
      </c>
      <c r="G28" s="44">
        <f t="shared" si="1"/>
        <v>44</v>
      </c>
      <c r="H28" s="45">
        <f t="shared" si="4"/>
        <v>1</v>
      </c>
      <c r="I28" s="46">
        <f t="shared" si="3"/>
        <v>1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0</v>
      </c>
      <c r="E29" s="23">
        <v>3</v>
      </c>
      <c r="F29" s="43">
        <f t="shared" si="0"/>
        <v>3</v>
      </c>
      <c r="G29" s="44">
        <f t="shared" si="1"/>
        <v>51</v>
      </c>
      <c r="H29" s="45">
        <f t="shared" si="4"/>
        <v>1</v>
      </c>
      <c r="I29" s="46">
        <f t="shared" si="3"/>
        <v>1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222</v>
      </c>
      <c r="E30" s="23">
        <v>917</v>
      </c>
      <c r="F30" s="43">
        <f t="shared" si="0"/>
        <v>1139</v>
      </c>
      <c r="G30" s="44">
        <f t="shared" si="1"/>
        <v>18</v>
      </c>
      <c r="H30" s="45">
        <f t="shared" si="4"/>
        <v>0.80509218612818256</v>
      </c>
      <c r="I30" s="46">
        <f t="shared" si="3"/>
        <v>68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0</v>
      </c>
      <c r="E31" s="23">
        <v>1</v>
      </c>
      <c r="F31" s="43">
        <f t="shared" si="0"/>
        <v>1</v>
      </c>
      <c r="G31" s="44">
        <f t="shared" si="1"/>
        <v>62</v>
      </c>
      <c r="H31" s="45">
        <f t="shared" si="4"/>
        <v>1</v>
      </c>
      <c r="I31" s="46">
        <f t="shared" si="3"/>
        <v>1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241</v>
      </c>
      <c r="E32" s="23">
        <v>1116</v>
      </c>
      <c r="F32" s="43">
        <f t="shared" si="0"/>
        <v>1357</v>
      </c>
      <c r="G32" s="44">
        <f t="shared" si="1"/>
        <v>12</v>
      </c>
      <c r="H32" s="45">
        <f t="shared" si="4"/>
        <v>0.82240235814296236</v>
      </c>
      <c r="I32" s="46">
        <f t="shared" si="3"/>
        <v>61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260</v>
      </c>
      <c r="E33" s="23">
        <v>1770</v>
      </c>
      <c r="F33" s="43">
        <f t="shared" si="0"/>
        <v>2030</v>
      </c>
      <c r="G33" s="44">
        <f t="shared" si="1"/>
        <v>1</v>
      </c>
      <c r="H33" s="45">
        <f t="shared" si="4"/>
        <v>0.8719211822660099</v>
      </c>
      <c r="I33" s="46">
        <f t="shared" si="3"/>
        <v>39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219</v>
      </c>
      <c r="E34" s="23">
        <v>1204</v>
      </c>
      <c r="F34" s="43">
        <f t="shared" si="0"/>
        <v>1423</v>
      </c>
      <c r="G34" s="44">
        <f t="shared" si="1"/>
        <v>9</v>
      </c>
      <c r="H34" s="45">
        <f t="shared" si="4"/>
        <v>0.84609978917779338</v>
      </c>
      <c r="I34" s="46">
        <f t="shared" si="3"/>
        <v>44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0</v>
      </c>
      <c r="E35" s="23">
        <v>1</v>
      </c>
      <c r="F35" s="43">
        <f t="shared" si="0"/>
        <v>1</v>
      </c>
      <c r="G35" s="44">
        <f t="shared" si="1"/>
        <v>62</v>
      </c>
      <c r="H35" s="45">
        <f t="shared" si="4"/>
        <v>1</v>
      </c>
      <c r="I35" s="46">
        <f t="shared" si="3"/>
        <v>1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0</v>
      </c>
      <c r="E36" s="23">
        <v>0</v>
      </c>
      <c r="F36" s="43">
        <f t="shared" si="0"/>
        <v>0</v>
      </c>
      <c r="G36" s="44">
        <f t="shared" si="1"/>
        <v>82</v>
      </c>
      <c r="H36" s="45">
        <v>0</v>
      </c>
      <c r="I36" s="46">
        <f t="shared" si="3"/>
        <v>82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0</v>
      </c>
      <c r="E37" s="23">
        <v>5</v>
      </c>
      <c r="F37" s="43">
        <f t="shared" si="0"/>
        <v>5</v>
      </c>
      <c r="G37" s="44">
        <f t="shared" si="1"/>
        <v>45</v>
      </c>
      <c r="H37" s="45">
        <f>E37/F37</f>
        <v>1</v>
      </c>
      <c r="I37" s="46">
        <f t="shared" si="3"/>
        <v>1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0</v>
      </c>
      <c r="E38" s="23">
        <v>1</v>
      </c>
      <c r="F38" s="43">
        <f t="shared" si="0"/>
        <v>1</v>
      </c>
      <c r="G38" s="44">
        <f t="shared" si="1"/>
        <v>62</v>
      </c>
      <c r="H38" s="45">
        <f>E38/F38</f>
        <v>1</v>
      </c>
      <c r="I38" s="46">
        <f t="shared" si="3"/>
        <v>1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0</v>
      </c>
      <c r="E39" s="23">
        <v>3</v>
      </c>
      <c r="F39" s="43">
        <f t="shared" si="0"/>
        <v>3</v>
      </c>
      <c r="G39" s="44">
        <f t="shared" si="1"/>
        <v>51</v>
      </c>
      <c r="H39" s="45">
        <f>E39/F39</f>
        <v>1</v>
      </c>
      <c r="I39" s="46">
        <f t="shared" si="3"/>
        <v>1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0</v>
      </c>
      <c r="E40" s="23">
        <v>1</v>
      </c>
      <c r="F40" s="43">
        <f t="shared" si="0"/>
        <v>1</v>
      </c>
      <c r="G40" s="44">
        <f t="shared" si="1"/>
        <v>62</v>
      </c>
      <c r="H40" s="45">
        <f>E40/F40</f>
        <v>1</v>
      </c>
      <c r="I40" s="46">
        <f t="shared" si="3"/>
        <v>1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0</v>
      </c>
      <c r="E41" s="23">
        <v>1</v>
      </c>
      <c r="F41" s="43">
        <f t="shared" si="0"/>
        <v>1</v>
      </c>
      <c r="G41" s="44">
        <f t="shared" si="1"/>
        <v>62</v>
      </c>
      <c r="H41" s="45">
        <f>E41/F41</f>
        <v>1</v>
      </c>
      <c r="I41" s="46">
        <f t="shared" si="3"/>
        <v>1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0</v>
      </c>
      <c r="E42" s="23">
        <v>0</v>
      </c>
      <c r="F42" s="43">
        <f t="shared" si="0"/>
        <v>0</v>
      </c>
      <c r="G42" s="44">
        <f t="shared" si="1"/>
        <v>82</v>
      </c>
      <c r="H42" s="45">
        <v>0</v>
      </c>
      <c r="I42" s="46">
        <f t="shared" si="3"/>
        <v>82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1</v>
      </c>
      <c r="F43" s="43">
        <f t="shared" si="0"/>
        <v>1</v>
      </c>
      <c r="G43" s="44">
        <f t="shared" si="1"/>
        <v>62</v>
      </c>
      <c r="H43" s="45">
        <f>E43/F43</f>
        <v>1</v>
      </c>
      <c r="I43" s="46">
        <f t="shared" si="3"/>
        <v>1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0</v>
      </c>
      <c r="E44" s="23">
        <v>5</v>
      </c>
      <c r="F44" s="43">
        <f t="shared" ref="F44:F75" si="5">SUM(D44:E44)</f>
        <v>5</v>
      </c>
      <c r="G44" s="44">
        <f t="shared" ref="G44:G75" si="6">_xlfn.RANK.EQ(F44,$F$12:$F$97,0)</f>
        <v>45</v>
      </c>
      <c r="H44" s="45">
        <f>E44/F44</f>
        <v>1</v>
      </c>
      <c r="I44" s="46">
        <f t="shared" ref="I44:I75" si="7">_xlfn.RANK.EQ(H44,$H$12:$H$97,0)</f>
        <v>1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0</v>
      </c>
      <c r="E45" s="23">
        <v>4</v>
      </c>
      <c r="F45" s="43">
        <f t="shared" si="5"/>
        <v>4</v>
      </c>
      <c r="G45" s="44">
        <f t="shared" si="6"/>
        <v>49</v>
      </c>
      <c r="H45" s="45">
        <f>E45/F45</f>
        <v>1</v>
      </c>
      <c r="I45" s="46">
        <f t="shared" si="7"/>
        <v>1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5"/>
        <v>0</v>
      </c>
      <c r="G46" s="44">
        <f t="shared" si="6"/>
        <v>82</v>
      </c>
      <c r="H46" s="45">
        <v>0</v>
      </c>
      <c r="I46" s="46">
        <f t="shared" si="7"/>
        <v>82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187</v>
      </c>
      <c r="E47" s="23">
        <v>986</v>
      </c>
      <c r="F47" s="43">
        <f t="shared" si="5"/>
        <v>1173</v>
      </c>
      <c r="G47" s="44">
        <f t="shared" si="6"/>
        <v>16</v>
      </c>
      <c r="H47" s="45">
        <f t="shared" ref="H47:H66" si="8">E47/F47</f>
        <v>0.84057971014492749</v>
      </c>
      <c r="I47" s="46">
        <f t="shared" si="7"/>
        <v>45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0</v>
      </c>
      <c r="E48" s="23">
        <v>1</v>
      </c>
      <c r="F48" s="43">
        <f t="shared" si="5"/>
        <v>1</v>
      </c>
      <c r="G48" s="44">
        <f t="shared" si="6"/>
        <v>62</v>
      </c>
      <c r="H48" s="45">
        <f t="shared" si="8"/>
        <v>1</v>
      </c>
      <c r="I48" s="46">
        <f t="shared" si="7"/>
        <v>1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0</v>
      </c>
      <c r="E49" s="23">
        <v>1</v>
      </c>
      <c r="F49" s="43">
        <f t="shared" si="5"/>
        <v>1</v>
      </c>
      <c r="G49" s="44">
        <f t="shared" si="6"/>
        <v>62</v>
      </c>
      <c r="H49" s="45">
        <f t="shared" si="8"/>
        <v>1</v>
      </c>
      <c r="I49" s="46">
        <f t="shared" si="7"/>
        <v>1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127</v>
      </c>
      <c r="E50" s="23">
        <v>783</v>
      </c>
      <c r="F50" s="43">
        <f t="shared" si="5"/>
        <v>910</v>
      </c>
      <c r="G50" s="44">
        <f t="shared" si="6"/>
        <v>36</v>
      </c>
      <c r="H50" s="45">
        <f t="shared" si="8"/>
        <v>0.86043956043956049</v>
      </c>
      <c r="I50" s="46">
        <f t="shared" si="7"/>
        <v>40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149</v>
      </c>
      <c r="E51" s="23">
        <v>847</v>
      </c>
      <c r="F51" s="43">
        <f t="shared" si="5"/>
        <v>996</v>
      </c>
      <c r="G51" s="44">
        <f t="shared" si="6"/>
        <v>25</v>
      </c>
      <c r="H51" s="45">
        <f t="shared" si="8"/>
        <v>0.85040160642570284</v>
      </c>
      <c r="I51" s="46">
        <f t="shared" si="7"/>
        <v>42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0</v>
      </c>
      <c r="E52" s="23">
        <v>1</v>
      </c>
      <c r="F52" s="43">
        <f t="shared" si="5"/>
        <v>1</v>
      </c>
      <c r="G52" s="44">
        <f t="shared" si="6"/>
        <v>62</v>
      </c>
      <c r="H52" s="45">
        <f t="shared" si="8"/>
        <v>1</v>
      </c>
      <c r="I52" s="46">
        <f t="shared" si="7"/>
        <v>1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253</v>
      </c>
      <c r="E53" s="23">
        <v>841</v>
      </c>
      <c r="F53" s="43">
        <f t="shared" si="5"/>
        <v>1094</v>
      </c>
      <c r="G53" s="44">
        <f t="shared" si="6"/>
        <v>21</v>
      </c>
      <c r="H53" s="45">
        <f t="shared" si="8"/>
        <v>0.76873857404021939</v>
      </c>
      <c r="I53" s="46">
        <f t="shared" si="7"/>
        <v>74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150</v>
      </c>
      <c r="E54" s="23">
        <v>770</v>
      </c>
      <c r="F54" s="43">
        <f t="shared" si="5"/>
        <v>920</v>
      </c>
      <c r="G54" s="44">
        <f t="shared" si="6"/>
        <v>34</v>
      </c>
      <c r="H54" s="45">
        <f t="shared" si="8"/>
        <v>0.83695652173913049</v>
      </c>
      <c r="I54" s="46">
        <f t="shared" si="7"/>
        <v>49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190</v>
      </c>
      <c r="E55" s="23">
        <v>801</v>
      </c>
      <c r="F55" s="43">
        <f t="shared" si="5"/>
        <v>991</v>
      </c>
      <c r="G55" s="44">
        <f t="shared" si="6"/>
        <v>26</v>
      </c>
      <c r="H55" s="45">
        <f t="shared" si="8"/>
        <v>0.80827447023208876</v>
      </c>
      <c r="I55" s="46">
        <f t="shared" si="7"/>
        <v>67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310</v>
      </c>
      <c r="E56" s="23">
        <v>775</v>
      </c>
      <c r="F56" s="43">
        <f t="shared" si="5"/>
        <v>1085</v>
      </c>
      <c r="G56" s="44">
        <f t="shared" si="6"/>
        <v>22</v>
      </c>
      <c r="H56" s="45">
        <f t="shared" si="8"/>
        <v>0.7142857142857143</v>
      </c>
      <c r="I56" s="46">
        <f t="shared" si="7"/>
        <v>79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0</v>
      </c>
      <c r="E57" s="23">
        <v>7</v>
      </c>
      <c r="F57" s="43">
        <f t="shared" si="5"/>
        <v>7</v>
      </c>
      <c r="G57" s="44">
        <f t="shared" si="6"/>
        <v>43</v>
      </c>
      <c r="H57" s="45">
        <f t="shared" si="8"/>
        <v>1</v>
      </c>
      <c r="I57" s="46">
        <f t="shared" si="7"/>
        <v>1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158</v>
      </c>
      <c r="E58" s="23">
        <v>816</v>
      </c>
      <c r="F58" s="43">
        <f t="shared" si="5"/>
        <v>974</v>
      </c>
      <c r="G58" s="44">
        <f t="shared" si="6"/>
        <v>28</v>
      </c>
      <c r="H58" s="45">
        <f t="shared" si="8"/>
        <v>0.83778234086242298</v>
      </c>
      <c r="I58" s="46">
        <f t="shared" si="7"/>
        <v>47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277</v>
      </c>
      <c r="E59" s="23">
        <v>1284</v>
      </c>
      <c r="F59" s="43">
        <f t="shared" si="5"/>
        <v>1561</v>
      </c>
      <c r="G59" s="44">
        <f t="shared" si="6"/>
        <v>6</v>
      </c>
      <c r="H59" s="45">
        <f t="shared" si="8"/>
        <v>0.82254964766175531</v>
      </c>
      <c r="I59" s="46">
        <f t="shared" si="7"/>
        <v>60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0</v>
      </c>
      <c r="E60" s="23">
        <v>2</v>
      </c>
      <c r="F60" s="43">
        <f t="shared" si="5"/>
        <v>2</v>
      </c>
      <c r="G60" s="44">
        <f t="shared" si="6"/>
        <v>55</v>
      </c>
      <c r="H60" s="45">
        <f t="shared" si="8"/>
        <v>1</v>
      </c>
      <c r="I60" s="46">
        <f t="shared" si="7"/>
        <v>1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0</v>
      </c>
      <c r="E61" s="23">
        <v>1</v>
      </c>
      <c r="F61" s="43">
        <f t="shared" si="5"/>
        <v>1</v>
      </c>
      <c r="G61" s="44">
        <f t="shared" si="6"/>
        <v>62</v>
      </c>
      <c r="H61" s="45">
        <f t="shared" si="8"/>
        <v>1</v>
      </c>
      <c r="I61" s="46">
        <f t="shared" si="7"/>
        <v>1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0</v>
      </c>
      <c r="E62" s="23">
        <v>1</v>
      </c>
      <c r="F62" s="43">
        <f t="shared" si="5"/>
        <v>1</v>
      </c>
      <c r="G62" s="44">
        <f t="shared" si="6"/>
        <v>62</v>
      </c>
      <c r="H62" s="45">
        <f t="shared" si="8"/>
        <v>1</v>
      </c>
      <c r="I62" s="46">
        <f t="shared" si="7"/>
        <v>1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135</v>
      </c>
      <c r="E63" s="23">
        <v>688</v>
      </c>
      <c r="F63" s="43">
        <f t="shared" si="5"/>
        <v>823</v>
      </c>
      <c r="G63" s="44">
        <f t="shared" si="6"/>
        <v>40</v>
      </c>
      <c r="H63" s="45">
        <f t="shared" si="8"/>
        <v>0.83596597812879714</v>
      </c>
      <c r="I63" s="46">
        <f t="shared" si="7"/>
        <v>50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0</v>
      </c>
      <c r="E64" s="23">
        <v>2</v>
      </c>
      <c r="F64" s="43">
        <f t="shared" si="5"/>
        <v>2</v>
      </c>
      <c r="G64" s="44">
        <f t="shared" si="6"/>
        <v>55</v>
      </c>
      <c r="H64" s="45">
        <f t="shared" si="8"/>
        <v>1</v>
      </c>
      <c r="I64" s="46">
        <f t="shared" si="7"/>
        <v>1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147</v>
      </c>
      <c r="E65" s="23">
        <v>712</v>
      </c>
      <c r="F65" s="43">
        <f t="shared" si="5"/>
        <v>859</v>
      </c>
      <c r="G65" s="44">
        <f t="shared" si="6"/>
        <v>38</v>
      </c>
      <c r="H65" s="45">
        <f t="shared" si="8"/>
        <v>0.8288707799767171</v>
      </c>
      <c r="I65" s="46">
        <f t="shared" si="7"/>
        <v>56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286</v>
      </c>
      <c r="E66" s="23">
        <v>1376</v>
      </c>
      <c r="F66" s="43">
        <f t="shared" si="5"/>
        <v>1662</v>
      </c>
      <c r="G66" s="44">
        <f t="shared" si="6"/>
        <v>5</v>
      </c>
      <c r="H66" s="45">
        <f t="shared" si="8"/>
        <v>0.82791817087845965</v>
      </c>
      <c r="I66" s="46">
        <f t="shared" si="7"/>
        <v>58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0</v>
      </c>
      <c r="E67" s="23">
        <v>0</v>
      </c>
      <c r="F67" s="43">
        <f t="shared" si="5"/>
        <v>0</v>
      </c>
      <c r="G67" s="44">
        <f t="shared" si="6"/>
        <v>82</v>
      </c>
      <c r="H67" s="45">
        <v>0</v>
      </c>
      <c r="I67" s="46">
        <f t="shared" si="7"/>
        <v>82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0</v>
      </c>
      <c r="E68" s="23">
        <v>1</v>
      </c>
      <c r="F68" s="43">
        <f t="shared" si="5"/>
        <v>1</v>
      </c>
      <c r="G68" s="44">
        <f t="shared" si="6"/>
        <v>62</v>
      </c>
      <c r="H68" s="45">
        <f t="shared" ref="H68:H97" si="9">E68/F68</f>
        <v>1</v>
      </c>
      <c r="I68" s="46">
        <f t="shared" si="7"/>
        <v>1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275</v>
      </c>
      <c r="E69" s="23">
        <v>1413</v>
      </c>
      <c r="F69" s="43">
        <f t="shared" si="5"/>
        <v>1688</v>
      </c>
      <c r="G69" s="44">
        <f t="shared" si="6"/>
        <v>4</v>
      </c>
      <c r="H69" s="45">
        <f t="shared" si="9"/>
        <v>0.83708530805687209</v>
      </c>
      <c r="I69" s="46">
        <f t="shared" si="7"/>
        <v>48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0</v>
      </c>
      <c r="E70" s="23">
        <v>3</v>
      </c>
      <c r="F70" s="43">
        <f t="shared" si="5"/>
        <v>3</v>
      </c>
      <c r="G70" s="44">
        <f t="shared" si="6"/>
        <v>51</v>
      </c>
      <c r="H70" s="45">
        <f t="shared" si="9"/>
        <v>1</v>
      </c>
      <c r="I70" s="46">
        <f t="shared" si="7"/>
        <v>1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227</v>
      </c>
      <c r="E71" s="23">
        <v>1144</v>
      </c>
      <c r="F71" s="43">
        <f t="shared" si="5"/>
        <v>1371</v>
      </c>
      <c r="G71" s="44">
        <f t="shared" si="6"/>
        <v>11</v>
      </c>
      <c r="H71" s="45">
        <f t="shared" si="9"/>
        <v>0.83442742523705327</v>
      </c>
      <c r="I71" s="46">
        <f t="shared" si="7"/>
        <v>52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0</v>
      </c>
      <c r="E72" s="23">
        <v>1</v>
      </c>
      <c r="F72" s="43">
        <f t="shared" si="5"/>
        <v>1</v>
      </c>
      <c r="G72" s="44">
        <f t="shared" si="6"/>
        <v>62</v>
      </c>
      <c r="H72" s="45">
        <f t="shared" si="9"/>
        <v>1</v>
      </c>
      <c r="I72" s="46">
        <f t="shared" si="7"/>
        <v>1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0</v>
      </c>
      <c r="E73" s="23">
        <v>1</v>
      </c>
      <c r="F73" s="43">
        <f t="shared" si="5"/>
        <v>1</v>
      </c>
      <c r="G73" s="44">
        <f t="shared" si="6"/>
        <v>62</v>
      </c>
      <c r="H73" s="45">
        <f t="shared" si="9"/>
        <v>1</v>
      </c>
      <c r="I73" s="46">
        <f t="shared" si="7"/>
        <v>1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0</v>
      </c>
      <c r="E74" s="23">
        <v>2</v>
      </c>
      <c r="F74" s="43">
        <f t="shared" si="5"/>
        <v>2</v>
      </c>
      <c r="G74" s="44">
        <f t="shared" si="6"/>
        <v>55</v>
      </c>
      <c r="H74" s="45">
        <f t="shared" si="9"/>
        <v>1</v>
      </c>
      <c r="I74" s="46">
        <f t="shared" si="7"/>
        <v>1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0</v>
      </c>
      <c r="E75" s="23">
        <v>1</v>
      </c>
      <c r="F75" s="43">
        <f t="shared" si="5"/>
        <v>1</v>
      </c>
      <c r="G75" s="44">
        <f t="shared" si="6"/>
        <v>62</v>
      </c>
      <c r="H75" s="45">
        <f t="shared" si="9"/>
        <v>1</v>
      </c>
      <c r="I75" s="46">
        <f t="shared" si="7"/>
        <v>1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1</v>
      </c>
      <c r="E76" s="23">
        <v>1</v>
      </c>
      <c r="F76" s="43">
        <f t="shared" ref="F76:F97" si="10">SUM(D76:E76)</f>
        <v>2</v>
      </c>
      <c r="G76" s="44">
        <f t="shared" ref="G76:G97" si="11">_xlfn.RANK.EQ(F76,$F$12:$F$97,0)</f>
        <v>55</v>
      </c>
      <c r="H76" s="45">
        <f t="shared" si="9"/>
        <v>0.5</v>
      </c>
      <c r="I76" s="46">
        <f t="shared" ref="I76:I97" si="12">_xlfn.RANK.EQ(H76,$H$12:$H$97,0)</f>
        <v>81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207</v>
      </c>
      <c r="E77" s="23">
        <v>978</v>
      </c>
      <c r="F77" s="43">
        <f t="shared" si="10"/>
        <v>1185</v>
      </c>
      <c r="G77" s="44">
        <f t="shared" si="11"/>
        <v>15</v>
      </c>
      <c r="H77" s="45">
        <f t="shared" si="9"/>
        <v>0.82531645569620249</v>
      </c>
      <c r="I77" s="46">
        <f t="shared" si="12"/>
        <v>59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294</v>
      </c>
      <c r="E78" s="23">
        <v>913</v>
      </c>
      <c r="F78" s="43">
        <f t="shared" si="10"/>
        <v>1207</v>
      </c>
      <c r="G78" s="44">
        <f t="shared" si="11"/>
        <v>14</v>
      </c>
      <c r="H78" s="45">
        <f t="shared" si="9"/>
        <v>0.75642087821043913</v>
      </c>
      <c r="I78" s="46">
        <f t="shared" si="12"/>
        <v>77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232</v>
      </c>
      <c r="E79" s="23">
        <v>1180</v>
      </c>
      <c r="F79" s="43">
        <f t="shared" si="10"/>
        <v>1412</v>
      </c>
      <c r="G79" s="44">
        <f t="shared" si="11"/>
        <v>10</v>
      </c>
      <c r="H79" s="45">
        <f t="shared" si="9"/>
        <v>0.8356940509915014</v>
      </c>
      <c r="I79" s="46">
        <f t="shared" si="12"/>
        <v>51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205</v>
      </c>
      <c r="E80" s="23">
        <v>948</v>
      </c>
      <c r="F80" s="43">
        <f t="shared" si="10"/>
        <v>1153</v>
      </c>
      <c r="G80" s="44">
        <f t="shared" si="11"/>
        <v>17</v>
      </c>
      <c r="H80" s="45">
        <f t="shared" si="9"/>
        <v>0.82220294882914136</v>
      </c>
      <c r="I80" s="46">
        <f t="shared" si="12"/>
        <v>62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192</v>
      </c>
      <c r="E81" s="23">
        <v>935</v>
      </c>
      <c r="F81" s="43">
        <f t="shared" si="10"/>
        <v>1127</v>
      </c>
      <c r="G81" s="44">
        <f t="shared" si="11"/>
        <v>20</v>
      </c>
      <c r="H81" s="45">
        <f t="shared" si="9"/>
        <v>0.82963620230700974</v>
      </c>
      <c r="I81" s="46">
        <f t="shared" si="12"/>
        <v>55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150</v>
      </c>
      <c r="E82" s="23">
        <v>902</v>
      </c>
      <c r="F82" s="43">
        <f t="shared" si="10"/>
        <v>1052</v>
      </c>
      <c r="G82" s="44">
        <f t="shared" si="11"/>
        <v>23</v>
      </c>
      <c r="H82" s="45">
        <f t="shared" si="9"/>
        <v>0.85741444866920147</v>
      </c>
      <c r="I82" s="46">
        <f t="shared" si="12"/>
        <v>41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0</v>
      </c>
      <c r="E83" s="23">
        <v>2</v>
      </c>
      <c r="F83" s="43">
        <f t="shared" si="10"/>
        <v>2</v>
      </c>
      <c r="G83" s="44">
        <f t="shared" si="11"/>
        <v>55</v>
      </c>
      <c r="H83" s="45">
        <f t="shared" si="9"/>
        <v>1</v>
      </c>
      <c r="I83" s="46">
        <f t="shared" si="12"/>
        <v>1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197</v>
      </c>
      <c r="E84" s="23">
        <v>724</v>
      </c>
      <c r="F84" s="43">
        <f t="shared" si="10"/>
        <v>921</v>
      </c>
      <c r="G84" s="44">
        <f t="shared" si="11"/>
        <v>33</v>
      </c>
      <c r="H84" s="45">
        <f t="shared" si="9"/>
        <v>0.78610206297502716</v>
      </c>
      <c r="I84" s="46">
        <f t="shared" si="12"/>
        <v>70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182</v>
      </c>
      <c r="E85" s="23">
        <v>799</v>
      </c>
      <c r="F85" s="43">
        <f t="shared" si="10"/>
        <v>981</v>
      </c>
      <c r="G85" s="44">
        <f t="shared" si="11"/>
        <v>27</v>
      </c>
      <c r="H85" s="45">
        <f t="shared" si="9"/>
        <v>0.81447502548419981</v>
      </c>
      <c r="I85" s="46">
        <f t="shared" si="12"/>
        <v>65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125</v>
      </c>
      <c r="E86" s="48">
        <v>626</v>
      </c>
      <c r="F86" s="49">
        <f t="shared" si="10"/>
        <v>751</v>
      </c>
      <c r="G86" s="50">
        <f t="shared" si="11"/>
        <v>42</v>
      </c>
      <c r="H86" s="51">
        <f t="shared" si="9"/>
        <v>0.83355525965379496</v>
      </c>
      <c r="I86" s="52">
        <f t="shared" si="12"/>
        <v>53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0</v>
      </c>
      <c r="E87" s="23">
        <v>5</v>
      </c>
      <c r="F87" s="43">
        <f t="shared" si="10"/>
        <v>5</v>
      </c>
      <c r="G87" s="44">
        <f t="shared" si="11"/>
        <v>45</v>
      </c>
      <c r="H87" s="45">
        <f t="shared" si="9"/>
        <v>1</v>
      </c>
      <c r="I87" s="46">
        <f t="shared" si="12"/>
        <v>1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0</v>
      </c>
      <c r="E88" s="23">
        <v>2</v>
      </c>
      <c r="F88" s="43">
        <f t="shared" si="10"/>
        <v>2</v>
      </c>
      <c r="G88" s="44">
        <f t="shared" si="11"/>
        <v>55</v>
      </c>
      <c r="H88" s="45">
        <f t="shared" si="9"/>
        <v>1</v>
      </c>
      <c r="I88" s="46">
        <f t="shared" si="12"/>
        <v>1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268</v>
      </c>
      <c r="E89" s="23">
        <v>1493</v>
      </c>
      <c r="F89" s="43">
        <f t="shared" si="10"/>
        <v>1761</v>
      </c>
      <c r="G89" s="44">
        <f t="shared" si="11"/>
        <v>2</v>
      </c>
      <c r="H89" s="45">
        <f t="shared" si="9"/>
        <v>0.84781374219193639</v>
      </c>
      <c r="I89" s="46">
        <f t="shared" si="12"/>
        <v>43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170</v>
      </c>
      <c r="E90" s="23">
        <v>724</v>
      </c>
      <c r="F90" s="43">
        <f t="shared" si="10"/>
        <v>894</v>
      </c>
      <c r="G90" s="44">
        <f t="shared" si="11"/>
        <v>37</v>
      </c>
      <c r="H90" s="45">
        <f t="shared" si="9"/>
        <v>0.80984340044742731</v>
      </c>
      <c r="I90" s="46">
        <f t="shared" si="12"/>
        <v>66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241</v>
      </c>
      <c r="E91" s="23">
        <v>1078</v>
      </c>
      <c r="F91" s="43">
        <f t="shared" si="10"/>
        <v>1319</v>
      </c>
      <c r="G91" s="44">
        <f t="shared" si="11"/>
        <v>13</v>
      </c>
      <c r="H91" s="45">
        <f t="shared" si="9"/>
        <v>0.81728582259287341</v>
      </c>
      <c r="I91" s="46">
        <f t="shared" si="12"/>
        <v>64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183</v>
      </c>
      <c r="E92" s="23">
        <v>951</v>
      </c>
      <c r="F92" s="43">
        <f t="shared" si="10"/>
        <v>1134</v>
      </c>
      <c r="G92" s="44">
        <f t="shared" si="11"/>
        <v>19</v>
      </c>
      <c r="H92" s="45">
        <f t="shared" si="9"/>
        <v>0.83862433862433861</v>
      </c>
      <c r="I92" s="46">
        <f t="shared" si="12"/>
        <v>46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171</v>
      </c>
      <c r="E93" s="23">
        <v>772</v>
      </c>
      <c r="F93" s="43">
        <f t="shared" si="10"/>
        <v>943</v>
      </c>
      <c r="G93" s="44">
        <f t="shared" si="11"/>
        <v>30</v>
      </c>
      <c r="H93" s="45">
        <f t="shared" si="9"/>
        <v>0.8186638388123012</v>
      </c>
      <c r="I93" s="46">
        <f t="shared" si="12"/>
        <v>63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198</v>
      </c>
      <c r="E94" s="23">
        <v>720</v>
      </c>
      <c r="F94" s="43">
        <f t="shared" si="10"/>
        <v>918</v>
      </c>
      <c r="G94" s="44">
        <f t="shared" si="11"/>
        <v>35</v>
      </c>
      <c r="H94" s="45">
        <f t="shared" si="9"/>
        <v>0.78431372549019607</v>
      </c>
      <c r="I94" s="46">
        <f t="shared" si="12"/>
        <v>71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193</v>
      </c>
      <c r="E95" s="23">
        <v>763</v>
      </c>
      <c r="F95" s="43">
        <f t="shared" si="10"/>
        <v>956</v>
      </c>
      <c r="G95" s="44">
        <f t="shared" si="11"/>
        <v>29</v>
      </c>
      <c r="H95" s="45">
        <f t="shared" si="9"/>
        <v>0.79811715481171552</v>
      </c>
      <c r="I95" s="46">
        <f t="shared" si="12"/>
        <v>69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0</v>
      </c>
      <c r="E96" s="23">
        <v>1</v>
      </c>
      <c r="F96" s="43">
        <f t="shared" si="10"/>
        <v>1</v>
      </c>
      <c r="G96" s="44">
        <f t="shared" si="11"/>
        <v>62</v>
      </c>
      <c r="H96" s="45">
        <f t="shared" si="9"/>
        <v>1</v>
      </c>
      <c r="I96" s="46">
        <f t="shared" si="12"/>
        <v>1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225</v>
      </c>
      <c r="E97" s="29">
        <v>713</v>
      </c>
      <c r="F97" s="53">
        <f t="shared" si="10"/>
        <v>938</v>
      </c>
      <c r="G97" s="54">
        <f t="shared" si="11"/>
        <v>31</v>
      </c>
      <c r="H97" s="55">
        <f t="shared" si="9"/>
        <v>0.76012793176972282</v>
      </c>
      <c r="I97" s="56">
        <f t="shared" si="12"/>
        <v>75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9120</v>
      </c>
      <c r="E99" s="244">
        <f t="shared" ref="E99:G99" si="13">SUM(E12:E97)</f>
        <v>39895</v>
      </c>
      <c r="F99" s="244">
        <f t="shared" si="13"/>
        <v>49015</v>
      </c>
      <c r="G99" s="245">
        <f t="shared" si="13"/>
        <v>3507</v>
      </c>
    </row>
  </sheetData>
  <autoFilter ref="A11:I11" xr:uid="{00000000-0009-0000-0000-00001D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D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259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134</v>
      </c>
      <c r="E6" s="17">
        <f>INDEX(E12:E97,MATCH(C6,C12:C97,0),0)</f>
        <v>617</v>
      </c>
      <c r="F6" s="17">
        <f>SUM(D6:E6)</f>
        <v>751</v>
      </c>
      <c r="G6" s="18">
        <f>_xlfn.RANK.EQ(F6,$F$12:$F$97,0)</f>
        <v>42</v>
      </c>
      <c r="H6" s="19">
        <f>E6/F6</f>
        <v>0.82157123834886814</v>
      </c>
      <c r="I6" s="20">
        <f>_xlfn.RANK.EQ(H6,$H$12:$H$97,0)</f>
        <v>58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197.7</v>
      </c>
      <c r="E7" s="76">
        <f>ROUND(SUMIF($B$12:$B$97,"G",E12:E97)/(COUNTIFS(B12:B97,"G",D12:D97,"&lt;&gt;")),1)</f>
        <v>804.4</v>
      </c>
      <c r="F7" s="76">
        <f>ROUND(SUM(D7:E7),1)</f>
        <v>1002.1</v>
      </c>
      <c r="G7" s="24"/>
      <c r="H7" s="25">
        <f>E7/F7</f>
        <v>0.80271429997006283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109.4</v>
      </c>
      <c r="E8" s="78">
        <f>ROUND(AVERAGE(E12:E97),1)</f>
        <v>467</v>
      </c>
      <c r="F8" s="78">
        <f>ROUND(SUM(D8:E8),1)</f>
        <v>576.4</v>
      </c>
      <c r="G8" s="30"/>
      <c r="H8" s="31">
        <f>E8/F8</f>
        <v>0.81020124913254687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2022年度（基準日：５月１日）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342</v>
      </c>
      <c r="E12" s="23">
        <v>1088</v>
      </c>
      <c r="F12" s="43">
        <f t="shared" ref="F12:F43" si="0">SUM(D12:E12)</f>
        <v>1430</v>
      </c>
      <c r="G12" s="44">
        <f t="shared" ref="G12:G43" si="1">_xlfn.RANK.EQ(F12,$F$12:$F$97,0)</f>
        <v>9</v>
      </c>
      <c r="H12" s="45">
        <f t="shared" ref="H12:H21" si="2">E12/F12</f>
        <v>0.76083916083916081</v>
      </c>
      <c r="I12" s="46">
        <f t="shared" ref="I12:I43" si="3">_xlfn.RANK.EQ(H12,$H$12:$H$97,0)</f>
        <v>74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0</v>
      </c>
      <c r="E13" s="23">
        <v>5</v>
      </c>
      <c r="F13" s="43">
        <f t="shared" si="0"/>
        <v>5</v>
      </c>
      <c r="G13" s="44">
        <f t="shared" si="1"/>
        <v>46</v>
      </c>
      <c r="H13" s="45">
        <f t="shared" si="2"/>
        <v>1</v>
      </c>
      <c r="I13" s="46">
        <f t="shared" si="3"/>
        <v>1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0</v>
      </c>
      <c r="E14" s="23">
        <v>1</v>
      </c>
      <c r="F14" s="43">
        <f t="shared" si="0"/>
        <v>1</v>
      </c>
      <c r="G14" s="44">
        <f t="shared" si="1"/>
        <v>62</v>
      </c>
      <c r="H14" s="45">
        <f t="shared" si="2"/>
        <v>1</v>
      </c>
      <c r="I14" s="46">
        <f t="shared" si="3"/>
        <v>1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0</v>
      </c>
      <c r="E15" s="23">
        <v>1</v>
      </c>
      <c r="F15" s="43">
        <f t="shared" si="0"/>
        <v>1</v>
      </c>
      <c r="G15" s="44">
        <f t="shared" si="1"/>
        <v>62</v>
      </c>
      <c r="H15" s="45">
        <f t="shared" si="2"/>
        <v>1</v>
      </c>
      <c r="I15" s="46">
        <f t="shared" si="3"/>
        <v>1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0</v>
      </c>
      <c r="E16" s="23">
        <v>1</v>
      </c>
      <c r="F16" s="43">
        <f t="shared" si="0"/>
        <v>1</v>
      </c>
      <c r="G16" s="44">
        <f t="shared" si="1"/>
        <v>62</v>
      </c>
      <c r="H16" s="45">
        <f t="shared" si="2"/>
        <v>1</v>
      </c>
      <c r="I16" s="46">
        <f t="shared" si="3"/>
        <v>1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0</v>
      </c>
      <c r="E17" s="23">
        <v>1</v>
      </c>
      <c r="F17" s="43">
        <f t="shared" si="0"/>
        <v>1</v>
      </c>
      <c r="G17" s="44">
        <f t="shared" si="1"/>
        <v>62</v>
      </c>
      <c r="H17" s="45">
        <f t="shared" si="2"/>
        <v>1</v>
      </c>
      <c r="I17" s="46">
        <f t="shared" si="3"/>
        <v>1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203</v>
      </c>
      <c r="E18" s="23">
        <v>719</v>
      </c>
      <c r="F18" s="43">
        <f t="shared" si="0"/>
        <v>922</v>
      </c>
      <c r="G18" s="44">
        <f t="shared" si="1"/>
        <v>33</v>
      </c>
      <c r="H18" s="45">
        <f t="shared" si="2"/>
        <v>0.77982646420824298</v>
      </c>
      <c r="I18" s="46">
        <f t="shared" si="3"/>
        <v>71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139</v>
      </c>
      <c r="E19" s="23">
        <v>687</v>
      </c>
      <c r="F19" s="43">
        <f t="shared" si="0"/>
        <v>826</v>
      </c>
      <c r="G19" s="44">
        <f t="shared" si="1"/>
        <v>41</v>
      </c>
      <c r="H19" s="45">
        <f t="shared" si="2"/>
        <v>0.83171912832929784</v>
      </c>
      <c r="I19" s="46">
        <f t="shared" si="3"/>
        <v>50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0</v>
      </c>
      <c r="E20" s="23">
        <v>3</v>
      </c>
      <c r="F20" s="43">
        <f t="shared" si="0"/>
        <v>3</v>
      </c>
      <c r="G20" s="44">
        <f t="shared" si="1"/>
        <v>50</v>
      </c>
      <c r="H20" s="45">
        <f t="shared" si="2"/>
        <v>1</v>
      </c>
      <c r="I20" s="46">
        <f t="shared" si="3"/>
        <v>1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284</v>
      </c>
      <c r="E21" s="23">
        <v>1417</v>
      </c>
      <c r="F21" s="43">
        <f t="shared" si="0"/>
        <v>1701</v>
      </c>
      <c r="G21" s="44">
        <f t="shared" si="1"/>
        <v>4</v>
      </c>
      <c r="H21" s="45">
        <f t="shared" si="2"/>
        <v>0.8330393885949442</v>
      </c>
      <c r="I21" s="46">
        <f t="shared" si="3"/>
        <v>49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0</v>
      </c>
      <c r="E22" s="23">
        <v>0</v>
      </c>
      <c r="F22" s="43">
        <f t="shared" si="0"/>
        <v>0</v>
      </c>
      <c r="G22" s="44">
        <f t="shared" si="1"/>
        <v>81</v>
      </c>
      <c r="H22" s="45">
        <v>0</v>
      </c>
      <c r="I22" s="46">
        <f t="shared" si="3"/>
        <v>81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182</v>
      </c>
      <c r="E23" s="23">
        <v>647</v>
      </c>
      <c r="F23" s="43">
        <f t="shared" si="0"/>
        <v>829</v>
      </c>
      <c r="G23" s="44">
        <f t="shared" si="1"/>
        <v>40</v>
      </c>
      <c r="H23" s="45">
        <f t="shared" ref="H23:H35" si="4">E23/F23</f>
        <v>0.78045838359469244</v>
      </c>
      <c r="I23" s="46">
        <f t="shared" si="3"/>
        <v>70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303</v>
      </c>
      <c r="E24" s="23">
        <v>728</v>
      </c>
      <c r="F24" s="43">
        <f t="shared" si="0"/>
        <v>1031</v>
      </c>
      <c r="G24" s="44">
        <f t="shared" si="1"/>
        <v>23</v>
      </c>
      <c r="H24" s="45">
        <f t="shared" si="4"/>
        <v>0.70611057225994178</v>
      </c>
      <c r="I24" s="46">
        <f t="shared" si="3"/>
        <v>79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0</v>
      </c>
      <c r="E25" s="23">
        <v>2</v>
      </c>
      <c r="F25" s="43">
        <f t="shared" si="0"/>
        <v>2</v>
      </c>
      <c r="G25" s="44">
        <f t="shared" si="1"/>
        <v>55</v>
      </c>
      <c r="H25" s="45">
        <f t="shared" si="4"/>
        <v>1</v>
      </c>
      <c r="I25" s="46">
        <f t="shared" si="3"/>
        <v>1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0</v>
      </c>
      <c r="E26" s="23">
        <v>4</v>
      </c>
      <c r="F26" s="43">
        <f t="shared" si="0"/>
        <v>4</v>
      </c>
      <c r="G26" s="44">
        <f t="shared" si="1"/>
        <v>49</v>
      </c>
      <c r="H26" s="45">
        <f t="shared" si="4"/>
        <v>1</v>
      </c>
      <c r="I26" s="46">
        <f t="shared" si="3"/>
        <v>1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401</v>
      </c>
      <c r="E27" s="23">
        <v>1119</v>
      </c>
      <c r="F27" s="43">
        <f t="shared" si="0"/>
        <v>1520</v>
      </c>
      <c r="G27" s="44">
        <f t="shared" si="1"/>
        <v>7</v>
      </c>
      <c r="H27" s="45">
        <f t="shared" si="4"/>
        <v>0.73618421052631577</v>
      </c>
      <c r="I27" s="46">
        <f t="shared" si="3"/>
        <v>77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0</v>
      </c>
      <c r="E28" s="23">
        <v>6</v>
      </c>
      <c r="F28" s="43">
        <f t="shared" si="0"/>
        <v>6</v>
      </c>
      <c r="G28" s="44">
        <f t="shared" si="1"/>
        <v>44</v>
      </c>
      <c r="H28" s="45">
        <f t="shared" si="4"/>
        <v>1</v>
      </c>
      <c r="I28" s="46">
        <f t="shared" si="3"/>
        <v>1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0</v>
      </c>
      <c r="E29" s="23">
        <v>3</v>
      </c>
      <c r="F29" s="43">
        <f t="shared" si="0"/>
        <v>3</v>
      </c>
      <c r="G29" s="44">
        <f t="shared" si="1"/>
        <v>50</v>
      </c>
      <c r="H29" s="45">
        <f t="shared" si="4"/>
        <v>1</v>
      </c>
      <c r="I29" s="46">
        <f t="shared" si="3"/>
        <v>1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223</v>
      </c>
      <c r="E30" s="23">
        <v>901</v>
      </c>
      <c r="F30" s="43">
        <f t="shared" si="0"/>
        <v>1124</v>
      </c>
      <c r="G30" s="44">
        <f t="shared" si="1"/>
        <v>20</v>
      </c>
      <c r="H30" s="45">
        <f t="shared" si="4"/>
        <v>0.80160142348754448</v>
      </c>
      <c r="I30" s="46">
        <f t="shared" si="3"/>
        <v>65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0</v>
      </c>
      <c r="E31" s="23">
        <v>1</v>
      </c>
      <c r="F31" s="43">
        <f t="shared" si="0"/>
        <v>1</v>
      </c>
      <c r="G31" s="44">
        <f t="shared" si="1"/>
        <v>62</v>
      </c>
      <c r="H31" s="45">
        <f t="shared" si="4"/>
        <v>1</v>
      </c>
      <c r="I31" s="46">
        <f t="shared" si="3"/>
        <v>1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239</v>
      </c>
      <c r="E32" s="23">
        <v>1123</v>
      </c>
      <c r="F32" s="43">
        <f t="shared" si="0"/>
        <v>1362</v>
      </c>
      <c r="G32" s="44">
        <f t="shared" si="1"/>
        <v>12</v>
      </c>
      <c r="H32" s="45">
        <f t="shared" si="4"/>
        <v>0.82452276064610863</v>
      </c>
      <c r="I32" s="46">
        <f t="shared" si="3"/>
        <v>56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270</v>
      </c>
      <c r="E33" s="23">
        <v>1772</v>
      </c>
      <c r="F33" s="43">
        <f t="shared" si="0"/>
        <v>2042</v>
      </c>
      <c r="G33" s="44">
        <f t="shared" si="1"/>
        <v>2</v>
      </c>
      <c r="H33" s="45">
        <f t="shared" si="4"/>
        <v>0.86777668952007836</v>
      </c>
      <c r="I33" s="46">
        <f t="shared" si="3"/>
        <v>37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213</v>
      </c>
      <c r="E34" s="23">
        <v>1239</v>
      </c>
      <c r="F34" s="43">
        <f t="shared" si="0"/>
        <v>1452</v>
      </c>
      <c r="G34" s="44">
        <f t="shared" si="1"/>
        <v>8</v>
      </c>
      <c r="H34" s="45">
        <f t="shared" si="4"/>
        <v>0.85330578512396693</v>
      </c>
      <c r="I34" s="46">
        <f t="shared" si="3"/>
        <v>40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0</v>
      </c>
      <c r="E35" s="23">
        <v>1</v>
      </c>
      <c r="F35" s="43">
        <f t="shared" si="0"/>
        <v>1</v>
      </c>
      <c r="G35" s="44">
        <f t="shared" si="1"/>
        <v>62</v>
      </c>
      <c r="H35" s="45">
        <f t="shared" si="4"/>
        <v>1</v>
      </c>
      <c r="I35" s="46">
        <f t="shared" si="3"/>
        <v>1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0</v>
      </c>
      <c r="E36" s="23">
        <v>0</v>
      </c>
      <c r="F36" s="43">
        <f t="shared" si="0"/>
        <v>0</v>
      </c>
      <c r="G36" s="44">
        <f t="shared" si="1"/>
        <v>81</v>
      </c>
      <c r="H36" s="45">
        <v>0</v>
      </c>
      <c r="I36" s="46">
        <f t="shared" si="3"/>
        <v>81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1</v>
      </c>
      <c r="E37" s="23">
        <v>5</v>
      </c>
      <c r="F37" s="43">
        <f t="shared" si="0"/>
        <v>6</v>
      </c>
      <c r="G37" s="44">
        <f t="shared" si="1"/>
        <v>44</v>
      </c>
      <c r="H37" s="45">
        <f>E37/F37</f>
        <v>0.83333333333333337</v>
      </c>
      <c r="I37" s="46">
        <f t="shared" si="3"/>
        <v>48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0</v>
      </c>
      <c r="E38" s="23">
        <v>1</v>
      </c>
      <c r="F38" s="43">
        <f t="shared" si="0"/>
        <v>1</v>
      </c>
      <c r="G38" s="44">
        <f t="shared" si="1"/>
        <v>62</v>
      </c>
      <c r="H38" s="45">
        <f>E38/F38</f>
        <v>1</v>
      </c>
      <c r="I38" s="46">
        <f t="shared" si="3"/>
        <v>1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0</v>
      </c>
      <c r="E39" s="23">
        <v>3</v>
      </c>
      <c r="F39" s="43">
        <f t="shared" si="0"/>
        <v>3</v>
      </c>
      <c r="G39" s="44">
        <f t="shared" si="1"/>
        <v>50</v>
      </c>
      <c r="H39" s="45">
        <f>E39/F39</f>
        <v>1</v>
      </c>
      <c r="I39" s="46">
        <f t="shared" si="3"/>
        <v>1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0</v>
      </c>
      <c r="E40" s="23">
        <v>1</v>
      </c>
      <c r="F40" s="43">
        <f t="shared" si="0"/>
        <v>1</v>
      </c>
      <c r="G40" s="44">
        <f t="shared" si="1"/>
        <v>62</v>
      </c>
      <c r="H40" s="45">
        <f>E40/F40</f>
        <v>1</v>
      </c>
      <c r="I40" s="46">
        <f t="shared" si="3"/>
        <v>1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0</v>
      </c>
      <c r="E41" s="23">
        <v>1</v>
      </c>
      <c r="F41" s="43">
        <f t="shared" si="0"/>
        <v>1</v>
      </c>
      <c r="G41" s="44">
        <f t="shared" si="1"/>
        <v>62</v>
      </c>
      <c r="H41" s="45">
        <f>E41/F41</f>
        <v>1</v>
      </c>
      <c r="I41" s="46">
        <f t="shared" si="3"/>
        <v>1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0</v>
      </c>
      <c r="E42" s="23">
        <v>0</v>
      </c>
      <c r="F42" s="43">
        <f t="shared" si="0"/>
        <v>0</v>
      </c>
      <c r="G42" s="44">
        <f t="shared" si="1"/>
        <v>81</v>
      </c>
      <c r="H42" s="45">
        <v>0</v>
      </c>
      <c r="I42" s="46">
        <f t="shared" si="3"/>
        <v>81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1</v>
      </c>
      <c r="F43" s="43">
        <f t="shared" si="0"/>
        <v>1</v>
      </c>
      <c r="G43" s="44">
        <f t="shared" si="1"/>
        <v>62</v>
      </c>
      <c r="H43" s="45">
        <f>E43/F43</f>
        <v>1</v>
      </c>
      <c r="I43" s="46">
        <f t="shared" si="3"/>
        <v>1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0</v>
      </c>
      <c r="E44" s="23">
        <v>5</v>
      </c>
      <c r="F44" s="43">
        <f t="shared" ref="F44:F75" si="5">SUM(D44:E44)</f>
        <v>5</v>
      </c>
      <c r="G44" s="44">
        <f t="shared" ref="G44:G75" si="6">_xlfn.RANK.EQ(F44,$F$12:$F$97,0)</f>
        <v>46</v>
      </c>
      <c r="H44" s="45">
        <f>E44/F44</f>
        <v>1</v>
      </c>
      <c r="I44" s="46">
        <f t="shared" ref="I44:I75" si="7">_xlfn.RANK.EQ(H44,$H$12:$H$97,0)</f>
        <v>1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0</v>
      </c>
      <c r="E45" s="23">
        <v>3</v>
      </c>
      <c r="F45" s="43">
        <f t="shared" si="5"/>
        <v>3</v>
      </c>
      <c r="G45" s="44">
        <f t="shared" si="6"/>
        <v>50</v>
      </c>
      <c r="H45" s="45">
        <f>E45/F45</f>
        <v>1</v>
      </c>
      <c r="I45" s="46">
        <f t="shared" si="7"/>
        <v>1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5"/>
        <v>0</v>
      </c>
      <c r="G46" s="44">
        <f t="shared" si="6"/>
        <v>81</v>
      </c>
      <c r="H46" s="45">
        <v>0</v>
      </c>
      <c r="I46" s="46">
        <f t="shared" si="7"/>
        <v>81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187</v>
      </c>
      <c r="E47" s="23">
        <v>991</v>
      </c>
      <c r="F47" s="43">
        <f t="shared" si="5"/>
        <v>1178</v>
      </c>
      <c r="G47" s="44">
        <f t="shared" si="6"/>
        <v>15</v>
      </c>
      <c r="H47" s="45">
        <f>E47/F47</f>
        <v>0.84125636672325976</v>
      </c>
      <c r="I47" s="46">
        <f t="shared" si="7"/>
        <v>43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0</v>
      </c>
      <c r="E48" s="23">
        <v>1</v>
      </c>
      <c r="F48" s="43">
        <f t="shared" si="5"/>
        <v>1</v>
      </c>
      <c r="G48" s="44">
        <f t="shared" si="6"/>
        <v>62</v>
      </c>
      <c r="H48" s="45">
        <f>E48/F48</f>
        <v>1</v>
      </c>
      <c r="I48" s="46">
        <f t="shared" si="7"/>
        <v>1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0</v>
      </c>
      <c r="E49" s="23">
        <v>0</v>
      </c>
      <c r="F49" s="43">
        <f t="shared" si="5"/>
        <v>0</v>
      </c>
      <c r="G49" s="44">
        <f t="shared" si="6"/>
        <v>81</v>
      </c>
      <c r="H49" s="45">
        <v>0</v>
      </c>
      <c r="I49" s="46">
        <f t="shared" si="7"/>
        <v>81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130</v>
      </c>
      <c r="E50" s="23">
        <v>778</v>
      </c>
      <c r="F50" s="43">
        <f t="shared" si="5"/>
        <v>908</v>
      </c>
      <c r="G50" s="44">
        <f t="shared" si="6"/>
        <v>34</v>
      </c>
      <c r="H50" s="45">
        <f t="shared" ref="H50:H66" si="8">E50/F50</f>
        <v>0.85682819383259912</v>
      </c>
      <c r="I50" s="46">
        <f t="shared" si="7"/>
        <v>38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151</v>
      </c>
      <c r="E51" s="23">
        <v>874</v>
      </c>
      <c r="F51" s="43">
        <f t="shared" si="5"/>
        <v>1025</v>
      </c>
      <c r="G51" s="44">
        <f t="shared" si="6"/>
        <v>25</v>
      </c>
      <c r="H51" s="45">
        <f t="shared" si="8"/>
        <v>0.85268292682926827</v>
      </c>
      <c r="I51" s="46">
        <f t="shared" si="7"/>
        <v>41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0</v>
      </c>
      <c r="E52" s="23">
        <v>1</v>
      </c>
      <c r="F52" s="43">
        <f t="shared" si="5"/>
        <v>1</v>
      </c>
      <c r="G52" s="44">
        <f t="shared" si="6"/>
        <v>62</v>
      </c>
      <c r="H52" s="45">
        <f t="shared" si="8"/>
        <v>1</v>
      </c>
      <c r="I52" s="46">
        <f t="shared" si="7"/>
        <v>1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249</v>
      </c>
      <c r="E53" s="23">
        <v>862</v>
      </c>
      <c r="F53" s="43">
        <f t="shared" si="5"/>
        <v>1111</v>
      </c>
      <c r="G53" s="44">
        <f t="shared" si="6"/>
        <v>21</v>
      </c>
      <c r="H53" s="45">
        <f t="shared" si="8"/>
        <v>0.77587758775877591</v>
      </c>
      <c r="I53" s="46">
        <f t="shared" si="7"/>
        <v>72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161</v>
      </c>
      <c r="E54" s="23">
        <v>811</v>
      </c>
      <c r="F54" s="43">
        <f t="shared" si="5"/>
        <v>972</v>
      </c>
      <c r="G54" s="44">
        <f t="shared" si="6"/>
        <v>28</v>
      </c>
      <c r="H54" s="45">
        <f t="shared" si="8"/>
        <v>0.83436213991769548</v>
      </c>
      <c r="I54" s="46">
        <f t="shared" si="7"/>
        <v>47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201</v>
      </c>
      <c r="E55" s="23">
        <v>802</v>
      </c>
      <c r="F55" s="43">
        <f t="shared" si="5"/>
        <v>1003</v>
      </c>
      <c r="G55" s="44">
        <f t="shared" si="6"/>
        <v>27</v>
      </c>
      <c r="H55" s="45">
        <f t="shared" si="8"/>
        <v>0.79960119641076766</v>
      </c>
      <c r="I55" s="46">
        <f t="shared" si="7"/>
        <v>66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310</v>
      </c>
      <c r="E56" s="23">
        <v>785</v>
      </c>
      <c r="F56" s="43">
        <f t="shared" si="5"/>
        <v>1095</v>
      </c>
      <c r="G56" s="44">
        <f t="shared" si="6"/>
        <v>22</v>
      </c>
      <c r="H56" s="45">
        <f t="shared" si="8"/>
        <v>0.71689497716894979</v>
      </c>
      <c r="I56" s="46">
        <f t="shared" si="7"/>
        <v>78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0</v>
      </c>
      <c r="E57" s="23">
        <v>7</v>
      </c>
      <c r="F57" s="43">
        <f t="shared" si="5"/>
        <v>7</v>
      </c>
      <c r="G57" s="44">
        <f t="shared" si="6"/>
        <v>43</v>
      </c>
      <c r="H57" s="45">
        <f t="shared" si="8"/>
        <v>1</v>
      </c>
      <c r="I57" s="46">
        <f t="shared" si="7"/>
        <v>1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160</v>
      </c>
      <c r="E58" s="23">
        <v>865</v>
      </c>
      <c r="F58" s="43">
        <f t="shared" si="5"/>
        <v>1025</v>
      </c>
      <c r="G58" s="44">
        <f t="shared" si="6"/>
        <v>25</v>
      </c>
      <c r="H58" s="45">
        <f t="shared" si="8"/>
        <v>0.84390243902439022</v>
      </c>
      <c r="I58" s="46">
        <f t="shared" si="7"/>
        <v>42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272</v>
      </c>
      <c r="E59" s="23">
        <v>1273</v>
      </c>
      <c r="F59" s="43">
        <f t="shared" si="5"/>
        <v>1545</v>
      </c>
      <c r="G59" s="44">
        <f t="shared" si="6"/>
        <v>6</v>
      </c>
      <c r="H59" s="45">
        <f t="shared" si="8"/>
        <v>0.8239482200647249</v>
      </c>
      <c r="I59" s="46">
        <f t="shared" si="7"/>
        <v>57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0</v>
      </c>
      <c r="E60" s="23">
        <v>2</v>
      </c>
      <c r="F60" s="43">
        <f t="shared" si="5"/>
        <v>2</v>
      </c>
      <c r="G60" s="44">
        <f t="shared" si="6"/>
        <v>55</v>
      </c>
      <c r="H60" s="45">
        <f t="shared" si="8"/>
        <v>1</v>
      </c>
      <c r="I60" s="46">
        <f t="shared" si="7"/>
        <v>1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0</v>
      </c>
      <c r="E61" s="23">
        <v>1</v>
      </c>
      <c r="F61" s="43">
        <f t="shared" si="5"/>
        <v>1</v>
      </c>
      <c r="G61" s="44">
        <f t="shared" si="6"/>
        <v>62</v>
      </c>
      <c r="H61" s="45">
        <f t="shared" si="8"/>
        <v>1</v>
      </c>
      <c r="I61" s="46">
        <f t="shared" si="7"/>
        <v>1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0</v>
      </c>
      <c r="E62" s="23">
        <v>1</v>
      </c>
      <c r="F62" s="43">
        <f t="shared" si="5"/>
        <v>1</v>
      </c>
      <c r="G62" s="44">
        <f t="shared" si="6"/>
        <v>62</v>
      </c>
      <c r="H62" s="45">
        <f t="shared" si="8"/>
        <v>1</v>
      </c>
      <c r="I62" s="46">
        <f t="shared" si="7"/>
        <v>1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148</v>
      </c>
      <c r="E63" s="23">
        <v>729</v>
      </c>
      <c r="F63" s="43">
        <f t="shared" si="5"/>
        <v>877</v>
      </c>
      <c r="G63" s="44">
        <f t="shared" si="6"/>
        <v>38</v>
      </c>
      <c r="H63" s="45">
        <f t="shared" si="8"/>
        <v>0.83124287343215508</v>
      </c>
      <c r="I63" s="46">
        <f t="shared" si="7"/>
        <v>52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0</v>
      </c>
      <c r="E64" s="23">
        <v>2</v>
      </c>
      <c r="F64" s="43">
        <f t="shared" si="5"/>
        <v>2</v>
      </c>
      <c r="G64" s="44">
        <f t="shared" si="6"/>
        <v>55</v>
      </c>
      <c r="H64" s="45">
        <f t="shared" si="8"/>
        <v>1</v>
      </c>
      <c r="I64" s="46">
        <f t="shared" si="7"/>
        <v>1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150</v>
      </c>
      <c r="E65" s="23">
        <v>718</v>
      </c>
      <c r="F65" s="43">
        <f t="shared" si="5"/>
        <v>868</v>
      </c>
      <c r="G65" s="44">
        <f t="shared" si="6"/>
        <v>39</v>
      </c>
      <c r="H65" s="45">
        <f t="shared" si="8"/>
        <v>0.82718894009216593</v>
      </c>
      <c r="I65" s="46">
        <f t="shared" si="7"/>
        <v>55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282</v>
      </c>
      <c r="E66" s="23">
        <v>1373</v>
      </c>
      <c r="F66" s="43">
        <f t="shared" si="5"/>
        <v>1655</v>
      </c>
      <c r="G66" s="44">
        <f t="shared" si="6"/>
        <v>5</v>
      </c>
      <c r="H66" s="45">
        <f t="shared" si="8"/>
        <v>0.82960725075528696</v>
      </c>
      <c r="I66" s="46">
        <f t="shared" si="7"/>
        <v>53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0</v>
      </c>
      <c r="E67" s="23">
        <v>0</v>
      </c>
      <c r="F67" s="43">
        <f t="shared" si="5"/>
        <v>0</v>
      </c>
      <c r="G67" s="44">
        <f t="shared" si="6"/>
        <v>81</v>
      </c>
      <c r="H67" s="45">
        <v>0</v>
      </c>
      <c r="I67" s="46">
        <f t="shared" si="7"/>
        <v>81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0</v>
      </c>
      <c r="E68" s="23">
        <v>1</v>
      </c>
      <c r="F68" s="43">
        <f t="shared" si="5"/>
        <v>1</v>
      </c>
      <c r="G68" s="44">
        <f t="shared" si="6"/>
        <v>62</v>
      </c>
      <c r="H68" s="45">
        <f t="shared" ref="H68:H97" si="9">E68/F68</f>
        <v>1</v>
      </c>
      <c r="I68" s="46">
        <f t="shared" si="7"/>
        <v>1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273</v>
      </c>
      <c r="E69" s="23">
        <v>1440</v>
      </c>
      <c r="F69" s="43">
        <f t="shared" si="5"/>
        <v>1713</v>
      </c>
      <c r="G69" s="44">
        <f t="shared" si="6"/>
        <v>3</v>
      </c>
      <c r="H69" s="45">
        <f t="shared" si="9"/>
        <v>0.84063047285464099</v>
      </c>
      <c r="I69" s="46">
        <f t="shared" si="7"/>
        <v>44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0</v>
      </c>
      <c r="E70" s="23">
        <v>3</v>
      </c>
      <c r="F70" s="43">
        <f t="shared" si="5"/>
        <v>3</v>
      </c>
      <c r="G70" s="44">
        <f t="shared" si="6"/>
        <v>50</v>
      </c>
      <c r="H70" s="45">
        <f t="shared" si="9"/>
        <v>1</v>
      </c>
      <c r="I70" s="46">
        <f t="shared" si="7"/>
        <v>1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225</v>
      </c>
      <c r="E71" s="23">
        <v>1144</v>
      </c>
      <c r="F71" s="43">
        <f t="shared" si="5"/>
        <v>1369</v>
      </c>
      <c r="G71" s="44">
        <f t="shared" si="6"/>
        <v>11</v>
      </c>
      <c r="H71" s="45">
        <f t="shared" si="9"/>
        <v>0.83564645726807885</v>
      </c>
      <c r="I71" s="46">
        <f t="shared" si="7"/>
        <v>46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0</v>
      </c>
      <c r="E72" s="23">
        <v>1</v>
      </c>
      <c r="F72" s="43">
        <f t="shared" si="5"/>
        <v>1</v>
      </c>
      <c r="G72" s="44">
        <f t="shared" si="6"/>
        <v>62</v>
      </c>
      <c r="H72" s="45">
        <f t="shared" si="9"/>
        <v>1</v>
      </c>
      <c r="I72" s="46">
        <f t="shared" si="7"/>
        <v>1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0</v>
      </c>
      <c r="E73" s="23">
        <v>1</v>
      </c>
      <c r="F73" s="43">
        <f t="shared" si="5"/>
        <v>1</v>
      </c>
      <c r="G73" s="44">
        <f t="shared" si="6"/>
        <v>62</v>
      </c>
      <c r="H73" s="45">
        <f t="shared" si="9"/>
        <v>1</v>
      </c>
      <c r="I73" s="46">
        <f t="shared" si="7"/>
        <v>1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0</v>
      </c>
      <c r="E74" s="23">
        <v>2</v>
      </c>
      <c r="F74" s="43">
        <f t="shared" si="5"/>
        <v>2</v>
      </c>
      <c r="G74" s="44">
        <f t="shared" si="6"/>
        <v>55</v>
      </c>
      <c r="H74" s="45">
        <f t="shared" si="9"/>
        <v>1</v>
      </c>
      <c r="I74" s="46">
        <f t="shared" si="7"/>
        <v>1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0</v>
      </c>
      <c r="E75" s="23">
        <v>1</v>
      </c>
      <c r="F75" s="43">
        <f t="shared" si="5"/>
        <v>1</v>
      </c>
      <c r="G75" s="44">
        <f t="shared" si="6"/>
        <v>62</v>
      </c>
      <c r="H75" s="45">
        <f t="shared" si="9"/>
        <v>1</v>
      </c>
      <c r="I75" s="46">
        <f t="shared" si="7"/>
        <v>1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1</v>
      </c>
      <c r="E76" s="23">
        <v>1</v>
      </c>
      <c r="F76" s="43">
        <f t="shared" ref="F76:F97" si="10">SUM(D76:E76)</f>
        <v>2</v>
      </c>
      <c r="G76" s="44">
        <f t="shared" ref="G76:G97" si="11">_xlfn.RANK.EQ(F76,$F$12:$F$97,0)</f>
        <v>55</v>
      </c>
      <c r="H76" s="45">
        <f t="shared" si="9"/>
        <v>0.5</v>
      </c>
      <c r="I76" s="46">
        <f t="shared" ref="I76:I97" si="12">_xlfn.RANK.EQ(H76,$H$12:$H$97,0)</f>
        <v>80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205</v>
      </c>
      <c r="E77" s="23">
        <v>939</v>
      </c>
      <c r="F77" s="43">
        <f t="shared" si="10"/>
        <v>1144</v>
      </c>
      <c r="G77" s="44">
        <f t="shared" si="11"/>
        <v>16</v>
      </c>
      <c r="H77" s="45">
        <f t="shared" si="9"/>
        <v>0.82080419580419584</v>
      </c>
      <c r="I77" s="46">
        <f t="shared" si="12"/>
        <v>60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292</v>
      </c>
      <c r="E78" s="23">
        <v>947</v>
      </c>
      <c r="F78" s="43">
        <f t="shared" si="10"/>
        <v>1239</v>
      </c>
      <c r="G78" s="44">
        <f t="shared" si="11"/>
        <v>14</v>
      </c>
      <c r="H78" s="45">
        <f t="shared" si="9"/>
        <v>0.76432606941081516</v>
      </c>
      <c r="I78" s="46">
        <f t="shared" si="12"/>
        <v>73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243</v>
      </c>
      <c r="E79" s="23">
        <v>1175</v>
      </c>
      <c r="F79" s="43">
        <f t="shared" si="10"/>
        <v>1418</v>
      </c>
      <c r="G79" s="44">
        <f t="shared" si="11"/>
        <v>10</v>
      </c>
      <c r="H79" s="45">
        <f t="shared" si="9"/>
        <v>0.82863187588152332</v>
      </c>
      <c r="I79" s="46">
        <f t="shared" si="12"/>
        <v>54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202</v>
      </c>
      <c r="E80" s="23">
        <v>924</v>
      </c>
      <c r="F80" s="43">
        <f t="shared" si="10"/>
        <v>1126</v>
      </c>
      <c r="G80" s="44">
        <f t="shared" si="11"/>
        <v>19</v>
      </c>
      <c r="H80" s="45">
        <f t="shared" si="9"/>
        <v>0.82060390763765545</v>
      </c>
      <c r="I80" s="46">
        <f t="shared" si="12"/>
        <v>61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186</v>
      </c>
      <c r="E81" s="23">
        <v>946</v>
      </c>
      <c r="F81" s="43">
        <f t="shared" si="10"/>
        <v>1132</v>
      </c>
      <c r="G81" s="44">
        <f t="shared" si="11"/>
        <v>17</v>
      </c>
      <c r="H81" s="45">
        <f t="shared" si="9"/>
        <v>0.83568904593639581</v>
      </c>
      <c r="I81" s="46">
        <f t="shared" si="12"/>
        <v>45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150</v>
      </c>
      <c r="E82" s="23">
        <v>880</v>
      </c>
      <c r="F82" s="43">
        <f t="shared" si="10"/>
        <v>1030</v>
      </c>
      <c r="G82" s="44">
        <f t="shared" si="11"/>
        <v>24</v>
      </c>
      <c r="H82" s="45">
        <f t="shared" si="9"/>
        <v>0.85436893203883491</v>
      </c>
      <c r="I82" s="46">
        <f t="shared" si="12"/>
        <v>39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0</v>
      </c>
      <c r="E83" s="23">
        <v>2</v>
      </c>
      <c r="F83" s="43">
        <f t="shared" si="10"/>
        <v>2</v>
      </c>
      <c r="G83" s="44">
        <f t="shared" si="11"/>
        <v>55</v>
      </c>
      <c r="H83" s="45">
        <f t="shared" si="9"/>
        <v>1</v>
      </c>
      <c r="I83" s="46">
        <f t="shared" si="12"/>
        <v>1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194</v>
      </c>
      <c r="E84" s="23">
        <v>711</v>
      </c>
      <c r="F84" s="43">
        <f t="shared" si="10"/>
        <v>905</v>
      </c>
      <c r="G84" s="44">
        <f t="shared" si="11"/>
        <v>35</v>
      </c>
      <c r="H84" s="45">
        <f t="shared" si="9"/>
        <v>0.78563535911602211</v>
      </c>
      <c r="I84" s="46">
        <f t="shared" si="12"/>
        <v>68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186</v>
      </c>
      <c r="E85" s="23">
        <v>782</v>
      </c>
      <c r="F85" s="43">
        <f t="shared" si="10"/>
        <v>968</v>
      </c>
      <c r="G85" s="44">
        <f t="shared" si="11"/>
        <v>29</v>
      </c>
      <c r="H85" s="45">
        <f t="shared" si="9"/>
        <v>0.80785123966942152</v>
      </c>
      <c r="I85" s="46">
        <f t="shared" si="12"/>
        <v>63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134</v>
      </c>
      <c r="E86" s="48">
        <v>617</v>
      </c>
      <c r="F86" s="49">
        <f t="shared" si="10"/>
        <v>751</v>
      </c>
      <c r="G86" s="50">
        <f t="shared" si="11"/>
        <v>42</v>
      </c>
      <c r="H86" s="51">
        <f t="shared" si="9"/>
        <v>0.82157123834886814</v>
      </c>
      <c r="I86" s="52">
        <f t="shared" si="12"/>
        <v>58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0</v>
      </c>
      <c r="E87" s="23">
        <v>5</v>
      </c>
      <c r="F87" s="43">
        <f t="shared" si="10"/>
        <v>5</v>
      </c>
      <c r="G87" s="44">
        <f t="shared" si="11"/>
        <v>46</v>
      </c>
      <c r="H87" s="45">
        <f t="shared" si="9"/>
        <v>1</v>
      </c>
      <c r="I87" s="46">
        <f t="shared" si="12"/>
        <v>1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0</v>
      </c>
      <c r="E88" s="23">
        <v>2</v>
      </c>
      <c r="F88" s="43">
        <f t="shared" si="10"/>
        <v>2</v>
      </c>
      <c r="G88" s="44">
        <f t="shared" si="11"/>
        <v>55</v>
      </c>
      <c r="H88" s="45">
        <f t="shared" si="9"/>
        <v>1</v>
      </c>
      <c r="I88" s="46">
        <f t="shared" si="12"/>
        <v>1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514</v>
      </c>
      <c r="E89" s="23">
        <v>1586</v>
      </c>
      <c r="F89" s="43">
        <f t="shared" si="10"/>
        <v>2100</v>
      </c>
      <c r="G89" s="44">
        <f t="shared" si="11"/>
        <v>1</v>
      </c>
      <c r="H89" s="45">
        <f t="shared" si="9"/>
        <v>0.75523809523809526</v>
      </c>
      <c r="I89" s="46">
        <f t="shared" si="12"/>
        <v>76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173</v>
      </c>
      <c r="E90" s="23">
        <v>721</v>
      </c>
      <c r="F90" s="43">
        <f t="shared" si="10"/>
        <v>894</v>
      </c>
      <c r="G90" s="44">
        <f t="shared" si="11"/>
        <v>37</v>
      </c>
      <c r="H90" s="45">
        <f t="shared" si="9"/>
        <v>0.80648769574944068</v>
      </c>
      <c r="I90" s="46">
        <f t="shared" si="12"/>
        <v>64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245</v>
      </c>
      <c r="E91" s="23">
        <v>1084</v>
      </c>
      <c r="F91" s="43">
        <f t="shared" si="10"/>
        <v>1329</v>
      </c>
      <c r="G91" s="44">
        <f t="shared" si="11"/>
        <v>13</v>
      </c>
      <c r="H91" s="45">
        <f t="shared" si="9"/>
        <v>0.81565086531226483</v>
      </c>
      <c r="I91" s="46">
        <f t="shared" si="12"/>
        <v>62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190</v>
      </c>
      <c r="E92" s="23">
        <v>938</v>
      </c>
      <c r="F92" s="43">
        <f t="shared" si="10"/>
        <v>1128</v>
      </c>
      <c r="G92" s="44">
        <f t="shared" si="11"/>
        <v>18</v>
      </c>
      <c r="H92" s="45">
        <f t="shared" si="9"/>
        <v>0.83156028368794321</v>
      </c>
      <c r="I92" s="46">
        <f t="shared" si="12"/>
        <v>51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168</v>
      </c>
      <c r="E93" s="23">
        <v>772</v>
      </c>
      <c r="F93" s="43">
        <f t="shared" si="10"/>
        <v>940</v>
      </c>
      <c r="G93" s="44">
        <f t="shared" si="11"/>
        <v>31</v>
      </c>
      <c r="H93" s="45">
        <f t="shared" si="9"/>
        <v>0.82127659574468082</v>
      </c>
      <c r="I93" s="46">
        <f t="shared" si="12"/>
        <v>59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195</v>
      </c>
      <c r="E94" s="23">
        <v>701</v>
      </c>
      <c r="F94" s="43">
        <f t="shared" si="10"/>
        <v>896</v>
      </c>
      <c r="G94" s="44">
        <f t="shared" si="11"/>
        <v>36</v>
      </c>
      <c r="H94" s="45">
        <f t="shared" si="9"/>
        <v>0.7823660714285714</v>
      </c>
      <c r="I94" s="46">
        <f t="shared" si="12"/>
        <v>69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201</v>
      </c>
      <c r="E95" s="23">
        <v>757</v>
      </c>
      <c r="F95" s="43">
        <f t="shared" si="10"/>
        <v>958</v>
      </c>
      <c r="G95" s="44">
        <f t="shared" si="11"/>
        <v>30</v>
      </c>
      <c r="H95" s="45">
        <f t="shared" si="9"/>
        <v>0.79018789144050106</v>
      </c>
      <c r="I95" s="46">
        <f t="shared" si="12"/>
        <v>67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0</v>
      </c>
      <c r="E96" s="23">
        <v>1</v>
      </c>
      <c r="F96" s="43">
        <f t="shared" si="10"/>
        <v>1</v>
      </c>
      <c r="G96" s="44">
        <f t="shared" si="11"/>
        <v>62</v>
      </c>
      <c r="H96" s="45">
        <f t="shared" si="9"/>
        <v>1</v>
      </c>
      <c r="I96" s="46">
        <f t="shared" si="12"/>
        <v>1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227</v>
      </c>
      <c r="E97" s="29">
        <v>711</v>
      </c>
      <c r="F97" s="53">
        <f t="shared" si="10"/>
        <v>938</v>
      </c>
      <c r="G97" s="54">
        <f t="shared" si="11"/>
        <v>32</v>
      </c>
      <c r="H97" s="55">
        <f t="shared" si="9"/>
        <v>0.75799573560767586</v>
      </c>
      <c r="I97" s="56">
        <f t="shared" si="12"/>
        <v>75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9405</v>
      </c>
      <c r="E99" s="244">
        <f t="shared" ref="E99:G99" si="13">SUM(E12:E97)</f>
        <v>40160</v>
      </c>
      <c r="F99" s="244">
        <f t="shared" si="13"/>
        <v>49565</v>
      </c>
      <c r="G99" s="245">
        <f t="shared" si="13"/>
        <v>3519</v>
      </c>
    </row>
  </sheetData>
  <autoFilter ref="A11:I11" xr:uid="{00000000-0009-0000-0000-00001E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E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A70B4-FE61-4C58-BBB0-A5C0415ED6B3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259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135</v>
      </c>
      <c r="E6" s="17">
        <f>INDEX(E12:E97,MATCH(C6,C12:C97,0),0)</f>
        <v>598</v>
      </c>
      <c r="F6" s="17">
        <f>SUM(D6:E6)</f>
        <v>733</v>
      </c>
      <c r="G6" s="18">
        <f>_xlfn.RANK.EQ(F6,$F$12:$F$97,0)</f>
        <v>42</v>
      </c>
      <c r="H6" s="19">
        <f>E6/F6</f>
        <v>0.81582537517053211</v>
      </c>
      <c r="I6" s="20">
        <f>_xlfn.RANK.EQ(H6,$H$12:$H$97,0)</f>
        <v>63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200.6</v>
      </c>
      <c r="E7" s="76">
        <f>ROUND(SUMIF($B$12:$B$97,"G",E12:E97)/(COUNTIFS(B12:B97,"G",D12:D97,"&lt;&gt;")),1)</f>
        <v>808.6</v>
      </c>
      <c r="F7" s="76">
        <f>ROUND(SUM(D7:E7),1)</f>
        <v>1009.2</v>
      </c>
      <c r="G7" s="24"/>
      <c r="H7" s="25">
        <f>E7/F7</f>
        <v>0.80122869599682911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110.7</v>
      </c>
      <c r="E8" s="78">
        <f>ROUND(AVERAGE(E12:E97),1)</f>
        <v>470.7</v>
      </c>
      <c r="F8" s="78">
        <f>ROUND(SUM(D8:E8),1)</f>
        <v>581.4</v>
      </c>
      <c r="G8" s="30"/>
      <c r="H8" s="31">
        <f>E8/F8</f>
        <v>0.80959752321981426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2023年度（基準日：５月１日）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342</v>
      </c>
      <c r="E12" s="23">
        <v>1089</v>
      </c>
      <c r="F12" s="43">
        <f t="shared" ref="F12:F43" si="0">SUM(D12:E12)</f>
        <v>1431</v>
      </c>
      <c r="G12" s="44">
        <f t="shared" ref="G12:G43" si="1">_xlfn.RANK.EQ(F12,$F$12:$F$97,0)</f>
        <v>9</v>
      </c>
      <c r="H12" s="45">
        <f t="shared" ref="H12:H21" si="2">E12/F12</f>
        <v>0.76100628930817615</v>
      </c>
      <c r="I12" s="46">
        <f t="shared" ref="I12:I43" si="3">_xlfn.RANK.EQ(H12,$H$12:$H$97,0)</f>
        <v>75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0</v>
      </c>
      <c r="E13" s="23">
        <v>5</v>
      </c>
      <c r="F13" s="43">
        <f t="shared" si="0"/>
        <v>5</v>
      </c>
      <c r="G13" s="44">
        <f t="shared" si="1"/>
        <v>46</v>
      </c>
      <c r="H13" s="45">
        <f t="shared" si="2"/>
        <v>1</v>
      </c>
      <c r="I13" s="46">
        <f t="shared" si="3"/>
        <v>1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0</v>
      </c>
      <c r="E14" s="23">
        <v>1</v>
      </c>
      <c r="F14" s="43">
        <f t="shared" si="0"/>
        <v>1</v>
      </c>
      <c r="G14" s="44">
        <f t="shared" si="1"/>
        <v>62</v>
      </c>
      <c r="H14" s="45">
        <f t="shared" si="2"/>
        <v>1</v>
      </c>
      <c r="I14" s="46">
        <f t="shared" si="3"/>
        <v>1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0</v>
      </c>
      <c r="E15" s="23">
        <v>1</v>
      </c>
      <c r="F15" s="43">
        <f t="shared" si="0"/>
        <v>1</v>
      </c>
      <c r="G15" s="44">
        <f t="shared" si="1"/>
        <v>62</v>
      </c>
      <c r="H15" s="45">
        <f t="shared" si="2"/>
        <v>1</v>
      </c>
      <c r="I15" s="46">
        <f t="shared" si="3"/>
        <v>1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0</v>
      </c>
      <c r="E16" s="23">
        <v>1</v>
      </c>
      <c r="F16" s="43">
        <f t="shared" si="0"/>
        <v>1</v>
      </c>
      <c r="G16" s="44">
        <f t="shared" si="1"/>
        <v>62</v>
      </c>
      <c r="H16" s="45">
        <f t="shared" si="2"/>
        <v>1</v>
      </c>
      <c r="I16" s="46">
        <f t="shared" si="3"/>
        <v>1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0</v>
      </c>
      <c r="E17" s="23">
        <v>1</v>
      </c>
      <c r="F17" s="43">
        <f t="shared" si="0"/>
        <v>1</v>
      </c>
      <c r="G17" s="44">
        <f t="shared" si="1"/>
        <v>62</v>
      </c>
      <c r="H17" s="45">
        <f t="shared" si="2"/>
        <v>1</v>
      </c>
      <c r="I17" s="46">
        <f t="shared" si="3"/>
        <v>1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204</v>
      </c>
      <c r="E18" s="23">
        <v>724</v>
      </c>
      <c r="F18" s="43">
        <f t="shared" si="0"/>
        <v>928</v>
      </c>
      <c r="G18" s="44">
        <f t="shared" si="1"/>
        <v>32</v>
      </c>
      <c r="H18" s="45">
        <f t="shared" si="2"/>
        <v>0.78017241379310343</v>
      </c>
      <c r="I18" s="46">
        <f t="shared" si="3"/>
        <v>72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145</v>
      </c>
      <c r="E19" s="23">
        <v>692</v>
      </c>
      <c r="F19" s="43">
        <f t="shared" si="0"/>
        <v>837</v>
      </c>
      <c r="G19" s="44">
        <f t="shared" si="1"/>
        <v>40</v>
      </c>
      <c r="H19" s="45">
        <f t="shared" si="2"/>
        <v>0.82676224611708482</v>
      </c>
      <c r="I19" s="46">
        <f t="shared" si="3"/>
        <v>57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0</v>
      </c>
      <c r="E20" s="23">
        <v>3</v>
      </c>
      <c r="F20" s="43">
        <f t="shared" si="0"/>
        <v>3</v>
      </c>
      <c r="G20" s="44">
        <f t="shared" si="1"/>
        <v>51</v>
      </c>
      <c r="H20" s="45">
        <f t="shared" si="2"/>
        <v>1</v>
      </c>
      <c r="I20" s="46">
        <f t="shared" si="3"/>
        <v>1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292</v>
      </c>
      <c r="E21" s="23">
        <v>1433</v>
      </c>
      <c r="F21" s="43">
        <f t="shared" si="0"/>
        <v>1725</v>
      </c>
      <c r="G21" s="44">
        <f t="shared" si="1"/>
        <v>3</v>
      </c>
      <c r="H21" s="45">
        <f t="shared" si="2"/>
        <v>0.83072463768115945</v>
      </c>
      <c r="I21" s="46">
        <f t="shared" si="3"/>
        <v>53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0</v>
      </c>
      <c r="E22" s="23">
        <v>0</v>
      </c>
      <c r="F22" s="43">
        <f t="shared" si="0"/>
        <v>0</v>
      </c>
      <c r="G22" s="44">
        <f t="shared" si="1"/>
        <v>83</v>
      </c>
      <c r="H22" s="45">
        <v>0</v>
      </c>
      <c r="I22" s="46">
        <f t="shared" si="3"/>
        <v>83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182</v>
      </c>
      <c r="E23" s="23">
        <v>649</v>
      </c>
      <c r="F23" s="43">
        <f t="shared" si="0"/>
        <v>831</v>
      </c>
      <c r="G23" s="44">
        <f t="shared" si="1"/>
        <v>41</v>
      </c>
      <c r="H23" s="45">
        <f t="shared" ref="H23:H41" si="4">E23/F23</f>
        <v>0.78098676293622138</v>
      </c>
      <c r="I23" s="46">
        <f t="shared" si="3"/>
        <v>71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282</v>
      </c>
      <c r="E24" s="23">
        <v>743</v>
      </c>
      <c r="F24" s="43">
        <f t="shared" si="0"/>
        <v>1025</v>
      </c>
      <c r="G24" s="44">
        <f t="shared" si="1"/>
        <v>26</v>
      </c>
      <c r="H24" s="45">
        <f t="shared" si="4"/>
        <v>0.72487804878048778</v>
      </c>
      <c r="I24" s="46">
        <f t="shared" si="3"/>
        <v>80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0</v>
      </c>
      <c r="E25" s="23">
        <v>2</v>
      </c>
      <c r="F25" s="43">
        <f t="shared" si="0"/>
        <v>2</v>
      </c>
      <c r="G25" s="44">
        <f t="shared" si="1"/>
        <v>55</v>
      </c>
      <c r="H25" s="45">
        <f t="shared" si="4"/>
        <v>1</v>
      </c>
      <c r="I25" s="46">
        <f t="shared" si="3"/>
        <v>1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0</v>
      </c>
      <c r="E26" s="23">
        <v>4</v>
      </c>
      <c r="F26" s="43">
        <f t="shared" si="0"/>
        <v>4</v>
      </c>
      <c r="G26" s="44">
        <f t="shared" si="1"/>
        <v>49</v>
      </c>
      <c r="H26" s="45">
        <f t="shared" si="4"/>
        <v>1</v>
      </c>
      <c r="I26" s="46">
        <f t="shared" si="3"/>
        <v>1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418</v>
      </c>
      <c r="E27" s="23">
        <v>1162</v>
      </c>
      <c r="F27" s="43">
        <f t="shared" si="0"/>
        <v>1580</v>
      </c>
      <c r="G27" s="44">
        <f t="shared" si="1"/>
        <v>6</v>
      </c>
      <c r="H27" s="45">
        <f t="shared" si="4"/>
        <v>0.73544303797468358</v>
      </c>
      <c r="I27" s="46">
        <f t="shared" si="3"/>
        <v>79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0</v>
      </c>
      <c r="E28" s="23">
        <v>6</v>
      </c>
      <c r="F28" s="43">
        <f t="shared" si="0"/>
        <v>6</v>
      </c>
      <c r="G28" s="44">
        <f t="shared" si="1"/>
        <v>43</v>
      </c>
      <c r="H28" s="45">
        <f t="shared" si="4"/>
        <v>1</v>
      </c>
      <c r="I28" s="46">
        <f t="shared" si="3"/>
        <v>1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0</v>
      </c>
      <c r="E29" s="23">
        <v>4</v>
      </c>
      <c r="F29" s="43">
        <f t="shared" si="0"/>
        <v>4</v>
      </c>
      <c r="G29" s="44">
        <f t="shared" si="1"/>
        <v>49</v>
      </c>
      <c r="H29" s="45">
        <f t="shared" si="4"/>
        <v>1</v>
      </c>
      <c r="I29" s="46">
        <f t="shared" si="3"/>
        <v>1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221</v>
      </c>
      <c r="E30" s="23">
        <v>888</v>
      </c>
      <c r="F30" s="43">
        <f t="shared" si="0"/>
        <v>1109</v>
      </c>
      <c r="G30" s="44">
        <f t="shared" si="1"/>
        <v>21</v>
      </c>
      <c r="H30" s="45">
        <f t="shared" si="4"/>
        <v>0.80072137060414783</v>
      </c>
      <c r="I30" s="46">
        <f t="shared" si="3"/>
        <v>67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0</v>
      </c>
      <c r="E31" s="23">
        <v>1</v>
      </c>
      <c r="F31" s="43">
        <f t="shared" si="0"/>
        <v>1</v>
      </c>
      <c r="G31" s="44">
        <f t="shared" si="1"/>
        <v>62</v>
      </c>
      <c r="H31" s="45">
        <f t="shared" si="4"/>
        <v>1</v>
      </c>
      <c r="I31" s="46">
        <f t="shared" si="3"/>
        <v>1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248</v>
      </c>
      <c r="E32" s="23">
        <v>1147</v>
      </c>
      <c r="F32" s="43">
        <f t="shared" si="0"/>
        <v>1395</v>
      </c>
      <c r="G32" s="44">
        <f t="shared" si="1"/>
        <v>12</v>
      </c>
      <c r="H32" s="45">
        <f t="shared" si="4"/>
        <v>0.82222222222222219</v>
      </c>
      <c r="I32" s="46">
        <f t="shared" si="3"/>
        <v>60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275</v>
      </c>
      <c r="E33" s="23">
        <v>1722</v>
      </c>
      <c r="F33" s="43">
        <f t="shared" si="0"/>
        <v>1997</v>
      </c>
      <c r="G33" s="44">
        <f t="shared" si="1"/>
        <v>2</v>
      </c>
      <c r="H33" s="45">
        <f t="shared" si="4"/>
        <v>0.86229344016024034</v>
      </c>
      <c r="I33" s="46">
        <f t="shared" si="3"/>
        <v>39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223</v>
      </c>
      <c r="E34" s="23">
        <v>1310</v>
      </c>
      <c r="F34" s="43">
        <f t="shared" si="0"/>
        <v>1533</v>
      </c>
      <c r="G34" s="44">
        <f t="shared" si="1"/>
        <v>8</v>
      </c>
      <c r="H34" s="45">
        <f t="shared" si="4"/>
        <v>0.85453359425962161</v>
      </c>
      <c r="I34" s="46">
        <f t="shared" si="3"/>
        <v>40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0</v>
      </c>
      <c r="E35" s="23">
        <v>1</v>
      </c>
      <c r="F35" s="43">
        <f t="shared" si="0"/>
        <v>1</v>
      </c>
      <c r="G35" s="44">
        <f t="shared" si="1"/>
        <v>62</v>
      </c>
      <c r="H35" s="45">
        <f t="shared" si="4"/>
        <v>1</v>
      </c>
      <c r="I35" s="46">
        <f t="shared" si="3"/>
        <v>1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0</v>
      </c>
      <c r="E36" s="23">
        <v>1</v>
      </c>
      <c r="F36" s="43">
        <f t="shared" si="0"/>
        <v>1</v>
      </c>
      <c r="G36" s="44">
        <f t="shared" si="1"/>
        <v>62</v>
      </c>
      <c r="H36" s="45">
        <f t="shared" si="4"/>
        <v>1</v>
      </c>
      <c r="I36" s="46">
        <f t="shared" si="3"/>
        <v>1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1</v>
      </c>
      <c r="E37" s="23">
        <v>5</v>
      </c>
      <c r="F37" s="43">
        <f t="shared" si="0"/>
        <v>6</v>
      </c>
      <c r="G37" s="44">
        <f t="shared" si="1"/>
        <v>43</v>
      </c>
      <c r="H37" s="45">
        <f t="shared" si="4"/>
        <v>0.83333333333333337</v>
      </c>
      <c r="I37" s="46">
        <f t="shared" si="3"/>
        <v>50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0</v>
      </c>
      <c r="E38" s="23">
        <v>1</v>
      </c>
      <c r="F38" s="43">
        <f t="shared" si="0"/>
        <v>1</v>
      </c>
      <c r="G38" s="44">
        <f t="shared" si="1"/>
        <v>62</v>
      </c>
      <c r="H38" s="45">
        <f t="shared" si="4"/>
        <v>1</v>
      </c>
      <c r="I38" s="46">
        <f t="shared" si="3"/>
        <v>1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0</v>
      </c>
      <c r="E39" s="23">
        <v>3</v>
      </c>
      <c r="F39" s="43">
        <f t="shared" si="0"/>
        <v>3</v>
      </c>
      <c r="G39" s="44">
        <f t="shared" si="1"/>
        <v>51</v>
      </c>
      <c r="H39" s="45">
        <f t="shared" si="4"/>
        <v>1</v>
      </c>
      <c r="I39" s="46">
        <f t="shared" si="3"/>
        <v>1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0</v>
      </c>
      <c r="E40" s="23">
        <v>1</v>
      </c>
      <c r="F40" s="43">
        <f t="shared" si="0"/>
        <v>1</v>
      </c>
      <c r="G40" s="44">
        <f t="shared" si="1"/>
        <v>62</v>
      </c>
      <c r="H40" s="45">
        <f t="shared" si="4"/>
        <v>1</v>
      </c>
      <c r="I40" s="46">
        <f t="shared" si="3"/>
        <v>1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0</v>
      </c>
      <c r="E41" s="23">
        <v>1</v>
      </c>
      <c r="F41" s="43">
        <f t="shared" si="0"/>
        <v>1</v>
      </c>
      <c r="G41" s="44">
        <f t="shared" si="1"/>
        <v>62</v>
      </c>
      <c r="H41" s="45">
        <f t="shared" si="4"/>
        <v>1</v>
      </c>
      <c r="I41" s="46">
        <f t="shared" si="3"/>
        <v>1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0</v>
      </c>
      <c r="E42" s="23">
        <v>0</v>
      </c>
      <c r="F42" s="43">
        <f t="shared" si="0"/>
        <v>0</v>
      </c>
      <c r="G42" s="44">
        <f t="shared" si="1"/>
        <v>83</v>
      </c>
      <c r="H42" s="45">
        <v>0</v>
      </c>
      <c r="I42" s="46">
        <f t="shared" si="3"/>
        <v>83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1</v>
      </c>
      <c r="F43" s="43">
        <f t="shared" si="0"/>
        <v>1</v>
      </c>
      <c r="G43" s="44">
        <f t="shared" si="1"/>
        <v>62</v>
      </c>
      <c r="H43" s="45">
        <f>E43/F43</f>
        <v>1</v>
      </c>
      <c r="I43" s="46">
        <f t="shared" si="3"/>
        <v>1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0</v>
      </c>
      <c r="E44" s="23">
        <v>5</v>
      </c>
      <c r="F44" s="43">
        <f t="shared" ref="F44:F75" si="5">SUM(D44:E44)</f>
        <v>5</v>
      </c>
      <c r="G44" s="44">
        <f t="shared" ref="G44:G75" si="6">_xlfn.RANK.EQ(F44,$F$12:$F$97,0)</f>
        <v>46</v>
      </c>
      <c r="H44" s="45">
        <f>E44/F44</f>
        <v>1</v>
      </c>
      <c r="I44" s="46">
        <f t="shared" ref="I44:I75" si="7">_xlfn.RANK.EQ(H44,$H$12:$H$97,0)</f>
        <v>1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0</v>
      </c>
      <c r="E45" s="23">
        <v>3</v>
      </c>
      <c r="F45" s="43">
        <f t="shared" si="5"/>
        <v>3</v>
      </c>
      <c r="G45" s="44">
        <f t="shared" si="6"/>
        <v>51</v>
      </c>
      <c r="H45" s="45">
        <f>E45/F45</f>
        <v>1</v>
      </c>
      <c r="I45" s="46">
        <f t="shared" si="7"/>
        <v>1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5"/>
        <v>0</v>
      </c>
      <c r="G46" s="44">
        <f t="shared" si="6"/>
        <v>83</v>
      </c>
      <c r="H46" s="45">
        <v>0</v>
      </c>
      <c r="I46" s="46">
        <f t="shared" si="7"/>
        <v>83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186</v>
      </c>
      <c r="E47" s="23">
        <v>972</v>
      </c>
      <c r="F47" s="43">
        <f t="shared" si="5"/>
        <v>1158</v>
      </c>
      <c r="G47" s="44">
        <f t="shared" si="6"/>
        <v>15</v>
      </c>
      <c r="H47" s="45">
        <f t="shared" ref="H47:H66" si="8">E47/F47</f>
        <v>0.8393782383419689</v>
      </c>
      <c r="I47" s="46">
        <f t="shared" si="7"/>
        <v>46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0</v>
      </c>
      <c r="E48" s="23">
        <v>1</v>
      </c>
      <c r="F48" s="43">
        <f t="shared" si="5"/>
        <v>1</v>
      </c>
      <c r="G48" s="44">
        <f t="shared" si="6"/>
        <v>62</v>
      </c>
      <c r="H48" s="45">
        <f t="shared" si="8"/>
        <v>1</v>
      </c>
      <c r="I48" s="46">
        <f t="shared" si="7"/>
        <v>1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0</v>
      </c>
      <c r="E49" s="23">
        <v>1</v>
      </c>
      <c r="F49" s="43">
        <f t="shared" si="5"/>
        <v>1</v>
      </c>
      <c r="G49" s="44">
        <f t="shared" si="6"/>
        <v>62</v>
      </c>
      <c r="H49" s="45">
        <f t="shared" si="8"/>
        <v>1</v>
      </c>
      <c r="I49" s="46">
        <f t="shared" si="7"/>
        <v>1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141</v>
      </c>
      <c r="E50" s="23">
        <v>785</v>
      </c>
      <c r="F50" s="43">
        <f t="shared" si="5"/>
        <v>926</v>
      </c>
      <c r="G50" s="44">
        <f t="shared" si="6"/>
        <v>33</v>
      </c>
      <c r="H50" s="45">
        <f t="shared" si="8"/>
        <v>0.84773218142548601</v>
      </c>
      <c r="I50" s="46">
        <f t="shared" si="7"/>
        <v>42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161</v>
      </c>
      <c r="E51" s="23">
        <v>881</v>
      </c>
      <c r="F51" s="43">
        <f t="shared" si="5"/>
        <v>1042</v>
      </c>
      <c r="G51" s="44">
        <f t="shared" si="6"/>
        <v>24</v>
      </c>
      <c r="H51" s="45">
        <f t="shared" si="8"/>
        <v>0.84548944337811904</v>
      </c>
      <c r="I51" s="46">
        <f t="shared" si="7"/>
        <v>43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0</v>
      </c>
      <c r="E52" s="23">
        <v>1</v>
      </c>
      <c r="F52" s="43">
        <f t="shared" si="5"/>
        <v>1</v>
      </c>
      <c r="G52" s="44">
        <f t="shared" si="6"/>
        <v>62</v>
      </c>
      <c r="H52" s="45">
        <f t="shared" si="8"/>
        <v>1</v>
      </c>
      <c r="I52" s="46">
        <f t="shared" si="7"/>
        <v>1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248</v>
      </c>
      <c r="E53" s="23">
        <v>868</v>
      </c>
      <c r="F53" s="43">
        <f t="shared" si="5"/>
        <v>1116</v>
      </c>
      <c r="G53" s="44">
        <f t="shared" si="6"/>
        <v>20</v>
      </c>
      <c r="H53" s="45">
        <f t="shared" si="8"/>
        <v>0.77777777777777779</v>
      </c>
      <c r="I53" s="46">
        <f t="shared" si="7"/>
        <v>73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169</v>
      </c>
      <c r="E54" s="23">
        <v>836</v>
      </c>
      <c r="F54" s="43">
        <f t="shared" si="5"/>
        <v>1005</v>
      </c>
      <c r="G54" s="44">
        <f t="shared" si="6"/>
        <v>29</v>
      </c>
      <c r="H54" s="45">
        <f t="shared" si="8"/>
        <v>0.83184079601990046</v>
      </c>
      <c r="I54" s="46">
        <f t="shared" si="7"/>
        <v>51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199</v>
      </c>
      <c r="E55" s="23">
        <v>825</v>
      </c>
      <c r="F55" s="43">
        <f t="shared" si="5"/>
        <v>1024</v>
      </c>
      <c r="G55" s="44">
        <f t="shared" si="6"/>
        <v>27</v>
      </c>
      <c r="H55" s="45">
        <f t="shared" si="8"/>
        <v>0.8056640625</v>
      </c>
      <c r="I55" s="46">
        <f t="shared" si="7"/>
        <v>66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312</v>
      </c>
      <c r="E56" s="23">
        <v>779</v>
      </c>
      <c r="F56" s="43">
        <f t="shared" si="5"/>
        <v>1091</v>
      </c>
      <c r="G56" s="44">
        <f t="shared" si="6"/>
        <v>22</v>
      </c>
      <c r="H56" s="45">
        <f t="shared" si="8"/>
        <v>0.71402383134738767</v>
      </c>
      <c r="I56" s="46">
        <f t="shared" si="7"/>
        <v>81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0</v>
      </c>
      <c r="E57" s="23">
        <v>6</v>
      </c>
      <c r="F57" s="43">
        <f t="shared" si="5"/>
        <v>6</v>
      </c>
      <c r="G57" s="44">
        <f t="shared" si="6"/>
        <v>43</v>
      </c>
      <c r="H57" s="45">
        <f t="shared" si="8"/>
        <v>1</v>
      </c>
      <c r="I57" s="46">
        <f t="shared" si="7"/>
        <v>1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163</v>
      </c>
      <c r="E58" s="23">
        <v>887</v>
      </c>
      <c r="F58" s="43">
        <f t="shared" si="5"/>
        <v>1050</v>
      </c>
      <c r="G58" s="44">
        <f t="shared" si="6"/>
        <v>23</v>
      </c>
      <c r="H58" s="45">
        <f t="shared" si="8"/>
        <v>0.84476190476190471</v>
      </c>
      <c r="I58" s="46">
        <f t="shared" si="7"/>
        <v>44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267</v>
      </c>
      <c r="E59" s="23">
        <v>1286</v>
      </c>
      <c r="F59" s="43">
        <f t="shared" si="5"/>
        <v>1553</v>
      </c>
      <c r="G59" s="44">
        <f t="shared" si="6"/>
        <v>7</v>
      </c>
      <c r="H59" s="45">
        <f t="shared" si="8"/>
        <v>0.82807469414037349</v>
      </c>
      <c r="I59" s="46">
        <f t="shared" si="7"/>
        <v>55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0</v>
      </c>
      <c r="E60" s="23">
        <v>2</v>
      </c>
      <c r="F60" s="43">
        <f t="shared" si="5"/>
        <v>2</v>
      </c>
      <c r="G60" s="44">
        <f t="shared" si="6"/>
        <v>55</v>
      </c>
      <c r="H60" s="45">
        <f t="shared" si="8"/>
        <v>1</v>
      </c>
      <c r="I60" s="46">
        <f t="shared" si="7"/>
        <v>1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0</v>
      </c>
      <c r="E61" s="23">
        <v>1</v>
      </c>
      <c r="F61" s="43">
        <f t="shared" si="5"/>
        <v>1</v>
      </c>
      <c r="G61" s="44">
        <f t="shared" si="6"/>
        <v>62</v>
      </c>
      <c r="H61" s="45">
        <f t="shared" si="8"/>
        <v>1</v>
      </c>
      <c r="I61" s="46">
        <f t="shared" si="7"/>
        <v>1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0</v>
      </c>
      <c r="E62" s="23">
        <v>1</v>
      </c>
      <c r="F62" s="43">
        <f t="shared" si="5"/>
        <v>1</v>
      </c>
      <c r="G62" s="44">
        <f t="shared" si="6"/>
        <v>62</v>
      </c>
      <c r="H62" s="45">
        <f t="shared" si="8"/>
        <v>1</v>
      </c>
      <c r="I62" s="46">
        <f t="shared" si="7"/>
        <v>1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147</v>
      </c>
      <c r="E63" s="23">
        <v>725</v>
      </c>
      <c r="F63" s="43">
        <f t="shared" si="5"/>
        <v>872</v>
      </c>
      <c r="G63" s="44">
        <f t="shared" si="6"/>
        <v>38</v>
      </c>
      <c r="H63" s="45">
        <f t="shared" si="8"/>
        <v>0.83142201834862384</v>
      </c>
      <c r="I63" s="46">
        <f t="shared" si="7"/>
        <v>52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0</v>
      </c>
      <c r="E64" s="23">
        <v>2</v>
      </c>
      <c r="F64" s="43">
        <f t="shared" si="5"/>
        <v>2</v>
      </c>
      <c r="G64" s="44">
        <f t="shared" si="6"/>
        <v>55</v>
      </c>
      <c r="H64" s="45">
        <f t="shared" si="8"/>
        <v>1</v>
      </c>
      <c r="I64" s="46">
        <f t="shared" si="7"/>
        <v>1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150</v>
      </c>
      <c r="E65" s="23">
        <v>709</v>
      </c>
      <c r="F65" s="43">
        <f t="shared" si="5"/>
        <v>859</v>
      </c>
      <c r="G65" s="44">
        <f t="shared" si="6"/>
        <v>39</v>
      </c>
      <c r="H65" s="45">
        <f t="shared" si="8"/>
        <v>0.82537834691501744</v>
      </c>
      <c r="I65" s="46">
        <f t="shared" si="7"/>
        <v>59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281</v>
      </c>
      <c r="E66" s="23">
        <v>1417</v>
      </c>
      <c r="F66" s="43">
        <f t="shared" si="5"/>
        <v>1698</v>
      </c>
      <c r="G66" s="44">
        <f t="shared" si="6"/>
        <v>5</v>
      </c>
      <c r="H66" s="45">
        <f t="shared" si="8"/>
        <v>0.83451118963486459</v>
      </c>
      <c r="I66" s="46">
        <f t="shared" si="7"/>
        <v>49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0</v>
      </c>
      <c r="E67" s="23">
        <v>0</v>
      </c>
      <c r="F67" s="43">
        <f t="shared" si="5"/>
        <v>0</v>
      </c>
      <c r="G67" s="44">
        <f t="shared" si="6"/>
        <v>83</v>
      </c>
      <c r="H67" s="45">
        <v>0</v>
      </c>
      <c r="I67" s="46">
        <f t="shared" si="7"/>
        <v>83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0</v>
      </c>
      <c r="E68" s="23">
        <v>1</v>
      </c>
      <c r="F68" s="43">
        <f t="shared" si="5"/>
        <v>1</v>
      </c>
      <c r="G68" s="44">
        <f t="shared" si="6"/>
        <v>62</v>
      </c>
      <c r="H68" s="45">
        <f t="shared" ref="H68:H97" si="9">E68/F68</f>
        <v>1</v>
      </c>
      <c r="I68" s="46">
        <f t="shared" si="7"/>
        <v>1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269</v>
      </c>
      <c r="E69" s="23">
        <v>1434</v>
      </c>
      <c r="F69" s="43">
        <f t="shared" si="5"/>
        <v>1703</v>
      </c>
      <c r="G69" s="44">
        <f t="shared" si="6"/>
        <v>4</v>
      </c>
      <c r="H69" s="45">
        <f t="shared" si="9"/>
        <v>0.84204345273047565</v>
      </c>
      <c r="I69" s="46">
        <f t="shared" si="7"/>
        <v>45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0</v>
      </c>
      <c r="E70" s="23">
        <v>3</v>
      </c>
      <c r="F70" s="43">
        <f t="shared" si="5"/>
        <v>3</v>
      </c>
      <c r="G70" s="44">
        <f t="shared" si="6"/>
        <v>51</v>
      </c>
      <c r="H70" s="45">
        <f t="shared" si="9"/>
        <v>1</v>
      </c>
      <c r="I70" s="46">
        <f t="shared" si="7"/>
        <v>1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232</v>
      </c>
      <c r="E71" s="23">
        <v>1194</v>
      </c>
      <c r="F71" s="43">
        <f t="shared" si="5"/>
        <v>1426</v>
      </c>
      <c r="G71" s="44">
        <f t="shared" si="6"/>
        <v>10</v>
      </c>
      <c r="H71" s="45">
        <f t="shared" si="9"/>
        <v>0.83730715287517532</v>
      </c>
      <c r="I71" s="46">
        <f t="shared" si="7"/>
        <v>47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0</v>
      </c>
      <c r="E72" s="23">
        <v>1</v>
      </c>
      <c r="F72" s="43">
        <f t="shared" si="5"/>
        <v>1</v>
      </c>
      <c r="G72" s="44">
        <f t="shared" si="6"/>
        <v>62</v>
      </c>
      <c r="H72" s="45">
        <f t="shared" si="9"/>
        <v>1</v>
      </c>
      <c r="I72" s="46">
        <f t="shared" si="7"/>
        <v>1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0</v>
      </c>
      <c r="E73" s="23">
        <v>1</v>
      </c>
      <c r="F73" s="43">
        <f t="shared" si="5"/>
        <v>1</v>
      </c>
      <c r="G73" s="44">
        <f t="shared" si="6"/>
        <v>62</v>
      </c>
      <c r="H73" s="45">
        <f t="shared" si="9"/>
        <v>1</v>
      </c>
      <c r="I73" s="46">
        <f t="shared" si="7"/>
        <v>1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0</v>
      </c>
      <c r="E74" s="23">
        <v>2</v>
      </c>
      <c r="F74" s="43">
        <f t="shared" si="5"/>
        <v>2</v>
      </c>
      <c r="G74" s="44">
        <f t="shared" si="6"/>
        <v>55</v>
      </c>
      <c r="H74" s="45">
        <f t="shared" si="9"/>
        <v>1</v>
      </c>
      <c r="I74" s="46">
        <f t="shared" si="7"/>
        <v>1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0</v>
      </c>
      <c r="E75" s="23">
        <v>1</v>
      </c>
      <c r="F75" s="43">
        <f t="shared" si="5"/>
        <v>1</v>
      </c>
      <c r="G75" s="44">
        <f t="shared" si="6"/>
        <v>62</v>
      </c>
      <c r="H75" s="45">
        <f t="shared" si="9"/>
        <v>1</v>
      </c>
      <c r="I75" s="46">
        <f t="shared" si="7"/>
        <v>1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1</v>
      </c>
      <c r="E76" s="23">
        <v>1</v>
      </c>
      <c r="F76" s="43">
        <f t="shared" ref="F76:F97" si="10">SUM(D76:E76)</f>
        <v>2</v>
      </c>
      <c r="G76" s="44">
        <f t="shared" ref="G76:G97" si="11">_xlfn.RANK.EQ(F76,$F$12:$F$97,0)</f>
        <v>55</v>
      </c>
      <c r="H76" s="45">
        <f t="shared" si="9"/>
        <v>0.5</v>
      </c>
      <c r="I76" s="46">
        <f t="shared" ref="I76:I97" si="12">_xlfn.RANK.EQ(H76,$H$12:$H$97,0)</f>
        <v>82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206</v>
      </c>
      <c r="E77" s="23">
        <v>947</v>
      </c>
      <c r="F77" s="43">
        <f t="shared" si="10"/>
        <v>1153</v>
      </c>
      <c r="G77" s="44">
        <f t="shared" si="11"/>
        <v>16</v>
      </c>
      <c r="H77" s="45">
        <f t="shared" si="9"/>
        <v>0.82133564614050303</v>
      </c>
      <c r="I77" s="46">
        <f t="shared" si="12"/>
        <v>61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297</v>
      </c>
      <c r="E78" s="23">
        <v>945</v>
      </c>
      <c r="F78" s="43">
        <f t="shared" si="10"/>
        <v>1242</v>
      </c>
      <c r="G78" s="44">
        <f t="shared" si="11"/>
        <v>14</v>
      </c>
      <c r="H78" s="45">
        <f t="shared" si="9"/>
        <v>0.76086956521739135</v>
      </c>
      <c r="I78" s="46">
        <f t="shared" si="12"/>
        <v>76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243</v>
      </c>
      <c r="E79" s="23">
        <v>1170</v>
      </c>
      <c r="F79" s="43">
        <f t="shared" si="10"/>
        <v>1413</v>
      </c>
      <c r="G79" s="44">
        <f t="shared" si="11"/>
        <v>11</v>
      </c>
      <c r="H79" s="45">
        <f t="shared" si="9"/>
        <v>0.82802547770700641</v>
      </c>
      <c r="I79" s="46">
        <f t="shared" si="12"/>
        <v>56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199</v>
      </c>
      <c r="E80" s="23">
        <v>944</v>
      </c>
      <c r="F80" s="43">
        <f t="shared" si="10"/>
        <v>1143</v>
      </c>
      <c r="G80" s="44">
        <f t="shared" si="11"/>
        <v>18</v>
      </c>
      <c r="H80" s="45">
        <f t="shared" si="9"/>
        <v>0.82589676290463687</v>
      </c>
      <c r="I80" s="46">
        <f t="shared" si="12"/>
        <v>58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189</v>
      </c>
      <c r="E81" s="23">
        <v>959</v>
      </c>
      <c r="F81" s="43">
        <f t="shared" si="10"/>
        <v>1148</v>
      </c>
      <c r="G81" s="44">
        <f t="shared" si="11"/>
        <v>17</v>
      </c>
      <c r="H81" s="45">
        <f t="shared" si="9"/>
        <v>0.83536585365853655</v>
      </c>
      <c r="I81" s="46">
        <f t="shared" si="12"/>
        <v>48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149</v>
      </c>
      <c r="E82" s="23">
        <v>858</v>
      </c>
      <c r="F82" s="43">
        <f t="shared" si="10"/>
        <v>1007</v>
      </c>
      <c r="G82" s="44">
        <f t="shared" si="11"/>
        <v>28</v>
      </c>
      <c r="H82" s="45">
        <f t="shared" si="9"/>
        <v>0.85203574975173779</v>
      </c>
      <c r="I82" s="46">
        <f t="shared" si="12"/>
        <v>41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0</v>
      </c>
      <c r="E83" s="23">
        <v>2</v>
      </c>
      <c r="F83" s="43">
        <f t="shared" si="10"/>
        <v>2</v>
      </c>
      <c r="G83" s="44">
        <f t="shared" si="11"/>
        <v>55</v>
      </c>
      <c r="H83" s="45">
        <f t="shared" si="9"/>
        <v>1</v>
      </c>
      <c r="I83" s="46">
        <f t="shared" si="12"/>
        <v>1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189</v>
      </c>
      <c r="E84" s="23">
        <v>737</v>
      </c>
      <c r="F84" s="43">
        <f t="shared" si="10"/>
        <v>926</v>
      </c>
      <c r="G84" s="44">
        <f t="shared" si="11"/>
        <v>33</v>
      </c>
      <c r="H84" s="45">
        <f t="shared" si="9"/>
        <v>0.79589632829373647</v>
      </c>
      <c r="I84" s="46">
        <f t="shared" si="12"/>
        <v>69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196</v>
      </c>
      <c r="E85" s="23">
        <v>771</v>
      </c>
      <c r="F85" s="43">
        <f t="shared" si="10"/>
        <v>967</v>
      </c>
      <c r="G85" s="44">
        <f t="shared" si="11"/>
        <v>30</v>
      </c>
      <c r="H85" s="45">
        <f t="shared" si="9"/>
        <v>0.79731127197518092</v>
      </c>
      <c r="I85" s="46">
        <f t="shared" si="12"/>
        <v>68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135</v>
      </c>
      <c r="E86" s="48">
        <v>598</v>
      </c>
      <c r="F86" s="49">
        <f t="shared" si="10"/>
        <v>733</v>
      </c>
      <c r="G86" s="50">
        <f t="shared" si="11"/>
        <v>42</v>
      </c>
      <c r="H86" s="51">
        <f t="shared" si="9"/>
        <v>0.81582537517053211</v>
      </c>
      <c r="I86" s="52">
        <f t="shared" si="12"/>
        <v>63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0</v>
      </c>
      <c r="E87" s="23">
        <v>5</v>
      </c>
      <c r="F87" s="43">
        <f t="shared" si="10"/>
        <v>5</v>
      </c>
      <c r="G87" s="44">
        <f t="shared" si="11"/>
        <v>46</v>
      </c>
      <c r="H87" s="45">
        <f t="shared" si="9"/>
        <v>1</v>
      </c>
      <c r="I87" s="46">
        <f t="shared" si="12"/>
        <v>1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0</v>
      </c>
      <c r="E88" s="23">
        <v>2</v>
      </c>
      <c r="F88" s="43">
        <f t="shared" si="10"/>
        <v>2</v>
      </c>
      <c r="G88" s="44">
        <f t="shared" si="11"/>
        <v>55</v>
      </c>
      <c r="H88" s="45">
        <f t="shared" si="9"/>
        <v>1</v>
      </c>
      <c r="I88" s="46">
        <f t="shared" si="12"/>
        <v>1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514</v>
      </c>
      <c r="E89" s="23">
        <v>1576</v>
      </c>
      <c r="F89" s="43">
        <f t="shared" si="10"/>
        <v>2090</v>
      </c>
      <c r="G89" s="44">
        <f t="shared" si="11"/>
        <v>1</v>
      </c>
      <c r="H89" s="45">
        <f t="shared" si="9"/>
        <v>0.754066985645933</v>
      </c>
      <c r="I89" s="46">
        <f t="shared" si="12"/>
        <v>77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172</v>
      </c>
      <c r="E90" s="23">
        <v>723</v>
      </c>
      <c r="F90" s="43">
        <f t="shared" si="10"/>
        <v>895</v>
      </c>
      <c r="G90" s="44">
        <f t="shared" si="11"/>
        <v>37</v>
      </c>
      <c r="H90" s="45">
        <f t="shared" si="9"/>
        <v>0.80782122905027931</v>
      </c>
      <c r="I90" s="46">
        <f t="shared" si="12"/>
        <v>65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257</v>
      </c>
      <c r="E91" s="23">
        <v>1102</v>
      </c>
      <c r="F91" s="43">
        <f t="shared" si="10"/>
        <v>1359</v>
      </c>
      <c r="G91" s="44">
        <f t="shared" si="11"/>
        <v>13</v>
      </c>
      <c r="H91" s="45">
        <f t="shared" si="9"/>
        <v>0.81089036055923469</v>
      </c>
      <c r="I91" s="46">
        <f t="shared" si="12"/>
        <v>64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195</v>
      </c>
      <c r="E92" s="23">
        <v>945</v>
      </c>
      <c r="F92" s="43">
        <f t="shared" si="10"/>
        <v>1140</v>
      </c>
      <c r="G92" s="44">
        <f t="shared" si="11"/>
        <v>19</v>
      </c>
      <c r="H92" s="45">
        <f t="shared" si="9"/>
        <v>0.82894736842105265</v>
      </c>
      <c r="I92" s="46">
        <f t="shared" si="12"/>
        <v>54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174</v>
      </c>
      <c r="E93" s="23">
        <v>773</v>
      </c>
      <c r="F93" s="43">
        <f t="shared" si="10"/>
        <v>947</v>
      </c>
      <c r="G93" s="44">
        <f t="shared" si="11"/>
        <v>31</v>
      </c>
      <c r="H93" s="45">
        <f t="shared" si="9"/>
        <v>0.81626187961985219</v>
      </c>
      <c r="I93" s="46">
        <f t="shared" si="12"/>
        <v>62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193</v>
      </c>
      <c r="E94" s="23">
        <v>709</v>
      </c>
      <c r="F94" s="43">
        <f t="shared" si="10"/>
        <v>902</v>
      </c>
      <c r="G94" s="44">
        <f t="shared" si="11"/>
        <v>36</v>
      </c>
      <c r="H94" s="45">
        <f t="shared" si="9"/>
        <v>0.78603104212860309</v>
      </c>
      <c r="I94" s="46">
        <f t="shared" si="12"/>
        <v>70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230</v>
      </c>
      <c r="E95" s="23">
        <v>796</v>
      </c>
      <c r="F95" s="43">
        <f t="shared" si="10"/>
        <v>1026</v>
      </c>
      <c r="G95" s="44">
        <f t="shared" si="11"/>
        <v>25</v>
      </c>
      <c r="H95" s="45">
        <f t="shared" si="9"/>
        <v>0.77582846003898631</v>
      </c>
      <c r="I95" s="46">
        <f t="shared" si="12"/>
        <v>74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0</v>
      </c>
      <c r="E96" s="23">
        <v>1</v>
      </c>
      <c r="F96" s="43">
        <f t="shared" si="10"/>
        <v>1</v>
      </c>
      <c r="G96" s="44">
        <f t="shared" si="11"/>
        <v>62</v>
      </c>
      <c r="H96" s="45">
        <f t="shared" si="9"/>
        <v>1</v>
      </c>
      <c r="I96" s="46">
        <f t="shared" si="12"/>
        <v>1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227</v>
      </c>
      <c r="E97" s="29">
        <v>681</v>
      </c>
      <c r="F97" s="53">
        <f t="shared" si="10"/>
        <v>908</v>
      </c>
      <c r="G97" s="54">
        <f t="shared" si="11"/>
        <v>35</v>
      </c>
      <c r="H97" s="55">
        <f t="shared" si="9"/>
        <v>0.75</v>
      </c>
      <c r="I97" s="56">
        <f t="shared" si="12"/>
        <v>78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9524</v>
      </c>
      <c r="E99" s="244">
        <f t="shared" ref="E99:G99" si="13">SUM(E12:E97)</f>
        <v>40477</v>
      </c>
      <c r="F99" s="244">
        <f t="shared" si="13"/>
        <v>50001</v>
      </c>
      <c r="G99" s="245">
        <f t="shared" si="13"/>
        <v>3490</v>
      </c>
    </row>
  </sheetData>
  <autoFilter ref="A11:I11" xr:uid="{00000000-0009-0000-0000-00001E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2D082950-C36F-43F3-9750-7C2C54D0930C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02FC1-2CF2-4C03-AE0F-0362BF808B1F}">
  <sheetPr>
    <tabColor theme="9"/>
  </sheetPr>
  <dimension ref="A1:R99"/>
  <sheetViews>
    <sheetView view="pageBreakPreview" zoomScaleNormal="100" zoomScaleSheetLayoutView="100" workbookViewId="0">
      <pane xSplit="3" ySplit="11" topLeftCell="D90" activePane="bottomRight" state="frozen"/>
      <selection activeCell="K1" sqref="K1"/>
      <selection pane="topRight" activeCell="K1" sqref="K1"/>
      <selection pane="bottomLeft" activeCell="K1" sqref="K1"/>
      <selection pane="bottomRight" activeCell="H105" sqref="H105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259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139</v>
      </c>
      <c r="E6" s="17">
        <f>INDEX(E12:E97,MATCH(C6,C12:C97,0),0)</f>
        <v>599</v>
      </c>
      <c r="F6" s="17">
        <f>SUM(D6:E6)</f>
        <v>738</v>
      </c>
      <c r="G6" s="18">
        <f>_xlfn.RANK.EQ(F6,$F$12:$F$97,0)</f>
        <v>42</v>
      </c>
      <c r="H6" s="19">
        <f>E6/F6</f>
        <v>0.81165311653116534</v>
      </c>
      <c r="I6" s="20">
        <f>_xlfn.RANK.EQ(H6,$H$12:$H$97,0)</f>
        <v>63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206.9</v>
      </c>
      <c r="E7" s="76">
        <f>ROUND(SUMIF($B$12:$B$97,"G",E12:E97)/(COUNTIFS(B12:B97,"G",D12:D97,"&lt;&gt;")),1)</f>
        <v>812.8</v>
      </c>
      <c r="F7" s="76">
        <f>ROUND(SUM(D7:E7),1)</f>
        <v>1019.7</v>
      </c>
      <c r="G7" s="24"/>
      <c r="H7" s="25">
        <f>E7/F7</f>
        <v>0.79709718544669994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113</v>
      </c>
      <c r="E8" s="78">
        <f>ROUND(AVERAGE(E12:E97),1)</f>
        <v>476.3</v>
      </c>
      <c r="F8" s="78">
        <f>ROUND(SUM(D8:E8),1)</f>
        <v>589.29999999999995</v>
      </c>
      <c r="G8" s="30"/>
      <c r="H8" s="31">
        <f>E8/F8</f>
        <v>0.80824707279823527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2024年度（基準日：５月１日）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361</v>
      </c>
      <c r="E12" s="23">
        <v>1074</v>
      </c>
      <c r="F12" s="43">
        <f t="shared" ref="F12:F43" si="0">SUM(D12:E12)</f>
        <v>1435</v>
      </c>
      <c r="G12" s="44">
        <f t="shared" ref="G12:G43" si="1">_xlfn.RANK.EQ(F12,$F$12:$F$97,0)</f>
        <v>11</v>
      </c>
      <c r="H12" s="45">
        <f t="shared" ref="H12:H21" si="2">E12/F12</f>
        <v>0.74843205574912897</v>
      </c>
      <c r="I12" s="46">
        <f t="shared" ref="I12:I43" si="3">_xlfn.RANK.EQ(H12,$H$12:$H$97,0)</f>
        <v>78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0</v>
      </c>
      <c r="E13" s="23">
        <v>6</v>
      </c>
      <c r="F13" s="43">
        <f t="shared" si="0"/>
        <v>6</v>
      </c>
      <c r="G13" s="44">
        <f t="shared" si="1"/>
        <v>43</v>
      </c>
      <c r="H13" s="45">
        <f t="shared" si="2"/>
        <v>1</v>
      </c>
      <c r="I13" s="46">
        <f t="shared" si="3"/>
        <v>1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0</v>
      </c>
      <c r="E14" s="23">
        <v>1</v>
      </c>
      <c r="F14" s="43">
        <f t="shared" si="0"/>
        <v>1</v>
      </c>
      <c r="G14" s="44">
        <f t="shared" si="1"/>
        <v>63</v>
      </c>
      <c r="H14" s="45">
        <f t="shared" si="2"/>
        <v>1</v>
      </c>
      <c r="I14" s="46">
        <f t="shared" si="3"/>
        <v>1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0</v>
      </c>
      <c r="E15" s="23">
        <v>2</v>
      </c>
      <c r="F15" s="43">
        <f t="shared" si="0"/>
        <v>2</v>
      </c>
      <c r="G15" s="44">
        <f t="shared" si="1"/>
        <v>55</v>
      </c>
      <c r="H15" s="45">
        <f t="shared" si="2"/>
        <v>1</v>
      </c>
      <c r="I15" s="46">
        <f t="shared" si="3"/>
        <v>1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0</v>
      </c>
      <c r="E16" s="23">
        <v>1</v>
      </c>
      <c r="F16" s="43">
        <f t="shared" si="0"/>
        <v>1</v>
      </c>
      <c r="G16" s="44">
        <f t="shared" si="1"/>
        <v>63</v>
      </c>
      <c r="H16" s="45">
        <f t="shared" si="2"/>
        <v>1</v>
      </c>
      <c r="I16" s="46">
        <f t="shared" si="3"/>
        <v>1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0</v>
      </c>
      <c r="E17" s="23">
        <v>1</v>
      </c>
      <c r="F17" s="43">
        <f t="shared" si="0"/>
        <v>1</v>
      </c>
      <c r="G17" s="44">
        <f t="shared" si="1"/>
        <v>63</v>
      </c>
      <c r="H17" s="45">
        <f t="shared" si="2"/>
        <v>1</v>
      </c>
      <c r="I17" s="46">
        <f t="shared" si="3"/>
        <v>1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207</v>
      </c>
      <c r="E18" s="23">
        <v>723</v>
      </c>
      <c r="F18" s="43">
        <f t="shared" si="0"/>
        <v>930</v>
      </c>
      <c r="G18" s="44">
        <f t="shared" si="1"/>
        <v>35</v>
      </c>
      <c r="H18" s="45">
        <f t="shared" si="2"/>
        <v>0.77741935483870972</v>
      </c>
      <c r="I18" s="46">
        <f t="shared" si="3"/>
        <v>75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156</v>
      </c>
      <c r="E19" s="23">
        <v>693</v>
      </c>
      <c r="F19" s="43">
        <f t="shared" si="0"/>
        <v>849</v>
      </c>
      <c r="G19" s="44">
        <f t="shared" si="1"/>
        <v>40</v>
      </c>
      <c r="H19" s="45">
        <f t="shared" si="2"/>
        <v>0.81625441696113077</v>
      </c>
      <c r="I19" s="46">
        <f t="shared" si="3"/>
        <v>60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0</v>
      </c>
      <c r="E20" s="23">
        <v>3</v>
      </c>
      <c r="F20" s="43">
        <f t="shared" si="0"/>
        <v>3</v>
      </c>
      <c r="G20" s="44">
        <f t="shared" si="1"/>
        <v>51</v>
      </c>
      <c r="H20" s="45">
        <f t="shared" si="2"/>
        <v>1</v>
      </c>
      <c r="I20" s="46">
        <f t="shared" si="3"/>
        <v>1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290</v>
      </c>
      <c r="E21" s="23">
        <v>1464</v>
      </c>
      <c r="F21" s="43">
        <f t="shared" si="0"/>
        <v>1754</v>
      </c>
      <c r="G21" s="44">
        <f t="shared" si="1"/>
        <v>3</v>
      </c>
      <c r="H21" s="45">
        <f t="shared" si="2"/>
        <v>0.83466362599771948</v>
      </c>
      <c r="I21" s="46">
        <f t="shared" si="3"/>
        <v>49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0</v>
      </c>
      <c r="E22" s="23">
        <v>0</v>
      </c>
      <c r="F22" s="43">
        <f t="shared" si="0"/>
        <v>0</v>
      </c>
      <c r="G22" s="44">
        <f t="shared" si="1"/>
        <v>84</v>
      </c>
      <c r="H22" s="45">
        <v>0</v>
      </c>
      <c r="I22" s="46">
        <f t="shared" si="3"/>
        <v>84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184</v>
      </c>
      <c r="E23" s="23">
        <v>664</v>
      </c>
      <c r="F23" s="43">
        <f t="shared" si="0"/>
        <v>848</v>
      </c>
      <c r="G23" s="44">
        <f t="shared" si="1"/>
        <v>41</v>
      </c>
      <c r="H23" s="45">
        <f t="shared" ref="H23:H45" si="4">E23/F23</f>
        <v>0.78301886792452835</v>
      </c>
      <c r="I23" s="46">
        <f t="shared" si="3"/>
        <v>73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296</v>
      </c>
      <c r="E24" s="23">
        <v>752</v>
      </c>
      <c r="F24" s="43">
        <f t="shared" si="0"/>
        <v>1048</v>
      </c>
      <c r="G24" s="44">
        <f t="shared" si="1"/>
        <v>25</v>
      </c>
      <c r="H24" s="45">
        <f t="shared" si="4"/>
        <v>0.71755725190839692</v>
      </c>
      <c r="I24" s="46">
        <f t="shared" si="3"/>
        <v>81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0</v>
      </c>
      <c r="E25" s="23">
        <v>2</v>
      </c>
      <c r="F25" s="43">
        <f t="shared" si="0"/>
        <v>2</v>
      </c>
      <c r="G25" s="44">
        <f t="shared" si="1"/>
        <v>55</v>
      </c>
      <c r="H25" s="45">
        <f t="shared" si="4"/>
        <v>1</v>
      </c>
      <c r="I25" s="46">
        <f t="shared" si="3"/>
        <v>1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0</v>
      </c>
      <c r="E26" s="23">
        <v>4</v>
      </c>
      <c r="F26" s="43">
        <f t="shared" si="0"/>
        <v>4</v>
      </c>
      <c r="G26" s="44">
        <f t="shared" si="1"/>
        <v>49</v>
      </c>
      <c r="H26" s="45">
        <f t="shared" si="4"/>
        <v>1</v>
      </c>
      <c r="I26" s="46">
        <f t="shared" si="3"/>
        <v>1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426</v>
      </c>
      <c r="E27" s="23">
        <v>1240</v>
      </c>
      <c r="F27" s="43">
        <f t="shared" si="0"/>
        <v>1666</v>
      </c>
      <c r="G27" s="44">
        <f t="shared" si="1"/>
        <v>6</v>
      </c>
      <c r="H27" s="45">
        <f t="shared" si="4"/>
        <v>0.74429771908763509</v>
      </c>
      <c r="I27" s="46">
        <f t="shared" si="3"/>
        <v>80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0</v>
      </c>
      <c r="E28" s="23">
        <v>6</v>
      </c>
      <c r="F28" s="43">
        <f t="shared" si="0"/>
        <v>6</v>
      </c>
      <c r="G28" s="44">
        <f t="shared" si="1"/>
        <v>43</v>
      </c>
      <c r="H28" s="45">
        <f t="shared" si="4"/>
        <v>1</v>
      </c>
      <c r="I28" s="46">
        <f t="shared" si="3"/>
        <v>1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0</v>
      </c>
      <c r="E29" s="23">
        <v>4</v>
      </c>
      <c r="F29" s="43">
        <f t="shared" si="0"/>
        <v>4</v>
      </c>
      <c r="G29" s="44">
        <f t="shared" si="1"/>
        <v>49</v>
      </c>
      <c r="H29" s="45">
        <f t="shared" si="4"/>
        <v>1</v>
      </c>
      <c r="I29" s="46">
        <f t="shared" si="3"/>
        <v>1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225</v>
      </c>
      <c r="E30" s="23">
        <v>909</v>
      </c>
      <c r="F30" s="43">
        <f t="shared" si="0"/>
        <v>1134</v>
      </c>
      <c r="G30" s="44">
        <f t="shared" si="1"/>
        <v>19</v>
      </c>
      <c r="H30" s="45">
        <f t="shared" si="4"/>
        <v>0.80158730158730163</v>
      </c>
      <c r="I30" s="46">
        <f t="shared" si="3"/>
        <v>65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0</v>
      </c>
      <c r="E31" s="23">
        <v>1</v>
      </c>
      <c r="F31" s="43">
        <f t="shared" si="0"/>
        <v>1</v>
      </c>
      <c r="G31" s="44">
        <f t="shared" si="1"/>
        <v>63</v>
      </c>
      <c r="H31" s="45">
        <f t="shared" si="4"/>
        <v>1</v>
      </c>
      <c r="I31" s="46">
        <f t="shared" si="3"/>
        <v>1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245</v>
      </c>
      <c r="E32" s="23">
        <v>1198</v>
      </c>
      <c r="F32" s="43">
        <f t="shared" si="0"/>
        <v>1443</v>
      </c>
      <c r="G32" s="44">
        <f t="shared" si="1"/>
        <v>10</v>
      </c>
      <c r="H32" s="45">
        <f t="shared" si="4"/>
        <v>0.83021483021483022</v>
      </c>
      <c r="I32" s="46">
        <f t="shared" si="3"/>
        <v>52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276</v>
      </c>
      <c r="E33" s="23">
        <v>1778</v>
      </c>
      <c r="F33" s="43">
        <f t="shared" si="0"/>
        <v>2054</v>
      </c>
      <c r="G33" s="44">
        <f t="shared" si="1"/>
        <v>2</v>
      </c>
      <c r="H33" s="45">
        <f t="shared" si="4"/>
        <v>0.86562804284323269</v>
      </c>
      <c r="I33" s="46">
        <f t="shared" si="3"/>
        <v>40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224</v>
      </c>
      <c r="E34" s="23">
        <v>1341</v>
      </c>
      <c r="F34" s="43">
        <f t="shared" si="0"/>
        <v>1565</v>
      </c>
      <c r="G34" s="44">
        <f t="shared" si="1"/>
        <v>8</v>
      </c>
      <c r="H34" s="45">
        <f t="shared" si="4"/>
        <v>0.8568690095846645</v>
      </c>
      <c r="I34" s="46">
        <f t="shared" si="3"/>
        <v>41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0</v>
      </c>
      <c r="E35" s="23">
        <v>1</v>
      </c>
      <c r="F35" s="43">
        <f t="shared" si="0"/>
        <v>1</v>
      </c>
      <c r="G35" s="44">
        <f t="shared" si="1"/>
        <v>63</v>
      </c>
      <c r="H35" s="45">
        <f t="shared" si="4"/>
        <v>1</v>
      </c>
      <c r="I35" s="46">
        <f t="shared" si="3"/>
        <v>1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0</v>
      </c>
      <c r="E36" s="23">
        <v>1</v>
      </c>
      <c r="F36" s="43">
        <f t="shared" si="0"/>
        <v>1</v>
      </c>
      <c r="G36" s="44">
        <f t="shared" si="1"/>
        <v>63</v>
      </c>
      <c r="H36" s="45">
        <f t="shared" si="4"/>
        <v>1</v>
      </c>
      <c r="I36" s="46">
        <f t="shared" si="3"/>
        <v>1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1</v>
      </c>
      <c r="E37" s="23">
        <v>4</v>
      </c>
      <c r="F37" s="43">
        <f t="shared" si="0"/>
        <v>5</v>
      </c>
      <c r="G37" s="44">
        <f t="shared" si="1"/>
        <v>46</v>
      </c>
      <c r="H37" s="45">
        <f t="shared" si="4"/>
        <v>0.8</v>
      </c>
      <c r="I37" s="46">
        <f t="shared" si="3"/>
        <v>67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0</v>
      </c>
      <c r="E38" s="23">
        <v>1</v>
      </c>
      <c r="F38" s="43">
        <f t="shared" si="0"/>
        <v>1</v>
      </c>
      <c r="G38" s="44">
        <f t="shared" si="1"/>
        <v>63</v>
      </c>
      <c r="H38" s="45">
        <f t="shared" si="4"/>
        <v>1</v>
      </c>
      <c r="I38" s="46">
        <f t="shared" si="3"/>
        <v>1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0</v>
      </c>
      <c r="E39" s="23">
        <v>3</v>
      </c>
      <c r="F39" s="43">
        <f t="shared" si="0"/>
        <v>3</v>
      </c>
      <c r="G39" s="44">
        <f t="shared" si="1"/>
        <v>51</v>
      </c>
      <c r="H39" s="45">
        <f t="shared" si="4"/>
        <v>1</v>
      </c>
      <c r="I39" s="46">
        <f t="shared" si="3"/>
        <v>1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0</v>
      </c>
      <c r="E40" s="23">
        <v>1</v>
      </c>
      <c r="F40" s="43">
        <f t="shared" si="0"/>
        <v>1</v>
      </c>
      <c r="G40" s="44">
        <f t="shared" si="1"/>
        <v>63</v>
      </c>
      <c r="H40" s="45">
        <f t="shared" si="4"/>
        <v>1</v>
      </c>
      <c r="I40" s="46">
        <f t="shared" si="3"/>
        <v>1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0</v>
      </c>
      <c r="E41" s="23">
        <v>1</v>
      </c>
      <c r="F41" s="43">
        <f t="shared" si="0"/>
        <v>1</v>
      </c>
      <c r="G41" s="44">
        <f t="shared" si="1"/>
        <v>63</v>
      </c>
      <c r="H41" s="45">
        <f t="shared" si="4"/>
        <v>1</v>
      </c>
      <c r="I41" s="46">
        <f t="shared" si="3"/>
        <v>1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0</v>
      </c>
      <c r="E42" s="23">
        <v>1</v>
      </c>
      <c r="F42" s="43">
        <f t="shared" si="0"/>
        <v>1</v>
      </c>
      <c r="G42" s="44">
        <f t="shared" si="1"/>
        <v>63</v>
      </c>
      <c r="H42" s="45">
        <f t="shared" si="4"/>
        <v>1</v>
      </c>
      <c r="I42" s="46">
        <f t="shared" si="3"/>
        <v>1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1</v>
      </c>
      <c r="F43" s="43">
        <f t="shared" si="0"/>
        <v>1</v>
      </c>
      <c r="G43" s="44">
        <f t="shared" si="1"/>
        <v>63</v>
      </c>
      <c r="H43" s="45">
        <f t="shared" si="4"/>
        <v>1</v>
      </c>
      <c r="I43" s="46">
        <f t="shared" si="3"/>
        <v>1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0</v>
      </c>
      <c r="E44" s="23">
        <v>5</v>
      </c>
      <c r="F44" s="43">
        <f t="shared" ref="F44:F75" si="5">SUM(D44:E44)</f>
        <v>5</v>
      </c>
      <c r="G44" s="44">
        <f t="shared" ref="G44:G75" si="6">_xlfn.RANK.EQ(F44,$F$12:$F$97,0)</f>
        <v>46</v>
      </c>
      <c r="H44" s="45">
        <f t="shared" si="4"/>
        <v>1</v>
      </c>
      <c r="I44" s="46">
        <f t="shared" ref="I44:I75" si="7">_xlfn.RANK.EQ(H44,$H$12:$H$97,0)</f>
        <v>1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0</v>
      </c>
      <c r="E45" s="23">
        <v>2</v>
      </c>
      <c r="F45" s="43">
        <f t="shared" si="5"/>
        <v>2</v>
      </c>
      <c r="G45" s="44">
        <f t="shared" si="6"/>
        <v>55</v>
      </c>
      <c r="H45" s="45">
        <f t="shared" si="4"/>
        <v>1</v>
      </c>
      <c r="I45" s="46">
        <f t="shared" si="7"/>
        <v>1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5"/>
        <v>0</v>
      </c>
      <c r="G46" s="44">
        <f t="shared" si="6"/>
        <v>84</v>
      </c>
      <c r="H46" s="45">
        <v>0</v>
      </c>
      <c r="I46" s="46">
        <f t="shared" si="7"/>
        <v>84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183</v>
      </c>
      <c r="E47" s="23">
        <v>955</v>
      </c>
      <c r="F47" s="43">
        <f t="shared" si="5"/>
        <v>1138</v>
      </c>
      <c r="G47" s="44">
        <f t="shared" si="6"/>
        <v>18</v>
      </c>
      <c r="H47" s="45">
        <f t="shared" ref="H47:H66" si="8">E47/F47</f>
        <v>0.83919156414762741</v>
      </c>
      <c r="I47" s="46">
        <f t="shared" si="7"/>
        <v>48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0</v>
      </c>
      <c r="E48" s="23">
        <v>1</v>
      </c>
      <c r="F48" s="43">
        <f t="shared" si="5"/>
        <v>1</v>
      </c>
      <c r="G48" s="44">
        <f t="shared" si="6"/>
        <v>63</v>
      </c>
      <c r="H48" s="45">
        <f t="shared" si="8"/>
        <v>1</v>
      </c>
      <c r="I48" s="46">
        <f t="shared" si="7"/>
        <v>1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0</v>
      </c>
      <c r="E49" s="23">
        <v>1</v>
      </c>
      <c r="F49" s="43">
        <f t="shared" si="5"/>
        <v>1</v>
      </c>
      <c r="G49" s="44">
        <f t="shared" si="6"/>
        <v>63</v>
      </c>
      <c r="H49" s="45">
        <f t="shared" si="8"/>
        <v>1</v>
      </c>
      <c r="I49" s="46">
        <f t="shared" si="7"/>
        <v>1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148</v>
      </c>
      <c r="E50" s="23">
        <v>804</v>
      </c>
      <c r="F50" s="43">
        <f t="shared" si="5"/>
        <v>952</v>
      </c>
      <c r="G50" s="44">
        <f t="shared" si="6"/>
        <v>32</v>
      </c>
      <c r="H50" s="45">
        <f t="shared" si="8"/>
        <v>0.84453781512605042</v>
      </c>
      <c r="I50" s="46">
        <f t="shared" si="7"/>
        <v>43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159</v>
      </c>
      <c r="E51" s="23">
        <v>855</v>
      </c>
      <c r="F51" s="43">
        <f t="shared" si="5"/>
        <v>1014</v>
      </c>
      <c r="G51" s="44">
        <f t="shared" si="6"/>
        <v>27</v>
      </c>
      <c r="H51" s="45">
        <f t="shared" si="8"/>
        <v>0.84319526627218933</v>
      </c>
      <c r="I51" s="46">
        <f t="shared" si="7"/>
        <v>45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0</v>
      </c>
      <c r="E52" s="23">
        <v>1</v>
      </c>
      <c r="F52" s="43">
        <f t="shared" si="5"/>
        <v>1</v>
      </c>
      <c r="G52" s="44">
        <f t="shared" si="6"/>
        <v>63</v>
      </c>
      <c r="H52" s="45">
        <f t="shared" si="8"/>
        <v>1</v>
      </c>
      <c r="I52" s="46">
        <f t="shared" si="7"/>
        <v>1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232</v>
      </c>
      <c r="E53" s="23">
        <v>874</v>
      </c>
      <c r="F53" s="43">
        <f t="shared" si="5"/>
        <v>1106</v>
      </c>
      <c r="G53" s="44">
        <f t="shared" si="6"/>
        <v>21</v>
      </c>
      <c r="H53" s="45">
        <f t="shared" si="8"/>
        <v>0.79023508137432186</v>
      </c>
      <c r="I53" s="46">
        <f t="shared" si="7"/>
        <v>70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186</v>
      </c>
      <c r="E54" s="23">
        <v>827</v>
      </c>
      <c r="F54" s="43">
        <f t="shared" si="5"/>
        <v>1013</v>
      </c>
      <c r="G54" s="44">
        <f t="shared" si="6"/>
        <v>28</v>
      </c>
      <c r="H54" s="45">
        <f t="shared" si="8"/>
        <v>0.81638696939782829</v>
      </c>
      <c r="I54" s="46">
        <f t="shared" si="7"/>
        <v>59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206</v>
      </c>
      <c r="E55" s="23">
        <v>829</v>
      </c>
      <c r="F55" s="43">
        <f t="shared" si="5"/>
        <v>1035</v>
      </c>
      <c r="G55" s="44">
        <f t="shared" si="6"/>
        <v>26</v>
      </c>
      <c r="H55" s="45">
        <f t="shared" si="8"/>
        <v>0.80096618357487925</v>
      </c>
      <c r="I55" s="46">
        <f t="shared" si="7"/>
        <v>66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318</v>
      </c>
      <c r="E56" s="23">
        <v>774</v>
      </c>
      <c r="F56" s="43">
        <f t="shared" si="5"/>
        <v>1092</v>
      </c>
      <c r="G56" s="44">
        <f t="shared" si="6"/>
        <v>22</v>
      </c>
      <c r="H56" s="45">
        <f t="shared" si="8"/>
        <v>0.70879120879120883</v>
      </c>
      <c r="I56" s="46">
        <f t="shared" si="7"/>
        <v>82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0</v>
      </c>
      <c r="E57" s="23">
        <v>6</v>
      </c>
      <c r="F57" s="43">
        <f t="shared" si="5"/>
        <v>6</v>
      </c>
      <c r="G57" s="44">
        <f t="shared" si="6"/>
        <v>43</v>
      </c>
      <c r="H57" s="45">
        <f t="shared" si="8"/>
        <v>1</v>
      </c>
      <c r="I57" s="46">
        <f t="shared" si="7"/>
        <v>1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164</v>
      </c>
      <c r="E58" s="23">
        <v>912</v>
      </c>
      <c r="F58" s="43">
        <f t="shared" si="5"/>
        <v>1076</v>
      </c>
      <c r="G58" s="44">
        <f t="shared" si="6"/>
        <v>23</v>
      </c>
      <c r="H58" s="45">
        <f t="shared" si="8"/>
        <v>0.84758364312267653</v>
      </c>
      <c r="I58" s="46">
        <f t="shared" si="7"/>
        <v>42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272</v>
      </c>
      <c r="E59" s="23">
        <v>1334</v>
      </c>
      <c r="F59" s="43">
        <f t="shared" si="5"/>
        <v>1606</v>
      </c>
      <c r="G59" s="44">
        <f t="shared" si="6"/>
        <v>7</v>
      </c>
      <c r="H59" s="45">
        <f t="shared" si="8"/>
        <v>0.83063511830635117</v>
      </c>
      <c r="I59" s="46">
        <f t="shared" si="7"/>
        <v>51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0</v>
      </c>
      <c r="E60" s="23">
        <v>2</v>
      </c>
      <c r="F60" s="43">
        <f t="shared" si="5"/>
        <v>2</v>
      </c>
      <c r="G60" s="44">
        <f t="shared" si="6"/>
        <v>55</v>
      </c>
      <c r="H60" s="45">
        <f t="shared" si="8"/>
        <v>1</v>
      </c>
      <c r="I60" s="46">
        <f t="shared" si="7"/>
        <v>1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0</v>
      </c>
      <c r="E61" s="23">
        <v>1</v>
      </c>
      <c r="F61" s="43">
        <f t="shared" si="5"/>
        <v>1</v>
      </c>
      <c r="G61" s="44">
        <f t="shared" si="6"/>
        <v>63</v>
      </c>
      <c r="H61" s="45">
        <f t="shared" si="8"/>
        <v>1</v>
      </c>
      <c r="I61" s="46">
        <f t="shared" si="7"/>
        <v>1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0</v>
      </c>
      <c r="E62" s="23">
        <v>1</v>
      </c>
      <c r="F62" s="43">
        <f t="shared" si="5"/>
        <v>1</v>
      </c>
      <c r="G62" s="44">
        <f t="shared" si="6"/>
        <v>63</v>
      </c>
      <c r="H62" s="45">
        <f t="shared" si="8"/>
        <v>1</v>
      </c>
      <c r="I62" s="46">
        <f t="shared" si="7"/>
        <v>1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156</v>
      </c>
      <c r="E63" s="23">
        <v>746</v>
      </c>
      <c r="F63" s="43">
        <f t="shared" si="5"/>
        <v>902</v>
      </c>
      <c r="G63" s="44">
        <f t="shared" si="6"/>
        <v>37</v>
      </c>
      <c r="H63" s="45">
        <f t="shared" si="8"/>
        <v>0.82705099778270508</v>
      </c>
      <c r="I63" s="46">
        <f t="shared" si="7"/>
        <v>57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0</v>
      </c>
      <c r="E64" s="23">
        <v>3</v>
      </c>
      <c r="F64" s="43">
        <f t="shared" si="5"/>
        <v>3</v>
      </c>
      <c r="G64" s="44">
        <f t="shared" si="6"/>
        <v>51</v>
      </c>
      <c r="H64" s="45">
        <f t="shared" si="8"/>
        <v>1</v>
      </c>
      <c r="I64" s="46">
        <f t="shared" si="7"/>
        <v>1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155</v>
      </c>
      <c r="E65" s="23">
        <v>743</v>
      </c>
      <c r="F65" s="43">
        <f t="shared" si="5"/>
        <v>898</v>
      </c>
      <c r="G65" s="44">
        <f t="shared" si="6"/>
        <v>38</v>
      </c>
      <c r="H65" s="45">
        <f t="shared" si="8"/>
        <v>0.82739420935412022</v>
      </c>
      <c r="I65" s="46">
        <f t="shared" si="7"/>
        <v>54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284</v>
      </c>
      <c r="E66" s="23">
        <v>1401</v>
      </c>
      <c r="F66" s="43">
        <f t="shared" si="5"/>
        <v>1685</v>
      </c>
      <c r="G66" s="44">
        <f t="shared" si="6"/>
        <v>5</v>
      </c>
      <c r="H66" s="45">
        <f t="shared" si="8"/>
        <v>0.83145400593471808</v>
      </c>
      <c r="I66" s="46">
        <f t="shared" si="7"/>
        <v>50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0</v>
      </c>
      <c r="E67" s="23">
        <v>0</v>
      </c>
      <c r="F67" s="43">
        <f t="shared" si="5"/>
        <v>0</v>
      </c>
      <c r="G67" s="44">
        <f t="shared" si="6"/>
        <v>84</v>
      </c>
      <c r="H67" s="45">
        <v>0</v>
      </c>
      <c r="I67" s="46">
        <f t="shared" si="7"/>
        <v>84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0</v>
      </c>
      <c r="E68" s="23">
        <v>1</v>
      </c>
      <c r="F68" s="43">
        <f t="shared" si="5"/>
        <v>1</v>
      </c>
      <c r="G68" s="44">
        <f t="shared" si="6"/>
        <v>63</v>
      </c>
      <c r="H68" s="45">
        <f t="shared" ref="H68:H97" si="9">E68/F68</f>
        <v>1</v>
      </c>
      <c r="I68" s="46">
        <f t="shared" si="7"/>
        <v>1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266</v>
      </c>
      <c r="E69" s="23">
        <v>1438</v>
      </c>
      <c r="F69" s="43">
        <f t="shared" si="5"/>
        <v>1704</v>
      </c>
      <c r="G69" s="44">
        <f t="shared" si="6"/>
        <v>4</v>
      </c>
      <c r="H69" s="45">
        <f t="shared" si="9"/>
        <v>0.8438967136150235</v>
      </c>
      <c r="I69" s="46">
        <f t="shared" si="7"/>
        <v>44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0</v>
      </c>
      <c r="E70" s="23">
        <v>3</v>
      </c>
      <c r="F70" s="43">
        <f t="shared" si="5"/>
        <v>3</v>
      </c>
      <c r="G70" s="44">
        <f t="shared" si="6"/>
        <v>51</v>
      </c>
      <c r="H70" s="45">
        <f t="shared" si="9"/>
        <v>1</v>
      </c>
      <c r="I70" s="46">
        <f t="shared" si="7"/>
        <v>1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234</v>
      </c>
      <c r="E71" s="23">
        <v>1234</v>
      </c>
      <c r="F71" s="43">
        <f t="shared" si="5"/>
        <v>1468</v>
      </c>
      <c r="G71" s="44">
        <f t="shared" si="6"/>
        <v>9</v>
      </c>
      <c r="H71" s="45">
        <f t="shared" si="9"/>
        <v>0.84059945504087197</v>
      </c>
      <c r="I71" s="46">
        <f t="shared" si="7"/>
        <v>47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0</v>
      </c>
      <c r="E72" s="23">
        <v>1</v>
      </c>
      <c r="F72" s="43">
        <f t="shared" si="5"/>
        <v>1</v>
      </c>
      <c r="G72" s="44">
        <f t="shared" si="6"/>
        <v>63</v>
      </c>
      <c r="H72" s="45">
        <f t="shared" si="9"/>
        <v>1</v>
      </c>
      <c r="I72" s="46">
        <f t="shared" si="7"/>
        <v>1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0</v>
      </c>
      <c r="E73" s="23">
        <v>1</v>
      </c>
      <c r="F73" s="43">
        <f t="shared" si="5"/>
        <v>1</v>
      </c>
      <c r="G73" s="44">
        <f t="shared" si="6"/>
        <v>63</v>
      </c>
      <c r="H73" s="45">
        <f t="shared" si="9"/>
        <v>1</v>
      </c>
      <c r="I73" s="46">
        <f t="shared" si="7"/>
        <v>1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0</v>
      </c>
      <c r="E74" s="23">
        <v>2</v>
      </c>
      <c r="F74" s="43">
        <f t="shared" si="5"/>
        <v>2</v>
      </c>
      <c r="G74" s="44">
        <f t="shared" si="6"/>
        <v>55</v>
      </c>
      <c r="H74" s="45">
        <f t="shared" si="9"/>
        <v>1</v>
      </c>
      <c r="I74" s="46">
        <f t="shared" si="7"/>
        <v>1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0</v>
      </c>
      <c r="E75" s="23">
        <v>1</v>
      </c>
      <c r="F75" s="43">
        <f t="shared" si="5"/>
        <v>1</v>
      </c>
      <c r="G75" s="44">
        <f t="shared" si="6"/>
        <v>63</v>
      </c>
      <c r="H75" s="45">
        <f t="shared" si="9"/>
        <v>1</v>
      </c>
      <c r="I75" s="46">
        <f t="shared" si="7"/>
        <v>1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1</v>
      </c>
      <c r="E76" s="23">
        <v>1</v>
      </c>
      <c r="F76" s="43">
        <f t="shared" ref="F76:F97" si="10">SUM(D76:E76)</f>
        <v>2</v>
      </c>
      <c r="G76" s="44">
        <f t="shared" ref="G76:G97" si="11">_xlfn.RANK.EQ(F76,$F$12:$F$97,0)</f>
        <v>55</v>
      </c>
      <c r="H76" s="45">
        <f t="shared" si="9"/>
        <v>0.5</v>
      </c>
      <c r="I76" s="46">
        <f t="shared" ref="I76:I97" si="12">_xlfn.RANK.EQ(H76,$H$12:$H$97,0)</f>
        <v>83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216</v>
      </c>
      <c r="E77" s="23">
        <v>952</v>
      </c>
      <c r="F77" s="43">
        <f t="shared" si="10"/>
        <v>1168</v>
      </c>
      <c r="G77" s="44">
        <f t="shared" si="11"/>
        <v>15</v>
      </c>
      <c r="H77" s="45">
        <f t="shared" si="9"/>
        <v>0.81506849315068497</v>
      </c>
      <c r="I77" s="46">
        <f t="shared" si="12"/>
        <v>61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308</v>
      </c>
      <c r="E78" s="23">
        <v>956</v>
      </c>
      <c r="F78" s="43">
        <f t="shared" si="10"/>
        <v>1264</v>
      </c>
      <c r="G78" s="44">
        <f t="shared" si="11"/>
        <v>14</v>
      </c>
      <c r="H78" s="45">
        <f t="shared" si="9"/>
        <v>0.75632911392405067</v>
      </c>
      <c r="I78" s="46">
        <f t="shared" si="12"/>
        <v>77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248</v>
      </c>
      <c r="E79" s="23">
        <v>1186</v>
      </c>
      <c r="F79" s="43">
        <f t="shared" si="10"/>
        <v>1434</v>
      </c>
      <c r="G79" s="44">
        <f t="shared" si="11"/>
        <v>12</v>
      </c>
      <c r="H79" s="45">
        <f t="shared" si="9"/>
        <v>0.82705718270571826</v>
      </c>
      <c r="I79" s="46">
        <f t="shared" si="12"/>
        <v>56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203</v>
      </c>
      <c r="E80" s="23">
        <v>931</v>
      </c>
      <c r="F80" s="43">
        <f t="shared" si="10"/>
        <v>1134</v>
      </c>
      <c r="G80" s="44">
        <f t="shared" si="11"/>
        <v>19</v>
      </c>
      <c r="H80" s="45">
        <f t="shared" si="9"/>
        <v>0.82098765432098764</v>
      </c>
      <c r="I80" s="46">
        <f t="shared" si="12"/>
        <v>58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201</v>
      </c>
      <c r="E81" s="23">
        <v>962</v>
      </c>
      <c r="F81" s="43">
        <f t="shared" si="10"/>
        <v>1163</v>
      </c>
      <c r="G81" s="44">
        <f t="shared" si="11"/>
        <v>16</v>
      </c>
      <c r="H81" s="45">
        <f t="shared" si="9"/>
        <v>0.82717110920034398</v>
      </c>
      <c r="I81" s="46">
        <f t="shared" si="12"/>
        <v>55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157</v>
      </c>
      <c r="E82" s="23">
        <v>841</v>
      </c>
      <c r="F82" s="43">
        <f t="shared" si="10"/>
        <v>998</v>
      </c>
      <c r="G82" s="44">
        <f t="shared" si="11"/>
        <v>29</v>
      </c>
      <c r="H82" s="45">
        <f t="shared" si="9"/>
        <v>0.84268537074148298</v>
      </c>
      <c r="I82" s="46">
        <f t="shared" si="12"/>
        <v>46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0</v>
      </c>
      <c r="E83" s="23">
        <v>2</v>
      </c>
      <c r="F83" s="43">
        <f t="shared" si="10"/>
        <v>2</v>
      </c>
      <c r="G83" s="44">
        <f t="shared" si="11"/>
        <v>55</v>
      </c>
      <c r="H83" s="45">
        <f t="shared" si="9"/>
        <v>1</v>
      </c>
      <c r="I83" s="46">
        <f t="shared" si="12"/>
        <v>1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202</v>
      </c>
      <c r="E84" s="23">
        <v>735</v>
      </c>
      <c r="F84" s="43">
        <f t="shared" si="10"/>
        <v>937</v>
      </c>
      <c r="G84" s="44">
        <f t="shared" si="11"/>
        <v>33</v>
      </c>
      <c r="H84" s="45">
        <f t="shared" si="9"/>
        <v>0.78441835645677693</v>
      </c>
      <c r="I84" s="46">
        <f t="shared" si="12"/>
        <v>72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202</v>
      </c>
      <c r="E85" s="23">
        <v>762</v>
      </c>
      <c r="F85" s="43">
        <f t="shared" si="10"/>
        <v>964</v>
      </c>
      <c r="G85" s="44">
        <f t="shared" si="11"/>
        <v>30</v>
      </c>
      <c r="H85" s="45">
        <f t="shared" si="9"/>
        <v>0.79045643153526968</v>
      </c>
      <c r="I85" s="46">
        <f t="shared" si="12"/>
        <v>69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139</v>
      </c>
      <c r="E86" s="48">
        <v>599</v>
      </c>
      <c r="F86" s="49">
        <f t="shared" si="10"/>
        <v>738</v>
      </c>
      <c r="G86" s="50">
        <f t="shared" si="11"/>
        <v>42</v>
      </c>
      <c r="H86" s="51">
        <f t="shared" si="9"/>
        <v>0.81165311653116534</v>
      </c>
      <c r="I86" s="52">
        <f t="shared" si="12"/>
        <v>63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0</v>
      </c>
      <c r="E87" s="23">
        <v>5</v>
      </c>
      <c r="F87" s="43">
        <f t="shared" si="10"/>
        <v>5</v>
      </c>
      <c r="G87" s="44">
        <f t="shared" si="11"/>
        <v>46</v>
      </c>
      <c r="H87" s="45">
        <f t="shared" si="9"/>
        <v>1</v>
      </c>
      <c r="I87" s="46">
        <f t="shared" si="12"/>
        <v>1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0</v>
      </c>
      <c r="E88" s="23">
        <v>2</v>
      </c>
      <c r="F88" s="43">
        <f t="shared" si="10"/>
        <v>2</v>
      </c>
      <c r="G88" s="44">
        <f t="shared" si="11"/>
        <v>55</v>
      </c>
      <c r="H88" s="45">
        <f t="shared" si="9"/>
        <v>1</v>
      </c>
      <c r="I88" s="46">
        <f t="shared" si="12"/>
        <v>1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505</v>
      </c>
      <c r="E89" s="23">
        <v>1603</v>
      </c>
      <c r="F89" s="43">
        <f t="shared" si="10"/>
        <v>2108</v>
      </c>
      <c r="G89" s="44">
        <f t="shared" si="11"/>
        <v>1</v>
      </c>
      <c r="H89" s="45">
        <f t="shared" si="9"/>
        <v>0.7604364326375711</v>
      </c>
      <c r="I89" s="46">
        <f t="shared" si="12"/>
        <v>76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179</v>
      </c>
      <c r="E90" s="23">
        <v>710</v>
      </c>
      <c r="F90" s="43">
        <f t="shared" si="10"/>
        <v>889</v>
      </c>
      <c r="G90" s="44">
        <f t="shared" si="11"/>
        <v>39</v>
      </c>
      <c r="H90" s="45">
        <f t="shared" si="9"/>
        <v>0.79865016872890893</v>
      </c>
      <c r="I90" s="46">
        <f t="shared" si="12"/>
        <v>68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262</v>
      </c>
      <c r="E91" s="23">
        <v>1109</v>
      </c>
      <c r="F91" s="43">
        <f t="shared" si="10"/>
        <v>1371</v>
      </c>
      <c r="G91" s="44">
        <f t="shared" si="11"/>
        <v>13</v>
      </c>
      <c r="H91" s="45">
        <f t="shared" si="9"/>
        <v>0.80889861415025532</v>
      </c>
      <c r="I91" s="46">
        <f t="shared" si="12"/>
        <v>64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196</v>
      </c>
      <c r="E92" s="23">
        <v>946</v>
      </c>
      <c r="F92" s="43">
        <f t="shared" si="10"/>
        <v>1142</v>
      </c>
      <c r="G92" s="44">
        <f t="shared" si="11"/>
        <v>17</v>
      </c>
      <c r="H92" s="45">
        <f t="shared" si="9"/>
        <v>0.82837127845884417</v>
      </c>
      <c r="I92" s="46">
        <f t="shared" si="12"/>
        <v>53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178</v>
      </c>
      <c r="E93" s="23">
        <v>784</v>
      </c>
      <c r="F93" s="43">
        <f t="shared" si="10"/>
        <v>962</v>
      </c>
      <c r="G93" s="44">
        <f t="shared" si="11"/>
        <v>31</v>
      </c>
      <c r="H93" s="45">
        <f t="shared" si="9"/>
        <v>0.81496881496881501</v>
      </c>
      <c r="I93" s="46">
        <f t="shared" si="12"/>
        <v>62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200</v>
      </c>
      <c r="E94" s="23">
        <v>734</v>
      </c>
      <c r="F94" s="43">
        <f t="shared" si="10"/>
        <v>934</v>
      </c>
      <c r="G94" s="44">
        <f t="shared" si="11"/>
        <v>34</v>
      </c>
      <c r="H94" s="45">
        <f t="shared" si="9"/>
        <v>0.78586723768736622</v>
      </c>
      <c r="I94" s="46">
        <f t="shared" si="12"/>
        <v>71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235</v>
      </c>
      <c r="E95" s="23">
        <v>827</v>
      </c>
      <c r="F95" s="43">
        <f t="shared" si="10"/>
        <v>1062</v>
      </c>
      <c r="G95" s="44">
        <f t="shared" si="11"/>
        <v>24</v>
      </c>
      <c r="H95" s="45">
        <f t="shared" si="9"/>
        <v>0.77871939736346518</v>
      </c>
      <c r="I95" s="46">
        <f t="shared" si="12"/>
        <v>74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0</v>
      </c>
      <c r="E96" s="23">
        <v>1</v>
      </c>
      <c r="F96" s="43">
        <f t="shared" si="10"/>
        <v>1</v>
      </c>
      <c r="G96" s="44">
        <f t="shared" si="11"/>
        <v>63</v>
      </c>
      <c r="H96" s="45">
        <f t="shared" si="9"/>
        <v>1</v>
      </c>
      <c r="I96" s="46">
        <f t="shared" si="12"/>
        <v>1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231</v>
      </c>
      <c r="E97" s="29">
        <v>677</v>
      </c>
      <c r="F97" s="53">
        <f t="shared" si="10"/>
        <v>908</v>
      </c>
      <c r="G97" s="54">
        <f t="shared" si="11"/>
        <v>36</v>
      </c>
      <c r="H97" s="55">
        <f t="shared" si="9"/>
        <v>0.74559471365638763</v>
      </c>
      <c r="I97" s="56">
        <f t="shared" si="12"/>
        <v>79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9717</v>
      </c>
      <c r="E99" s="244">
        <f t="shared" ref="E99:G99" si="13">SUM(E12:E97)</f>
        <v>40964</v>
      </c>
      <c r="F99" s="244">
        <f t="shared" si="13"/>
        <v>50681</v>
      </c>
      <c r="G99" s="245">
        <f t="shared" si="13"/>
        <v>3486</v>
      </c>
    </row>
  </sheetData>
  <autoFilter ref="A11:I11" xr:uid="{00000000-0009-0000-0000-00001E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BB1319D5-4894-4311-A399-6190B9FCAB5C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213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57"/>
      <c r="D5" s="58" t="s">
        <v>0</v>
      </c>
      <c r="E5" s="59" t="s">
        <v>1</v>
      </c>
      <c r="F5" s="60" t="s">
        <v>5</v>
      </c>
      <c r="G5" s="61" t="s">
        <v>6</v>
      </c>
      <c r="H5" s="62" t="s">
        <v>7</v>
      </c>
      <c r="I5" s="6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0</v>
      </c>
      <c r="E6" s="17">
        <f>INDEX(E12:E97,MATCH(C6,C12:C97,0),0)</f>
        <v>0</v>
      </c>
      <c r="F6" s="17">
        <f>SUM(D6:E6)</f>
        <v>0</v>
      </c>
      <c r="G6" s="18">
        <f>_xlfn.RANK.EQ(F6,$F$12:$F$97,0)</f>
        <v>37</v>
      </c>
      <c r="H6" s="19">
        <v>0</v>
      </c>
      <c r="I6" s="20">
        <f>_xlfn.RANK.EQ(H6,$H$12:$H$97,0)</f>
        <v>32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4.7</v>
      </c>
      <c r="E7" s="76">
        <f>ROUND(SUMIF($B$12:$B$97,"G",E12:E97)/(COUNTIFS(B12:B97,"G",D12:D97,"&lt;&gt;")),1)</f>
        <v>2.8</v>
      </c>
      <c r="F7" s="76">
        <f>ROUND(SUM(D7:E7),1)</f>
        <v>7.5</v>
      </c>
      <c r="G7" s="24"/>
      <c r="H7" s="25">
        <f>E7/F7</f>
        <v>0.37333333333333329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3</v>
      </c>
      <c r="E8" s="78">
        <f>ROUND(AVERAGE(E12:E97),1)</f>
        <v>2.1</v>
      </c>
      <c r="F8" s="78">
        <f>ROUND(SUM(D8:E8),1)</f>
        <v>5.0999999999999996</v>
      </c>
      <c r="G8" s="30"/>
      <c r="H8" s="31">
        <f>E8/F8</f>
        <v>0.41176470588235298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2020年度（基準日：５月１日）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0</v>
      </c>
      <c r="E12" s="23">
        <v>1</v>
      </c>
      <c r="F12" s="43">
        <f t="shared" ref="F12:F43" si="0">SUM(D12:E12)</f>
        <v>1</v>
      </c>
      <c r="G12" s="44">
        <f t="shared" ref="G12:G43" si="1">_xlfn.RANK.EQ(F12,$F$12:$F$97,0)</f>
        <v>30</v>
      </c>
      <c r="H12" s="45">
        <f>E12/F12</f>
        <v>1</v>
      </c>
      <c r="I12" s="46">
        <f t="shared" ref="I12:I43" si="2">_xlfn.RANK.EQ(H12,$H$12:$H$97,0)</f>
        <v>1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4</v>
      </c>
      <c r="E13" s="23">
        <v>0</v>
      </c>
      <c r="F13" s="43">
        <f t="shared" si="0"/>
        <v>4</v>
      </c>
      <c r="G13" s="44">
        <f t="shared" si="1"/>
        <v>16</v>
      </c>
      <c r="H13" s="45">
        <f>E13/F13</f>
        <v>0</v>
      </c>
      <c r="I13" s="46">
        <f t="shared" si="2"/>
        <v>32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0</v>
      </c>
      <c r="E14" s="23">
        <v>0</v>
      </c>
      <c r="F14" s="43">
        <f t="shared" si="0"/>
        <v>0</v>
      </c>
      <c r="G14" s="44">
        <f t="shared" si="1"/>
        <v>37</v>
      </c>
      <c r="H14" s="45">
        <v>0</v>
      </c>
      <c r="I14" s="46">
        <f t="shared" si="2"/>
        <v>32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1</v>
      </c>
      <c r="E15" s="23">
        <v>0</v>
      </c>
      <c r="F15" s="43">
        <f t="shared" si="0"/>
        <v>1</v>
      </c>
      <c r="G15" s="44">
        <f t="shared" si="1"/>
        <v>30</v>
      </c>
      <c r="H15" s="45">
        <f>E15/F15</f>
        <v>0</v>
      </c>
      <c r="I15" s="46">
        <f t="shared" si="2"/>
        <v>32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0</v>
      </c>
      <c r="E16" s="23">
        <v>0</v>
      </c>
      <c r="F16" s="43">
        <f t="shared" si="0"/>
        <v>0</v>
      </c>
      <c r="G16" s="44">
        <f t="shared" si="1"/>
        <v>37</v>
      </c>
      <c r="H16" s="45">
        <v>0</v>
      </c>
      <c r="I16" s="46">
        <f t="shared" si="2"/>
        <v>32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0</v>
      </c>
      <c r="E17" s="23">
        <v>0</v>
      </c>
      <c r="F17" s="43">
        <f t="shared" si="0"/>
        <v>0</v>
      </c>
      <c r="G17" s="44">
        <f t="shared" si="1"/>
        <v>37</v>
      </c>
      <c r="H17" s="45">
        <v>0</v>
      </c>
      <c r="I17" s="46">
        <f t="shared" si="2"/>
        <v>32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0</v>
      </c>
      <c r="E18" s="23">
        <v>0</v>
      </c>
      <c r="F18" s="43">
        <f t="shared" si="0"/>
        <v>0</v>
      </c>
      <c r="G18" s="44">
        <f t="shared" si="1"/>
        <v>37</v>
      </c>
      <c r="H18" s="45">
        <v>0</v>
      </c>
      <c r="I18" s="46">
        <f t="shared" si="2"/>
        <v>32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0</v>
      </c>
      <c r="E19" s="23">
        <v>0</v>
      </c>
      <c r="F19" s="43">
        <f t="shared" si="0"/>
        <v>0</v>
      </c>
      <c r="G19" s="44">
        <f t="shared" si="1"/>
        <v>37</v>
      </c>
      <c r="H19" s="45">
        <v>0</v>
      </c>
      <c r="I19" s="46">
        <f t="shared" si="2"/>
        <v>32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0</v>
      </c>
      <c r="E20" s="23">
        <v>0</v>
      </c>
      <c r="F20" s="43">
        <f t="shared" si="0"/>
        <v>0</v>
      </c>
      <c r="G20" s="44">
        <f t="shared" si="1"/>
        <v>37</v>
      </c>
      <c r="H20" s="45">
        <v>0</v>
      </c>
      <c r="I20" s="46">
        <f t="shared" si="2"/>
        <v>32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0</v>
      </c>
      <c r="E21" s="23">
        <v>0</v>
      </c>
      <c r="F21" s="43">
        <f t="shared" si="0"/>
        <v>0</v>
      </c>
      <c r="G21" s="44">
        <f t="shared" si="1"/>
        <v>37</v>
      </c>
      <c r="H21" s="45">
        <v>0</v>
      </c>
      <c r="I21" s="46">
        <f t="shared" si="2"/>
        <v>32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0</v>
      </c>
      <c r="E22" s="23">
        <v>0</v>
      </c>
      <c r="F22" s="43">
        <f t="shared" si="0"/>
        <v>0</v>
      </c>
      <c r="G22" s="44">
        <f t="shared" si="1"/>
        <v>37</v>
      </c>
      <c r="H22" s="45">
        <v>0</v>
      </c>
      <c r="I22" s="46">
        <f t="shared" si="2"/>
        <v>32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58</v>
      </c>
      <c r="E23" s="23">
        <v>20</v>
      </c>
      <c r="F23" s="43">
        <f t="shared" si="0"/>
        <v>78</v>
      </c>
      <c r="G23" s="44">
        <f t="shared" si="1"/>
        <v>1</v>
      </c>
      <c r="H23" s="45">
        <f>E23/F23</f>
        <v>0.25641025641025639</v>
      </c>
      <c r="I23" s="46">
        <f t="shared" si="2"/>
        <v>27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2</v>
      </c>
      <c r="E24" s="23">
        <v>4</v>
      </c>
      <c r="F24" s="43">
        <f t="shared" si="0"/>
        <v>6</v>
      </c>
      <c r="G24" s="44">
        <f t="shared" si="1"/>
        <v>10</v>
      </c>
      <c r="H24" s="45">
        <f>E24/F24</f>
        <v>0.66666666666666663</v>
      </c>
      <c r="I24" s="46">
        <f t="shared" si="2"/>
        <v>17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0</v>
      </c>
      <c r="E25" s="23">
        <v>0</v>
      </c>
      <c r="F25" s="43">
        <f t="shared" si="0"/>
        <v>0</v>
      </c>
      <c r="G25" s="44">
        <f t="shared" si="1"/>
        <v>37</v>
      </c>
      <c r="H25" s="45">
        <v>0</v>
      </c>
      <c r="I25" s="46">
        <f t="shared" si="2"/>
        <v>32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0</v>
      </c>
      <c r="E26" s="23">
        <v>0</v>
      </c>
      <c r="F26" s="43">
        <f t="shared" si="0"/>
        <v>0</v>
      </c>
      <c r="G26" s="44">
        <f t="shared" si="1"/>
        <v>37</v>
      </c>
      <c r="H26" s="45">
        <v>0</v>
      </c>
      <c r="I26" s="46">
        <f t="shared" si="2"/>
        <v>32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0</v>
      </c>
      <c r="E27" s="23">
        <v>0</v>
      </c>
      <c r="F27" s="43">
        <f t="shared" si="0"/>
        <v>0</v>
      </c>
      <c r="G27" s="44">
        <f t="shared" si="1"/>
        <v>37</v>
      </c>
      <c r="H27" s="45">
        <v>0</v>
      </c>
      <c r="I27" s="46">
        <f t="shared" si="2"/>
        <v>32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0</v>
      </c>
      <c r="E28" s="23">
        <v>0</v>
      </c>
      <c r="F28" s="43">
        <f t="shared" si="0"/>
        <v>0</v>
      </c>
      <c r="G28" s="44">
        <f t="shared" si="1"/>
        <v>37</v>
      </c>
      <c r="H28" s="45">
        <v>0</v>
      </c>
      <c r="I28" s="46">
        <f t="shared" si="2"/>
        <v>32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0</v>
      </c>
      <c r="E29" s="23">
        <v>0</v>
      </c>
      <c r="F29" s="43">
        <f t="shared" si="0"/>
        <v>0</v>
      </c>
      <c r="G29" s="44">
        <f t="shared" si="1"/>
        <v>37</v>
      </c>
      <c r="H29" s="45">
        <v>0</v>
      </c>
      <c r="I29" s="46">
        <f t="shared" si="2"/>
        <v>32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1</v>
      </c>
      <c r="E30" s="23">
        <v>2</v>
      </c>
      <c r="F30" s="43">
        <f t="shared" si="0"/>
        <v>3</v>
      </c>
      <c r="G30" s="44">
        <f t="shared" si="1"/>
        <v>22</v>
      </c>
      <c r="H30" s="45">
        <f>E30/F30</f>
        <v>0.66666666666666663</v>
      </c>
      <c r="I30" s="46">
        <f t="shared" si="2"/>
        <v>17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0</v>
      </c>
      <c r="E31" s="23">
        <v>0</v>
      </c>
      <c r="F31" s="43">
        <f t="shared" si="0"/>
        <v>0</v>
      </c>
      <c r="G31" s="44">
        <f t="shared" si="1"/>
        <v>37</v>
      </c>
      <c r="H31" s="45">
        <v>0</v>
      </c>
      <c r="I31" s="46">
        <f t="shared" si="2"/>
        <v>32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0</v>
      </c>
      <c r="E32" s="23">
        <v>0</v>
      </c>
      <c r="F32" s="43">
        <f t="shared" si="0"/>
        <v>0</v>
      </c>
      <c r="G32" s="44">
        <f t="shared" si="1"/>
        <v>37</v>
      </c>
      <c r="H32" s="45">
        <v>0</v>
      </c>
      <c r="I32" s="46">
        <f t="shared" si="2"/>
        <v>32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24</v>
      </c>
      <c r="E33" s="23">
        <v>17</v>
      </c>
      <c r="F33" s="43">
        <f t="shared" si="0"/>
        <v>41</v>
      </c>
      <c r="G33" s="44">
        <f t="shared" si="1"/>
        <v>5</v>
      </c>
      <c r="H33" s="45">
        <f>E33/F33</f>
        <v>0.41463414634146339</v>
      </c>
      <c r="I33" s="46">
        <f t="shared" si="2"/>
        <v>25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0</v>
      </c>
      <c r="E34" s="23">
        <v>0</v>
      </c>
      <c r="F34" s="43">
        <f t="shared" si="0"/>
        <v>0</v>
      </c>
      <c r="G34" s="44">
        <f t="shared" si="1"/>
        <v>37</v>
      </c>
      <c r="H34" s="45">
        <v>0</v>
      </c>
      <c r="I34" s="46">
        <f t="shared" si="2"/>
        <v>32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0</v>
      </c>
      <c r="E35" s="23">
        <v>0</v>
      </c>
      <c r="F35" s="43">
        <f t="shared" si="0"/>
        <v>0</v>
      </c>
      <c r="G35" s="44">
        <f t="shared" si="1"/>
        <v>37</v>
      </c>
      <c r="H35" s="45">
        <v>0</v>
      </c>
      <c r="I35" s="46">
        <f t="shared" si="2"/>
        <v>32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0</v>
      </c>
      <c r="E36" s="23">
        <v>0</v>
      </c>
      <c r="F36" s="43">
        <f t="shared" si="0"/>
        <v>0</v>
      </c>
      <c r="G36" s="44">
        <f t="shared" si="1"/>
        <v>37</v>
      </c>
      <c r="H36" s="45">
        <v>0</v>
      </c>
      <c r="I36" s="46">
        <f t="shared" si="2"/>
        <v>32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1</v>
      </c>
      <c r="E37" s="23">
        <v>4</v>
      </c>
      <c r="F37" s="43">
        <f t="shared" si="0"/>
        <v>5</v>
      </c>
      <c r="G37" s="44">
        <f t="shared" si="1"/>
        <v>13</v>
      </c>
      <c r="H37" s="45">
        <f>E37/F37</f>
        <v>0.8</v>
      </c>
      <c r="I37" s="46">
        <f t="shared" si="2"/>
        <v>12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0</v>
      </c>
      <c r="E38" s="23">
        <v>0</v>
      </c>
      <c r="F38" s="43">
        <f t="shared" si="0"/>
        <v>0</v>
      </c>
      <c r="G38" s="44">
        <f t="shared" si="1"/>
        <v>37</v>
      </c>
      <c r="H38" s="45">
        <v>0</v>
      </c>
      <c r="I38" s="46">
        <f t="shared" si="2"/>
        <v>32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0</v>
      </c>
      <c r="E39" s="23">
        <v>0</v>
      </c>
      <c r="F39" s="43">
        <f t="shared" si="0"/>
        <v>0</v>
      </c>
      <c r="G39" s="44">
        <f t="shared" si="1"/>
        <v>37</v>
      </c>
      <c r="H39" s="45">
        <v>0</v>
      </c>
      <c r="I39" s="46">
        <f t="shared" si="2"/>
        <v>32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0</v>
      </c>
      <c r="E40" s="23">
        <v>0</v>
      </c>
      <c r="F40" s="43">
        <f t="shared" si="0"/>
        <v>0</v>
      </c>
      <c r="G40" s="44">
        <f t="shared" si="1"/>
        <v>37</v>
      </c>
      <c r="H40" s="45">
        <v>0</v>
      </c>
      <c r="I40" s="46">
        <f t="shared" si="2"/>
        <v>32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42</v>
      </c>
      <c r="E41" s="23">
        <v>9</v>
      </c>
      <c r="F41" s="43">
        <f t="shared" si="0"/>
        <v>51</v>
      </c>
      <c r="G41" s="44">
        <f t="shared" si="1"/>
        <v>4</v>
      </c>
      <c r="H41" s="45">
        <f>E41/F41</f>
        <v>0.17647058823529413</v>
      </c>
      <c r="I41" s="46">
        <f t="shared" si="2"/>
        <v>28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0</v>
      </c>
      <c r="E42" s="23">
        <v>0</v>
      </c>
      <c r="F42" s="43">
        <f t="shared" si="0"/>
        <v>0</v>
      </c>
      <c r="G42" s="44">
        <f t="shared" si="1"/>
        <v>37</v>
      </c>
      <c r="H42" s="45">
        <v>0</v>
      </c>
      <c r="I42" s="46">
        <f t="shared" si="2"/>
        <v>32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0</v>
      </c>
      <c r="F43" s="43">
        <f t="shared" si="0"/>
        <v>0</v>
      </c>
      <c r="G43" s="44">
        <f t="shared" si="1"/>
        <v>37</v>
      </c>
      <c r="H43" s="45">
        <v>0</v>
      </c>
      <c r="I43" s="46">
        <f t="shared" si="2"/>
        <v>32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0</v>
      </c>
      <c r="E44" s="23">
        <v>0</v>
      </c>
      <c r="F44" s="43">
        <f t="shared" ref="F44:F75" si="3">SUM(D44:E44)</f>
        <v>0</v>
      </c>
      <c r="G44" s="44">
        <f t="shared" ref="G44:G75" si="4">_xlfn.RANK.EQ(F44,$F$12:$F$97,0)</f>
        <v>37</v>
      </c>
      <c r="H44" s="45">
        <v>0</v>
      </c>
      <c r="I44" s="46">
        <f t="shared" ref="I44:I75" si="5">_xlfn.RANK.EQ(H44,$H$12:$H$97,0)</f>
        <v>32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0</v>
      </c>
      <c r="E45" s="23">
        <v>0</v>
      </c>
      <c r="F45" s="43">
        <f t="shared" si="3"/>
        <v>0</v>
      </c>
      <c r="G45" s="44">
        <f t="shared" si="4"/>
        <v>37</v>
      </c>
      <c r="H45" s="45">
        <v>0</v>
      </c>
      <c r="I45" s="46">
        <f t="shared" si="5"/>
        <v>32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3"/>
        <v>0</v>
      </c>
      <c r="G46" s="44">
        <f t="shared" si="4"/>
        <v>37</v>
      </c>
      <c r="H46" s="45">
        <v>0</v>
      </c>
      <c r="I46" s="46">
        <f t="shared" si="5"/>
        <v>32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0</v>
      </c>
      <c r="E47" s="23">
        <v>1</v>
      </c>
      <c r="F47" s="43">
        <f t="shared" si="3"/>
        <v>1</v>
      </c>
      <c r="G47" s="44">
        <f t="shared" si="4"/>
        <v>30</v>
      </c>
      <c r="H47" s="45">
        <f>E47/F47</f>
        <v>1</v>
      </c>
      <c r="I47" s="46">
        <f t="shared" si="5"/>
        <v>1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24</v>
      </c>
      <c r="E48" s="23">
        <v>4</v>
      </c>
      <c r="F48" s="43">
        <f t="shared" si="3"/>
        <v>28</v>
      </c>
      <c r="G48" s="44">
        <f t="shared" si="4"/>
        <v>6</v>
      </c>
      <c r="H48" s="45">
        <f>E48/F48</f>
        <v>0.14285714285714285</v>
      </c>
      <c r="I48" s="46">
        <f t="shared" si="5"/>
        <v>30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0</v>
      </c>
      <c r="E49" s="23">
        <v>2</v>
      </c>
      <c r="F49" s="43">
        <f t="shared" si="3"/>
        <v>2</v>
      </c>
      <c r="G49" s="44">
        <f t="shared" si="4"/>
        <v>25</v>
      </c>
      <c r="H49" s="45">
        <f>E49/F49</f>
        <v>1</v>
      </c>
      <c r="I49" s="46">
        <f t="shared" si="5"/>
        <v>1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0</v>
      </c>
      <c r="E50" s="23">
        <v>0</v>
      </c>
      <c r="F50" s="43">
        <f t="shared" si="3"/>
        <v>0</v>
      </c>
      <c r="G50" s="44">
        <f t="shared" si="4"/>
        <v>37</v>
      </c>
      <c r="H50" s="45">
        <v>0</v>
      </c>
      <c r="I50" s="46">
        <f t="shared" si="5"/>
        <v>32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0</v>
      </c>
      <c r="E51" s="23">
        <v>0</v>
      </c>
      <c r="F51" s="43">
        <f t="shared" si="3"/>
        <v>0</v>
      </c>
      <c r="G51" s="44">
        <f t="shared" si="4"/>
        <v>37</v>
      </c>
      <c r="H51" s="45">
        <v>0</v>
      </c>
      <c r="I51" s="46">
        <f t="shared" si="5"/>
        <v>32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0</v>
      </c>
      <c r="E52" s="23">
        <v>0</v>
      </c>
      <c r="F52" s="43">
        <f t="shared" si="3"/>
        <v>0</v>
      </c>
      <c r="G52" s="44">
        <f t="shared" si="4"/>
        <v>37</v>
      </c>
      <c r="H52" s="45">
        <v>0</v>
      </c>
      <c r="I52" s="46">
        <f t="shared" si="5"/>
        <v>32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2</v>
      </c>
      <c r="E53" s="23">
        <v>0</v>
      </c>
      <c r="F53" s="43">
        <f t="shared" si="3"/>
        <v>2</v>
      </c>
      <c r="G53" s="44">
        <f t="shared" si="4"/>
        <v>25</v>
      </c>
      <c r="H53" s="45">
        <f>E53/F53</f>
        <v>0</v>
      </c>
      <c r="I53" s="46">
        <f t="shared" si="5"/>
        <v>32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1</v>
      </c>
      <c r="E54" s="23">
        <v>3</v>
      </c>
      <c r="F54" s="43">
        <f t="shared" si="3"/>
        <v>4</v>
      </c>
      <c r="G54" s="44">
        <f t="shared" si="4"/>
        <v>16</v>
      </c>
      <c r="H54" s="45">
        <f>E54/F54</f>
        <v>0.75</v>
      </c>
      <c r="I54" s="46">
        <f t="shared" si="5"/>
        <v>14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0</v>
      </c>
      <c r="E55" s="23">
        <v>0</v>
      </c>
      <c r="F55" s="43">
        <f t="shared" si="3"/>
        <v>0</v>
      </c>
      <c r="G55" s="44">
        <f t="shared" si="4"/>
        <v>37</v>
      </c>
      <c r="H55" s="45">
        <v>0</v>
      </c>
      <c r="I55" s="46">
        <f t="shared" si="5"/>
        <v>32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0</v>
      </c>
      <c r="E56" s="23">
        <v>0</v>
      </c>
      <c r="F56" s="43">
        <f t="shared" si="3"/>
        <v>0</v>
      </c>
      <c r="G56" s="44">
        <f t="shared" si="4"/>
        <v>37</v>
      </c>
      <c r="H56" s="45">
        <v>0</v>
      </c>
      <c r="I56" s="46">
        <f t="shared" si="5"/>
        <v>32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0</v>
      </c>
      <c r="E57" s="23">
        <v>0</v>
      </c>
      <c r="F57" s="43">
        <f t="shared" si="3"/>
        <v>0</v>
      </c>
      <c r="G57" s="44">
        <f t="shared" si="4"/>
        <v>37</v>
      </c>
      <c r="H57" s="45">
        <v>0</v>
      </c>
      <c r="I57" s="46">
        <f t="shared" si="5"/>
        <v>32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2</v>
      </c>
      <c r="E58" s="23">
        <v>2</v>
      </c>
      <c r="F58" s="43">
        <f t="shared" si="3"/>
        <v>4</v>
      </c>
      <c r="G58" s="44">
        <f t="shared" si="4"/>
        <v>16</v>
      </c>
      <c r="H58" s="45">
        <f>E58/F58</f>
        <v>0.5</v>
      </c>
      <c r="I58" s="46">
        <f t="shared" si="5"/>
        <v>23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0</v>
      </c>
      <c r="E59" s="23">
        <v>1</v>
      </c>
      <c r="F59" s="43">
        <f t="shared" si="3"/>
        <v>1</v>
      </c>
      <c r="G59" s="44">
        <f t="shared" si="4"/>
        <v>30</v>
      </c>
      <c r="H59" s="45">
        <f>E59/F59</f>
        <v>1</v>
      </c>
      <c r="I59" s="46">
        <f t="shared" si="5"/>
        <v>1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21</v>
      </c>
      <c r="E60" s="23">
        <v>4</v>
      </c>
      <c r="F60" s="43">
        <f t="shared" si="3"/>
        <v>25</v>
      </c>
      <c r="G60" s="44">
        <f t="shared" si="4"/>
        <v>7</v>
      </c>
      <c r="H60" s="45">
        <f>E60/F60</f>
        <v>0.16</v>
      </c>
      <c r="I60" s="46">
        <f t="shared" si="5"/>
        <v>29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0</v>
      </c>
      <c r="E61" s="23">
        <v>0</v>
      </c>
      <c r="F61" s="43">
        <f t="shared" si="3"/>
        <v>0</v>
      </c>
      <c r="G61" s="44">
        <f t="shared" si="4"/>
        <v>37</v>
      </c>
      <c r="H61" s="45">
        <v>0</v>
      </c>
      <c r="I61" s="46">
        <f t="shared" si="5"/>
        <v>32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13</v>
      </c>
      <c r="E62" s="23">
        <v>2</v>
      </c>
      <c r="F62" s="43">
        <f t="shared" si="3"/>
        <v>15</v>
      </c>
      <c r="G62" s="44">
        <f t="shared" si="4"/>
        <v>8</v>
      </c>
      <c r="H62" s="45">
        <f>E62/F62</f>
        <v>0.13333333333333333</v>
      </c>
      <c r="I62" s="46">
        <f t="shared" si="5"/>
        <v>31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43</v>
      </c>
      <c r="E63" s="23">
        <v>15</v>
      </c>
      <c r="F63" s="43">
        <f t="shared" si="3"/>
        <v>58</v>
      </c>
      <c r="G63" s="44">
        <f t="shared" si="4"/>
        <v>2</v>
      </c>
      <c r="H63" s="45">
        <f>E63/F63</f>
        <v>0.25862068965517243</v>
      </c>
      <c r="I63" s="46">
        <f t="shared" si="5"/>
        <v>26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0</v>
      </c>
      <c r="E64" s="23">
        <v>4</v>
      </c>
      <c r="F64" s="43">
        <f t="shared" si="3"/>
        <v>4</v>
      </c>
      <c r="G64" s="44">
        <f t="shared" si="4"/>
        <v>16</v>
      </c>
      <c r="H64" s="45">
        <f>E64/F64</f>
        <v>1</v>
      </c>
      <c r="I64" s="46">
        <f t="shared" si="5"/>
        <v>1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0</v>
      </c>
      <c r="E65" s="23">
        <v>0</v>
      </c>
      <c r="F65" s="43">
        <f t="shared" si="3"/>
        <v>0</v>
      </c>
      <c r="G65" s="44">
        <f t="shared" si="4"/>
        <v>37</v>
      </c>
      <c r="H65" s="45">
        <v>0</v>
      </c>
      <c r="I65" s="46">
        <f t="shared" si="5"/>
        <v>32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0</v>
      </c>
      <c r="E66" s="23">
        <v>3</v>
      </c>
      <c r="F66" s="43">
        <f t="shared" si="3"/>
        <v>3</v>
      </c>
      <c r="G66" s="44">
        <f t="shared" si="4"/>
        <v>22</v>
      </c>
      <c r="H66" s="45">
        <f>E66/F66</f>
        <v>1</v>
      </c>
      <c r="I66" s="46">
        <f t="shared" si="5"/>
        <v>1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0</v>
      </c>
      <c r="E67" s="23">
        <v>0</v>
      </c>
      <c r="F67" s="43">
        <f t="shared" si="3"/>
        <v>0</v>
      </c>
      <c r="G67" s="44">
        <f t="shared" si="4"/>
        <v>37</v>
      </c>
      <c r="H67" s="45">
        <v>0</v>
      </c>
      <c r="I67" s="46">
        <f t="shared" si="5"/>
        <v>32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0</v>
      </c>
      <c r="E68" s="23">
        <v>0</v>
      </c>
      <c r="F68" s="43">
        <f t="shared" si="3"/>
        <v>0</v>
      </c>
      <c r="G68" s="44">
        <f t="shared" si="4"/>
        <v>37</v>
      </c>
      <c r="H68" s="45">
        <v>0</v>
      </c>
      <c r="I68" s="46">
        <f t="shared" si="5"/>
        <v>32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1</v>
      </c>
      <c r="E69" s="23">
        <v>2</v>
      </c>
      <c r="F69" s="43">
        <f t="shared" si="3"/>
        <v>3</v>
      </c>
      <c r="G69" s="44">
        <f t="shared" si="4"/>
        <v>22</v>
      </c>
      <c r="H69" s="45">
        <f>E69/F69</f>
        <v>0.66666666666666663</v>
      </c>
      <c r="I69" s="46">
        <f t="shared" si="5"/>
        <v>17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0</v>
      </c>
      <c r="E70" s="23">
        <v>0</v>
      </c>
      <c r="F70" s="43">
        <f t="shared" si="3"/>
        <v>0</v>
      </c>
      <c r="G70" s="44">
        <f t="shared" si="4"/>
        <v>37</v>
      </c>
      <c r="H70" s="45">
        <v>0</v>
      </c>
      <c r="I70" s="46">
        <f t="shared" si="5"/>
        <v>32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0</v>
      </c>
      <c r="E71" s="23">
        <v>0</v>
      </c>
      <c r="F71" s="43">
        <f t="shared" si="3"/>
        <v>0</v>
      </c>
      <c r="G71" s="44">
        <f t="shared" si="4"/>
        <v>37</v>
      </c>
      <c r="H71" s="45">
        <v>0</v>
      </c>
      <c r="I71" s="46">
        <f t="shared" si="5"/>
        <v>32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0</v>
      </c>
      <c r="E72" s="23">
        <v>0</v>
      </c>
      <c r="F72" s="43">
        <f t="shared" si="3"/>
        <v>0</v>
      </c>
      <c r="G72" s="44">
        <f t="shared" si="4"/>
        <v>37</v>
      </c>
      <c r="H72" s="45">
        <v>0</v>
      </c>
      <c r="I72" s="46">
        <f t="shared" si="5"/>
        <v>32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0</v>
      </c>
      <c r="E73" s="23">
        <v>0</v>
      </c>
      <c r="F73" s="43">
        <f t="shared" si="3"/>
        <v>0</v>
      </c>
      <c r="G73" s="44">
        <f t="shared" si="4"/>
        <v>37</v>
      </c>
      <c r="H73" s="45">
        <v>0</v>
      </c>
      <c r="I73" s="46">
        <f t="shared" si="5"/>
        <v>32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1</v>
      </c>
      <c r="E74" s="23">
        <v>0</v>
      </c>
      <c r="F74" s="43">
        <f t="shared" si="3"/>
        <v>1</v>
      </c>
      <c r="G74" s="44">
        <f t="shared" si="4"/>
        <v>30</v>
      </c>
      <c r="H74" s="45">
        <f>E74/F74</f>
        <v>0</v>
      </c>
      <c r="I74" s="46">
        <f t="shared" si="5"/>
        <v>32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0</v>
      </c>
      <c r="E75" s="23">
        <v>1</v>
      </c>
      <c r="F75" s="43">
        <f t="shared" si="3"/>
        <v>1</v>
      </c>
      <c r="G75" s="44">
        <f t="shared" si="4"/>
        <v>30</v>
      </c>
      <c r="H75" s="45">
        <f>E75/F75</f>
        <v>1</v>
      </c>
      <c r="I75" s="46">
        <f t="shared" si="5"/>
        <v>1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0</v>
      </c>
      <c r="E76" s="23">
        <v>2</v>
      </c>
      <c r="F76" s="43">
        <f t="shared" ref="F76:F97" si="6">SUM(D76:E76)</f>
        <v>2</v>
      </c>
      <c r="G76" s="44">
        <f t="shared" ref="G76:G97" si="7">_xlfn.RANK.EQ(F76,$F$12:$F$97,0)</f>
        <v>25</v>
      </c>
      <c r="H76" s="45">
        <f>E76/F76</f>
        <v>1</v>
      </c>
      <c r="I76" s="46">
        <f t="shared" ref="I76:I97" si="8">_xlfn.RANK.EQ(H76,$H$12:$H$97,0)</f>
        <v>1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0</v>
      </c>
      <c r="E77" s="23">
        <v>0</v>
      </c>
      <c r="F77" s="43">
        <f t="shared" si="6"/>
        <v>0</v>
      </c>
      <c r="G77" s="44">
        <f t="shared" si="7"/>
        <v>37</v>
      </c>
      <c r="H77" s="45">
        <v>0</v>
      </c>
      <c r="I77" s="46">
        <f t="shared" si="8"/>
        <v>32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0</v>
      </c>
      <c r="E78" s="23">
        <v>0</v>
      </c>
      <c r="F78" s="43">
        <f t="shared" si="6"/>
        <v>0</v>
      </c>
      <c r="G78" s="44">
        <f t="shared" si="7"/>
        <v>37</v>
      </c>
      <c r="H78" s="45">
        <v>0</v>
      </c>
      <c r="I78" s="46">
        <f t="shared" si="8"/>
        <v>32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4</v>
      </c>
      <c r="E79" s="23">
        <v>0</v>
      </c>
      <c r="F79" s="43">
        <f t="shared" si="6"/>
        <v>4</v>
      </c>
      <c r="G79" s="44">
        <f t="shared" si="7"/>
        <v>16</v>
      </c>
      <c r="H79" s="45">
        <f>E79/F79</f>
        <v>0</v>
      </c>
      <c r="I79" s="46">
        <f t="shared" si="8"/>
        <v>32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0</v>
      </c>
      <c r="E80" s="23">
        <v>0</v>
      </c>
      <c r="F80" s="43">
        <f t="shared" si="6"/>
        <v>0</v>
      </c>
      <c r="G80" s="44">
        <f t="shared" si="7"/>
        <v>37</v>
      </c>
      <c r="H80" s="45">
        <v>0</v>
      </c>
      <c r="I80" s="46">
        <f t="shared" si="8"/>
        <v>32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1</v>
      </c>
      <c r="E81" s="23">
        <v>1</v>
      </c>
      <c r="F81" s="43">
        <f t="shared" si="6"/>
        <v>2</v>
      </c>
      <c r="G81" s="44">
        <f t="shared" si="7"/>
        <v>25</v>
      </c>
      <c r="H81" s="45">
        <f>E81/F81</f>
        <v>0.5</v>
      </c>
      <c r="I81" s="46">
        <f t="shared" si="8"/>
        <v>23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0</v>
      </c>
      <c r="E82" s="23">
        <v>1</v>
      </c>
      <c r="F82" s="43">
        <f t="shared" si="6"/>
        <v>1</v>
      </c>
      <c r="G82" s="44">
        <f t="shared" si="7"/>
        <v>30</v>
      </c>
      <c r="H82" s="45">
        <f>E82/F82</f>
        <v>1</v>
      </c>
      <c r="I82" s="46">
        <f t="shared" si="8"/>
        <v>1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0</v>
      </c>
      <c r="E83" s="23">
        <v>0</v>
      </c>
      <c r="F83" s="43">
        <f t="shared" si="6"/>
        <v>0</v>
      </c>
      <c r="G83" s="44">
        <f t="shared" si="7"/>
        <v>37</v>
      </c>
      <c r="H83" s="45">
        <v>0</v>
      </c>
      <c r="I83" s="46">
        <f t="shared" si="8"/>
        <v>32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2</v>
      </c>
      <c r="E84" s="23">
        <v>4</v>
      </c>
      <c r="F84" s="43">
        <f t="shared" si="6"/>
        <v>6</v>
      </c>
      <c r="G84" s="44">
        <f t="shared" si="7"/>
        <v>10</v>
      </c>
      <c r="H84" s="45">
        <f>E84/F84</f>
        <v>0.66666666666666663</v>
      </c>
      <c r="I84" s="46">
        <f t="shared" si="8"/>
        <v>17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0</v>
      </c>
      <c r="E85" s="23">
        <v>0</v>
      </c>
      <c r="F85" s="43">
        <f t="shared" si="6"/>
        <v>0</v>
      </c>
      <c r="G85" s="44">
        <f t="shared" si="7"/>
        <v>37</v>
      </c>
      <c r="H85" s="45">
        <v>0</v>
      </c>
      <c r="I85" s="46">
        <f t="shared" si="8"/>
        <v>32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0</v>
      </c>
      <c r="E86" s="48">
        <v>0</v>
      </c>
      <c r="F86" s="49">
        <f t="shared" si="6"/>
        <v>0</v>
      </c>
      <c r="G86" s="50">
        <f t="shared" si="7"/>
        <v>37</v>
      </c>
      <c r="H86" s="51">
        <v>0</v>
      </c>
      <c r="I86" s="52">
        <f t="shared" si="8"/>
        <v>32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0</v>
      </c>
      <c r="E87" s="23">
        <v>0</v>
      </c>
      <c r="F87" s="43">
        <f t="shared" si="6"/>
        <v>0</v>
      </c>
      <c r="G87" s="44">
        <f t="shared" si="7"/>
        <v>37</v>
      </c>
      <c r="H87" s="45">
        <v>0</v>
      </c>
      <c r="I87" s="46">
        <f t="shared" si="8"/>
        <v>32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0</v>
      </c>
      <c r="E88" s="23">
        <v>0</v>
      </c>
      <c r="F88" s="43">
        <f t="shared" si="6"/>
        <v>0</v>
      </c>
      <c r="G88" s="44">
        <f t="shared" si="7"/>
        <v>37</v>
      </c>
      <c r="H88" s="45">
        <v>0</v>
      </c>
      <c r="I88" s="46">
        <f t="shared" si="8"/>
        <v>32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4</v>
      </c>
      <c r="E89" s="23">
        <v>53</v>
      </c>
      <c r="F89" s="43">
        <f t="shared" si="6"/>
        <v>57</v>
      </c>
      <c r="G89" s="44">
        <f t="shared" si="7"/>
        <v>3</v>
      </c>
      <c r="H89" s="45">
        <f>E89/F89</f>
        <v>0.92982456140350878</v>
      </c>
      <c r="I89" s="46">
        <f t="shared" si="8"/>
        <v>11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2</v>
      </c>
      <c r="E90" s="23">
        <v>5</v>
      </c>
      <c r="F90" s="43">
        <f t="shared" si="6"/>
        <v>7</v>
      </c>
      <c r="G90" s="44">
        <f t="shared" si="7"/>
        <v>9</v>
      </c>
      <c r="H90" s="45">
        <f>E90/F90</f>
        <v>0.7142857142857143</v>
      </c>
      <c r="I90" s="46">
        <f t="shared" si="8"/>
        <v>16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0</v>
      </c>
      <c r="E91" s="23">
        <v>2</v>
      </c>
      <c r="F91" s="43">
        <f t="shared" si="6"/>
        <v>2</v>
      </c>
      <c r="G91" s="44">
        <f t="shared" si="7"/>
        <v>25</v>
      </c>
      <c r="H91" s="45">
        <f>E91/F91</f>
        <v>1</v>
      </c>
      <c r="I91" s="46">
        <f t="shared" si="8"/>
        <v>1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0</v>
      </c>
      <c r="E92" s="23">
        <v>0</v>
      </c>
      <c r="F92" s="43">
        <f t="shared" si="6"/>
        <v>0</v>
      </c>
      <c r="G92" s="44">
        <f t="shared" si="7"/>
        <v>37</v>
      </c>
      <c r="H92" s="45">
        <v>0</v>
      </c>
      <c r="I92" s="46">
        <f t="shared" si="8"/>
        <v>32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2</v>
      </c>
      <c r="E93" s="23">
        <v>4</v>
      </c>
      <c r="F93" s="43">
        <f t="shared" si="6"/>
        <v>6</v>
      </c>
      <c r="G93" s="44">
        <f t="shared" si="7"/>
        <v>10</v>
      </c>
      <c r="H93" s="45">
        <f>E93/F93</f>
        <v>0.66666666666666663</v>
      </c>
      <c r="I93" s="46">
        <f t="shared" si="8"/>
        <v>17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1</v>
      </c>
      <c r="E94" s="23">
        <v>4</v>
      </c>
      <c r="F94" s="43">
        <f t="shared" si="6"/>
        <v>5</v>
      </c>
      <c r="G94" s="44">
        <f t="shared" si="7"/>
        <v>13</v>
      </c>
      <c r="H94" s="45">
        <f>E94/F94</f>
        <v>0.8</v>
      </c>
      <c r="I94" s="46">
        <f t="shared" si="8"/>
        <v>12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1</v>
      </c>
      <c r="E95" s="23">
        <v>3</v>
      </c>
      <c r="F95" s="43">
        <f t="shared" si="6"/>
        <v>4</v>
      </c>
      <c r="G95" s="44">
        <f t="shared" si="7"/>
        <v>16</v>
      </c>
      <c r="H95" s="45">
        <f>E95/F95</f>
        <v>0.75</v>
      </c>
      <c r="I95" s="46">
        <f t="shared" si="8"/>
        <v>14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0</v>
      </c>
      <c r="E96" s="23">
        <v>0</v>
      </c>
      <c r="F96" s="43">
        <f t="shared" si="6"/>
        <v>0</v>
      </c>
      <c r="G96" s="44">
        <f t="shared" si="7"/>
        <v>37</v>
      </c>
      <c r="H96" s="45">
        <v>0</v>
      </c>
      <c r="I96" s="46">
        <f t="shared" si="8"/>
        <v>32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2</v>
      </c>
      <c r="E97" s="29">
        <v>3</v>
      </c>
      <c r="F97" s="53">
        <f t="shared" si="6"/>
        <v>5</v>
      </c>
      <c r="G97" s="54">
        <f t="shared" si="7"/>
        <v>13</v>
      </c>
      <c r="H97" s="55">
        <f>E97/F97</f>
        <v>0.6</v>
      </c>
      <c r="I97" s="56">
        <f t="shared" si="8"/>
        <v>22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260</v>
      </c>
      <c r="E99" s="244">
        <f t="shared" ref="E99:G99" si="9">SUM(E12:E97)</f>
        <v>183</v>
      </c>
      <c r="F99" s="244">
        <f t="shared" si="9"/>
        <v>443</v>
      </c>
      <c r="G99" s="245">
        <f t="shared" si="9"/>
        <v>2461</v>
      </c>
    </row>
  </sheetData>
  <autoFilter ref="A11:I97" xr:uid="{00000000-0009-0000-0000-000022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2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213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0</v>
      </c>
      <c r="E6" s="17">
        <f>INDEX(E12:E97,MATCH(C6,C12:C97,0),0)</f>
        <v>0</v>
      </c>
      <c r="F6" s="17">
        <f>SUM(D6:E6)</f>
        <v>0</v>
      </c>
      <c r="G6" s="18">
        <f>_xlfn.RANK.EQ(F6,$F$12:$F$97,0)</f>
        <v>37</v>
      </c>
      <c r="H6" s="19">
        <v>0</v>
      </c>
      <c r="I6" s="20">
        <f>_xlfn.RANK.EQ(H6,$H$12:$H$97,0)</f>
        <v>34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4.5999999999999996</v>
      </c>
      <c r="E7" s="76">
        <f>ROUND(SUMIF($B$12:$B$97,"G",E12:E97)/(COUNTIFS(B12:B97,"G",D12:D97,"&lt;&gt;")),1)</f>
        <v>2.7</v>
      </c>
      <c r="F7" s="76">
        <f>ROUND(SUM(D7:E7),1)</f>
        <v>7.3</v>
      </c>
      <c r="G7" s="24"/>
      <c r="H7" s="25">
        <f>E7/F7</f>
        <v>0.36986301369863017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3</v>
      </c>
      <c r="E8" s="78">
        <f>ROUND(AVERAGE(E12:E97),1)</f>
        <v>2.2000000000000002</v>
      </c>
      <c r="F8" s="78">
        <f>ROUND(SUM(D8:E8),1)</f>
        <v>5.2</v>
      </c>
      <c r="G8" s="30"/>
      <c r="H8" s="31">
        <f>E8/F8</f>
        <v>0.42307692307692307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2021年度（基準日：５月１日）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0</v>
      </c>
      <c r="E12" s="23">
        <v>1</v>
      </c>
      <c r="F12" s="43">
        <f t="shared" ref="F12:F43" si="0">SUM(D12:E12)</f>
        <v>1</v>
      </c>
      <c r="G12" s="44">
        <f t="shared" ref="G12:G43" si="1">_xlfn.RANK.EQ(F12,$F$12:$F$97,0)</f>
        <v>28</v>
      </c>
      <c r="H12" s="45">
        <f>E12/F12</f>
        <v>1</v>
      </c>
      <c r="I12" s="46">
        <f t="shared" ref="I12:I43" si="2">_xlfn.RANK.EQ(H12,$H$12:$H$97,0)</f>
        <v>1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2</v>
      </c>
      <c r="E13" s="23">
        <v>0</v>
      </c>
      <c r="F13" s="43">
        <f t="shared" si="0"/>
        <v>2</v>
      </c>
      <c r="G13" s="44">
        <f t="shared" si="1"/>
        <v>22</v>
      </c>
      <c r="H13" s="45">
        <f>E13/F13</f>
        <v>0</v>
      </c>
      <c r="I13" s="46">
        <f t="shared" si="2"/>
        <v>34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0</v>
      </c>
      <c r="E14" s="23">
        <v>0</v>
      </c>
      <c r="F14" s="43">
        <f t="shared" si="0"/>
        <v>0</v>
      </c>
      <c r="G14" s="44">
        <f t="shared" si="1"/>
        <v>37</v>
      </c>
      <c r="H14" s="45">
        <v>0</v>
      </c>
      <c r="I14" s="46">
        <f t="shared" si="2"/>
        <v>34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1</v>
      </c>
      <c r="E15" s="23">
        <v>0</v>
      </c>
      <c r="F15" s="43">
        <f t="shared" si="0"/>
        <v>1</v>
      </c>
      <c r="G15" s="44">
        <f t="shared" si="1"/>
        <v>28</v>
      </c>
      <c r="H15" s="45">
        <f>E15/F15</f>
        <v>0</v>
      </c>
      <c r="I15" s="46">
        <f t="shared" si="2"/>
        <v>34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0</v>
      </c>
      <c r="E16" s="23">
        <v>0</v>
      </c>
      <c r="F16" s="43">
        <f t="shared" si="0"/>
        <v>0</v>
      </c>
      <c r="G16" s="44">
        <f t="shared" si="1"/>
        <v>37</v>
      </c>
      <c r="H16" s="45">
        <v>0</v>
      </c>
      <c r="I16" s="46">
        <f t="shared" si="2"/>
        <v>34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0</v>
      </c>
      <c r="E17" s="23">
        <v>0</v>
      </c>
      <c r="F17" s="43">
        <f t="shared" si="0"/>
        <v>0</v>
      </c>
      <c r="G17" s="44">
        <f t="shared" si="1"/>
        <v>37</v>
      </c>
      <c r="H17" s="45">
        <v>0</v>
      </c>
      <c r="I17" s="46">
        <f t="shared" si="2"/>
        <v>34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0</v>
      </c>
      <c r="E18" s="23">
        <v>0</v>
      </c>
      <c r="F18" s="43">
        <f t="shared" si="0"/>
        <v>0</v>
      </c>
      <c r="G18" s="44">
        <f t="shared" si="1"/>
        <v>37</v>
      </c>
      <c r="H18" s="45">
        <v>0</v>
      </c>
      <c r="I18" s="46">
        <f t="shared" si="2"/>
        <v>34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0</v>
      </c>
      <c r="E19" s="23">
        <v>0</v>
      </c>
      <c r="F19" s="43">
        <f t="shared" si="0"/>
        <v>0</v>
      </c>
      <c r="G19" s="44">
        <f t="shared" si="1"/>
        <v>37</v>
      </c>
      <c r="H19" s="45">
        <v>0</v>
      </c>
      <c r="I19" s="46">
        <f t="shared" si="2"/>
        <v>34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0</v>
      </c>
      <c r="E20" s="23">
        <v>0</v>
      </c>
      <c r="F20" s="43">
        <f t="shared" si="0"/>
        <v>0</v>
      </c>
      <c r="G20" s="44">
        <f t="shared" si="1"/>
        <v>37</v>
      </c>
      <c r="H20" s="45">
        <v>0</v>
      </c>
      <c r="I20" s="46">
        <f t="shared" si="2"/>
        <v>34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0</v>
      </c>
      <c r="E21" s="23">
        <v>0</v>
      </c>
      <c r="F21" s="43">
        <f t="shared" si="0"/>
        <v>0</v>
      </c>
      <c r="G21" s="44">
        <f t="shared" si="1"/>
        <v>37</v>
      </c>
      <c r="H21" s="45">
        <v>0</v>
      </c>
      <c r="I21" s="46">
        <f t="shared" si="2"/>
        <v>34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0</v>
      </c>
      <c r="E22" s="23">
        <v>0</v>
      </c>
      <c r="F22" s="43">
        <f t="shared" si="0"/>
        <v>0</v>
      </c>
      <c r="G22" s="44">
        <f t="shared" si="1"/>
        <v>37</v>
      </c>
      <c r="H22" s="45">
        <v>0</v>
      </c>
      <c r="I22" s="46">
        <f t="shared" si="2"/>
        <v>34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55</v>
      </c>
      <c r="E23" s="23">
        <v>18</v>
      </c>
      <c r="F23" s="43">
        <f t="shared" si="0"/>
        <v>73</v>
      </c>
      <c r="G23" s="44">
        <f t="shared" si="1"/>
        <v>1</v>
      </c>
      <c r="H23" s="45">
        <f>E23/F23</f>
        <v>0.24657534246575341</v>
      </c>
      <c r="I23" s="46">
        <f t="shared" si="2"/>
        <v>28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2</v>
      </c>
      <c r="E24" s="23">
        <v>4</v>
      </c>
      <c r="F24" s="43">
        <f t="shared" si="0"/>
        <v>6</v>
      </c>
      <c r="G24" s="44">
        <f t="shared" si="1"/>
        <v>10</v>
      </c>
      <c r="H24" s="45">
        <f>E24/F24</f>
        <v>0.66666666666666663</v>
      </c>
      <c r="I24" s="46">
        <f t="shared" si="2"/>
        <v>19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0</v>
      </c>
      <c r="E25" s="23">
        <v>0</v>
      </c>
      <c r="F25" s="43">
        <f t="shared" si="0"/>
        <v>0</v>
      </c>
      <c r="G25" s="44">
        <f t="shared" si="1"/>
        <v>37</v>
      </c>
      <c r="H25" s="45">
        <v>0</v>
      </c>
      <c r="I25" s="46">
        <f t="shared" si="2"/>
        <v>34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0</v>
      </c>
      <c r="E26" s="23">
        <v>0</v>
      </c>
      <c r="F26" s="43">
        <f t="shared" si="0"/>
        <v>0</v>
      </c>
      <c r="G26" s="44">
        <f t="shared" si="1"/>
        <v>37</v>
      </c>
      <c r="H26" s="45">
        <v>0</v>
      </c>
      <c r="I26" s="46">
        <f t="shared" si="2"/>
        <v>34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0</v>
      </c>
      <c r="E27" s="23">
        <v>0</v>
      </c>
      <c r="F27" s="43">
        <f t="shared" si="0"/>
        <v>0</v>
      </c>
      <c r="G27" s="44">
        <f t="shared" si="1"/>
        <v>37</v>
      </c>
      <c r="H27" s="45">
        <v>0</v>
      </c>
      <c r="I27" s="46">
        <f t="shared" si="2"/>
        <v>34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0</v>
      </c>
      <c r="E28" s="23">
        <v>0</v>
      </c>
      <c r="F28" s="43">
        <f t="shared" si="0"/>
        <v>0</v>
      </c>
      <c r="G28" s="44">
        <f t="shared" si="1"/>
        <v>37</v>
      </c>
      <c r="H28" s="45">
        <v>0</v>
      </c>
      <c r="I28" s="46">
        <f t="shared" si="2"/>
        <v>34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0</v>
      </c>
      <c r="E29" s="23">
        <v>0</v>
      </c>
      <c r="F29" s="43">
        <f t="shared" si="0"/>
        <v>0</v>
      </c>
      <c r="G29" s="44">
        <f t="shared" si="1"/>
        <v>37</v>
      </c>
      <c r="H29" s="45">
        <v>0</v>
      </c>
      <c r="I29" s="46">
        <f t="shared" si="2"/>
        <v>34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1</v>
      </c>
      <c r="E30" s="23">
        <v>2</v>
      </c>
      <c r="F30" s="43">
        <f t="shared" si="0"/>
        <v>3</v>
      </c>
      <c r="G30" s="44">
        <f t="shared" si="1"/>
        <v>21</v>
      </c>
      <c r="H30" s="45">
        <f>E30/F30</f>
        <v>0.66666666666666663</v>
      </c>
      <c r="I30" s="46">
        <f t="shared" si="2"/>
        <v>19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0</v>
      </c>
      <c r="E31" s="23">
        <v>0</v>
      </c>
      <c r="F31" s="43">
        <f t="shared" si="0"/>
        <v>0</v>
      </c>
      <c r="G31" s="44">
        <f t="shared" si="1"/>
        <v>37</v>
      </c>
      <c r="H31" s="45">
        <v>0</v>
      </c>
      <c r="I31" s="46">
        <f t="shared" si="2"/>
        <v>34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0</v>
      </c>
      <c r="E32" s="23">
        <v>0</v>
      </c>
      <c r="F32" s="43">
        <f t="shared" si="0"/>
        <v>0</v>
      </c>
      <c r="G32" s="44">
        <f t="shared" si="1"/>
        <v>37</v>
      </c>
      <c r="H32" s="45">
        <v>0</v>
      </c>
      <c r="I32" s="46">
        <f t="shared" si="2"/>
        <v>34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23</v>
      </c>
      <c r="E33" s="23">
        <v>17</v>
      </c>
      <c r="F33" s="43">
        <f t="shared" si="0"/>
        <v>40</v>
      </c>
      <c r="G33" s="44">
        <f t="shared" si="1"/>
        <v>5</v>
      </c>
      <c r="H33" s="45">
        <f>E33/F33</f>
        <v>0.42499999999999999</v>
      </c>
      <c r="I33" s="46">
        <f t="shared" si="2"/>
        <v>26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0</v>
      </c>
      <c r="E34" s="23">
        <v>0</v>
      </c>
      <c r="F34" s="43">
        <f t="shared" si="0"/>
        <v>0</v>
      </c>
      <c r="G34" s="44">
        <f t="shared" si="1"/>
        <v>37</v>
      </c>
      <c r="H34" s="45">
        <v>0</v>
      </c>
      <c r="I34" s="46">
        <f t="shared" si="2"/>
        <v>34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0</v>
      </c>
      <c r="E35" s="23">
        <v>0</v>
      </c>
      <c r="F35" s="43">
        <f t="shared" si="0"/>
        <v>0</v>
      </c>
      <c r="G35" s="44">
        <f t="shared" si="1"/>
        <v>37</v>
      </c>
      <c r="H35" s="45">
        <v>0</v>
      </c>
      <c r="I35" s="46">
        <f t="shared" si="2"/>
        <v>34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0</v>
      </c>
      <c r="E36" s="23">
        <v>0</v>
      </c>
      <c r="F36" s="43">
        <f t="shared" si="0"/>
        <v>0</v>
      </c>
      <c r="G36" s="44">
        <f t="shared" si="1"/>
        <v>37</v>
      </c>
      <c r="H36" s="45">
        <v>0</v>
      </c>
      <c r="I36" s="46">
        <f t="shared" si="2"/>
        <v>34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1</v>
      </c>
      <c r="E37" s="23">
        <v>4</v>
      </c>
      <c r="F37" s="43">
        <f t="shared" si="0"/>
        <v>5</v>
      </c>
      <c r="G37" s="44">
        <f t="shared" si="1"/>
        <v>13</v>
      </c>
      <c r="H37" s="45">
        <f>E37/F37</f>
        <v>0.8</v>
      </c>
      <c r="I37" s="46">
        <f t="shared" si="2"/>
        <v>13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0</v>
      </c>
      <c r="E38" s="23">
        <v>0</v>
      </c>
      <c r="F38" s="43">
        <f t="shared" si="0"/>
        <v>0</v>
      </c>
      <c r="G38" s="44">
        <f t="shared" si="1"/>
        <v>37</v>
      </c>
      <c r="H38" s="45">
        <v>0</v>
      </c>
      <c r="I38" s="46">
        <f t="shared" si="2"/>
        <v>34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0</v>
      </c>
      <c r="E39" s="23">
        <v>0</v>
      </c>
      <c r="F39" s="43">
        <f t="shared" si="0"/>
        <v>0</v>
      </c>
      <c r="G39" s="44">
        <f t="shared" si="1"/>
        <v>37</v>
      </c>
      <c r="H39" s="45">
        <v>0</v>
      </c>
      <c r="I39" s="46">
        <f t="shared" si="2"/>
        <v>34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0</v>
      </c>
      <c r="E40" s="23">
        <v>0</v>
      </c>
      <c r="F40" s="43">
        <f t="shared" si="0"/>
        <v>0</v>
      </c>
      <c r="G40" s="44">
        <f t="shared" si="1"/>
        <v>37</v>
      </c>
      <c r="H40" s="45">
        <v>0</v>
      </c>
      <c r="I40" s="46">
        <f t="shared" si="2"/>
        <v>34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47</v>
      </c>
      <c r="E41" s="23">
        <v>12</v>
      </c>
      <c r="F41" s="43">
        <f t="shared" si="0"/>
        <v>59</v>
      </c>
      <c r="G41" s="44">
        <f t="shared" si="1"/>
        <v>4</v>
      </c>
      <c r="H41" s="45">
        <f>E41/F41</f>
        <v>0.20338983050847459</v>
      </c>
      <c r="I41" s="46">
        <f t="shared" si="2"/>
        <v>29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0</v>
      </c>
      <c r="E42" s="23">
        <v>0</v>
      </c>
      <c r="F42" s="43">
        <f t="shared" si="0"/>
        <v>0</v>
      </c>
      <c r="G42" s="44">
        <f t="shared" si="1"/>
        <v>37</v>
      </c>
      <c r="H42" s="45">
        <v>0</v>
      </c>
      <c r="I42" s="46">
        <f t="shared" si="2"/>
        <v>34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0</v>
      </c>
      <c r="F43" s="43">
        <f t="shared" si="0"/>
        <v>0</v>
      </c>
      <c r="G43" s="44">
        <f t="shared" si="1"/>
        <v>37</v>
      </c>
      <c r="H43" s="45">
        <v>0</v>
      </c>
      <c r="I43" s="46">
        <f t="shared" si="2"/>
        <v>34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0</v>
      </c>
      <c r="E44" s="23">
        <v>0</v>
      </c>
      <c r="F44" s="43">
        <f t="shared" ref="F44:F75" si="3">SUM(D44:E44)</f>
        <v>0</v>
      </c>
      <c r="G44" s="44">
        <f t="shared" ref="G44:G75" si="4">_xlfn.RANK.EQ(F44,$F$12:$F$97,0)</f>
        <v>37</v>
      </c>
      <c r="H44" s="45">
        <v>0</v>
      </c>
      <c r="I44" s="46">
        <f t="shared" ref="I44:I75" si="5">_xlfn.RANK.EQ(H44,$H$12:$H$97,0)</f>
        <v>34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0</v>
      </c>
      <c r="E45" s="23">
        <v>0</v>
      </c>
      <c r="F45" s="43">
        <f t="shared" si="3"/>
        <v>0</v>
      </c>
      <c r="G45" s="44">
        <f t="shared" si="4"/>
        <v>37</v>
      </c>
      <c r="H45" s="45">
        <v>0</v>
      </c>
      <c r="I45" s="46">
        <f t="shared" si="5"/>
        <v>34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3"/>
        <v>0</v>
      </c>
      <c r="G46" s="44">
        <f t="shared" si="4"/>
        <v>37</v>
      </c>
      <c r="H46" s="45">
        <v>0</v>
      </c>
      <c r="I46" s="46">
        <f t="shared" si="5"/>
        <v>34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0</v>
      </c>
      <c r="E47" s="23">
        <v>1</v>
      </c>
      <c r="F47" s="43">
        <f t="shared" si="3"/>
        <v>1</v>
      </c>
      <c r="G47" s="44">
        <f t="shared" si="4"/>
        <v>28</v>
      </c>
      <c r="H47" s="45">
        <f>E47/F47</f>
        <v>1</v>
      </c>
      <c r="I47" s="46">
        <f t="shared" si="5"/>
        <v>1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23</v>
      </c>
      <c r="E48" s="23">
        <v>5</v>
      </c>
      <c r="F48" s="43">
        <f t="shared" si="3"/>
        <v>28</v>
      </c>
      <c r="G48" s="44">
        <f t="shared" si="4"/>
        <v>6</v>
      </c>
      <c r="H48" s="45">
        <f>E48/F48</f>
        <v>0.17857142857142858</v>
      </c>
      <c r="I48" s="46">
        <f t="shared" si="5"/>
        <v>31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0</v>
      </c>
      <c r="E49" s="23">
        <v>2</v>
      </c>
      <c r="F49" s="43">
        <f t="shared" si="3"/>
        <v>2</v>
      </c>
      <c r="G49" s="44">
        <f t="shared" si="4"/>
        <v>22</v>
      </c>
      <c r="H49" s="45">
        <f>E49/F49</f>
        <v>1</v>
      </c>
      <c r="I49" s="46">
        <f t="shared" si="5"/>
        <v>1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0</v>
      </c>
      <c r="E50" s="23">
        <v>0</v>
      </c>
      <c r="F50" s="43">
        <f t="shared" si="3"/>
        <v>0</v>
      </c>
      <c r="G50" s="44">
        <f t="shared" si="4"/>
        <v>37</v>
      </c>
      <c r="H50" s="45">
        <v>0</v>
      </c>
      <c r="I50" s="46">
        <f t="shared" si="5"/>
        <v>34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0</v>
      </c>
      <c r="E51" s="23">
        <v>0</v>
      </c>
      <c r="F51" s="43">
        <f t="shared" si="3"/>
        <v>0</v>
      </c>
      <c r="G51" s="44">
        <f t="shared" si="4"/>
        <v>37</v>
      </c>
      <c r="H51" s="45">
        <v>0</v>
      </c>
      <c r="I51" s="46">
        <f t="shared" si="5"/>
        <v>34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0</v>
      </c>
      <c r="E52" s="23">
        <v>0</v>
      </c>
      <c r="F52" s="43">
        <f t="shared" si="3"/>
        <v>0</v>
      </c>
      <c r="G52" s="44">
        <f t="shared" si="4"/>
        <v>37</v>
      </c>
      <c r="H52" s="45">
        <v>0</v>
      </c>
      <c r="I52" s="46">
        <f t="shared" si="5"/>
        <v>34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0</v>
      </c>
      <c r="E53" s="23">
        <v>1</v>
      </c>
      <c r="F53" s="43">
        <f t="shared" si="3"/>
        <v>1</v>
      </c>
      <c r="G53" s="44">
        <f t="shared" si="4"/>
        <v>28</v>
      </c>
      <c r="H53" s="45">
        <f>E53/F53</f>
        <v>1</v>
      </c>
      <c r="I53" s="46">
        <f t="shared" si="5"/>
        <v>1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1</v>
      </c>
      <c r="E54" s="23">
        <v>3</v>
      </c>
      <c r="F54" s="43">
        <f t="shared" si="3"/>
        <v>4</v>
      </c>
      <c r="G54" s="44">
        <f t="shared" si="4"/>
        <v>15</v>
      </c>
      <c r="H54" s="45">
        <f>E54/F54</f>
        <v>0.75</v>
      </c>
      <c r="I54" s="46">
        <f t="shared" si="5"/>
        <v>14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0</v>
      </c>
      <c r="E55" s="23">
        <v>0</v>
      </c>
      <c r="F55" s="43">
        <f t="shared" si="3"/>
        <v>0</v>
      </c>
      <c r="G55" s="44">
        <f t="shared" si="4"/>
        <v>37</v>
      </c>
      <c r="H55" s="45">
        <v>0</v>
      </c>
      <c r="I55" s="46">
        <f t="shared" si="5"/>
        <v>34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0</v>
      </c>
      <c r="E56" s="23">
        <v>1</v>
      </c>
      <c r="F56" s="43">
        <f t="shared" si="3"/>
        <v>1</v>
      </c>
      <c r="G56" s="44">
        <f t="shared" si="4"/>
        <v>28</v>
      </c>
      <c r="H56" s="45">
        <f>E56/F56</f>
        <v>1</v>
      </c>
      <c r="I56" s="46">
        <f t="shared" si="5"/>
        <v>1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0</v>
      </c>
      <c r="E57" s="23">
        <v>0</v>
      </c>
      <c r="F57" s="43">
        <f t="shared" si="3"/>
        <v>0</v>
      </c>
      <c r="G57" s="44">
        <f t="shared" si="4"/>
        <v>37</v>
      </c>
      <c r="H57" s="45">
        <v>0</v>
      </c>
      <c r="I57" s="46">
        <f t="shared" si="5"/>
        <v>34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2</v>
      </c>
      <c r="E58" s="23">
        <v>2</v>
      </c>
      <c r="F58" s="43">
        <f t="shared" si="3"/>
        <v>4</v>
      </c>
      <c r="G58" s="44">
        <f t="shared" si="4"/>
        <v>15</v>
      </c>
      <c r="H58" s="45">
        <f>E58/F58</f>
        <v>0.5</v>
      </c>
      <c r="I58" s="46">
        <f t="shared" si="5"/>
        <v>23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0</v>
      </c>
      <c r="E59" s="23">
        <v>1</v>
      </c>
      <c r="F59" s="43">
        <f t="shared" si="3"/>
        <v>1</v>
      </c>
      <c r="G59" s="44">
        <f t="shared" si="4"/>
        <v>28</v>
      </c>
      <c r="H59" s="45">
        <f>E59/F59</f>
        <v>1</v>
      </c>
      <c r="I59" s="46">
        <f t="shared" si="5"/>
        <v>1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18</v>
      </c>
      <c r="E60" s="23">
        <v>4</v>
      </c>
      <c r="F60" s="43">
        <f t="shared" si="3"/>
        <v>22</v>
      </c>
      <c r="G60" s="44">
        <f t="shared" si="4"/>
        <v>7</v>
      </c>
      <c r="H60" s="45">
        <f>E60/F60</f>
        <v>0.18181818181818182</v>
      </c>
      <c r="I60" s="46">
        <f t="shared" si="5"/>
        <v>30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0</v>
      </c>
      <c r="E61" s="23">
        <v>0</v>
      </c>
      <c r="F61" s="43">
        <f t="shared" si="3"/>
        <v>0</v>
      </c>
      <c r="G61" s="44">
        <f t="shared" si="4"/>
        <v>37</v>
      </c>
      <c r="H61" s="45">
        <v>0</v>
      </c>
      <c r="I61" s="46">
        <f t="shared" si="5"/>
        <v>34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13</v>
      </c>
      <c r="E62" s="23">
        <v>1</v>
      </c>
      <c r="F62" s="43">
        <f t="shared" si="3"/>
        <v>14</v>
      </c>
      <c r="G62" s="44">
        <f t="shared" si="4"/>
        <v>8</v>
      </c>
      <c r="H62" s="45">
        <f>E62/F62</f>
        <v>7.1428571428571425E-2</v>
      </c>
      <c r="I62" s="46">
        <f t="shared" si="5"/>
        <v>33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47</v>
      </c>
      <c r="E63" s="23">
        <v>16</v>
      </c>
      <c r="F63" s="43">
        <f t="shared" si="3"/>
        <v>63</v>
      </c>
      <c r="G63" s="44">
        <f t="shared" si="4"/>
        <v>2</v>
      </c>
      <c r="H63" s="45">
        <f>E63/F63</f>
        <v>0.25396825396825395</v>
      </c>
      <c r="I63" s="46">
        <f t="shared" si="5"/>
        <v>27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0</v>
      </c>
      <c r="E64" s="23">
        <v>4</v>
      </c>
      <c r="F64" s="43">
        <f t="shared" si="3"/>
        <v>4</v>
      </c>
      <c r="G64" s="44">
        <f t="shared" si="4"/>
        <v>15</v>
      </c>
      <c r="H64" s="45">
        <f>E64/F64</f>
        <v>1</v>
      </c>
      <c r="I64" s="46">
        <f t="shared" si="5"/>
        <v>1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0</v>
      </c>
      <c r="E65" s="23">
        <v>0</v>
      </c>
      <c r="F65" s="43">
        <f t="shared" si="3"/>
        <v>0</v>
      </c>
      <c r="G65" s="44">
        <f t="shared" si="4"/>
        <v>37</v>
      </c>
      <c r="H65" s="45">
        <v>0</v>
      </c>
      <c r="I65" s="46">
        <f t="shared" si="5"/>
        <v>34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0</v>
      </c>
      <c r="E66" s="23">
        <v>2</v>
      </c>
      <c r="F66" s="43">
        <f t="shared" si="3"/>
        <v>2</v>
      </c>
      <c r="G66" s="44">
        <f t="shared" si="4"/>
        <v>22</v>
      </c>
      <c r="H66" s="45">
        <f>E66/F66</f>
        <v>1</v>
      </c>
      <c r="I66" s="46">
        <f t="shared" si="5"/>
        <v>1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0</v>
      </c>
      <c r="E67" s="23">
        <v>0</v>
      </c>
      <c r="F67" s="43">
        <f t="shared" si="3"/>
        <v>0</v>
      </c>
      <c r="G67" s="44">
        <f t="shared" si="4"/>
        <v>37</v>
      </c>
      <c r="H67" s="45">
        <v>0</v>
      </c>
      <c r="I67" s="46">
        <f t="shared" si="5"/>
        <v>34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0</v>
      </c>
      <c r="E68" s="23">
        <v>0</v>
      </c>
      <c r="F68" s="43">
        <f t="shared" si="3"/>
        <v>0</v>
      </c>
      <c r="G68" s="44">
        <f t="shared" si="4"/>
        <v>37</v>
      </c>
      <c r="H68" s="45">
        <v>0</v>
      </c>
      <c r="I68" s="46">
        <f t="shared" si="5"/>
        <v>34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1</v>
      </c>
      <c r="E69" s="23">
        <v>1</v>
      </c>
      <c r="F69" s="43">
        <f t="shared" si="3"/>
        <v>2</v>
      </c>
      <c r="G69" s="44">
        <f t="shared" si="4"/>
        <v>22</v>
      </c>
      <c r="H69" s="45">
        <f>E69/F69</f>
        <v>0.5</v>
      </c>
      <c r="I69" s="46">
        <f t="shared" si="5"/>
        <v>23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0</v>
      </c>
      <c r="E70" s="23">
        <v>0</v>
      </c>
      <c r="F70" s="43">
        <f t="shared" si="3"/>
        <v>0</v>
      </c>
      <c r="G70" s="44">
        <f t="shared" si="4"/>
        <v>37</v>
      </c>
      <c r="H70" s="45">
        <v>0</v>
      </c>
      <c r="I70" s="46">
        <f t="shared" si="5"/>
        <v>34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0</v>
      </c>
      <c r="E71" s="23">
        <v>0</v>
      </c>
      <c r="F71" s="43">
        <f t="shared" si="3"/>
        <v>0</v>
      </c>
      <c r="G71" s="44">
        <f t="shared" si="4"/>
        <v>37</v>
      </c>
      <c r="H71" s="45">
        <v>0</v>
      </c>
      <c r="I71" s="46">
        <f t="shared" si="5"/>
        <v>34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0</v>
      </c>
      <c r="E72" s="23">
        <v>0</v>
      </c>
      <c r="F72" s="43">
        <f t="shared" si="3"/>
        <v>0</v>
      </c>
      <c r="G72" s="44">
        <f t="shared" si="4"/>
        <v>37</v>
      </c>
      <c r="H72" s="45">
        <v>0</v>
      </c>
      <c r="I72" s="46">
        <f t="shared" si="5"/>
        <v>34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0</v>
      </c>
      <c r="E73" s="23">
        <v>0</v>
      </c>
      <c r="F73" s="43">
        <f t="shared" si="3"/>
        <v>0</v>
      </c>
      <c r="G73" s="44">
        <f t="shared" si="4"/>
        <v>37</v>
      </c>
      <c r="H73" s="45">
        <v>0</v>
      </c>
      <c r="I73" s="46">
        <f t="shared" si="5"/>
        <v>34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1</v>
      </c>
      <c r="E74" s="23">
        <v>0</v>
      </c>
      <c r="F74" s="43">
        <f t="shared" si="3"/>
        <v>1</v>
      </c>
      <c r="G74" s="44">
        <f t="shared" si="4"/>
        <v>28</v>
      </c>
      <c r="H74" s="45">
        <f>E74/F74</f>
        <v>0</v>
      </c>
      <c r="I74" s="46">
        <f t="shared" si="5"/>
        <v>34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0</v>
      </c>
      <c r="E75" s="23">
        <v>1</v>
      </c>
      <c r="F75" s="43">
        <f t="shared" si="3"/>
        <v>1</v>
      </c>
      <c r="G75" s="44">
        <f t="shared" si="4"/>
        <v>28</v>
      </c>
      <c r="H75" s="45">
        <f>E75/F75</f>
        <v>1</v>
      </c>
      <c r="I75" s="46">
        <f t="shared" si="5"/>
        <v>1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0</v>
      </c>
      <c r="E76" s="23">
        <v>2</v>
      </c>
      <c r="F76" s="43">
        <f t="shared" ref="F76:F97" si="6">SUM(D76:E76)</f>
        <v>2</v>
      </c>
      <c r="G76" s="44">
        <f t="shared" ref="G76:G97" si="7">_xlfn.RANK.EQ(F76,$F$12:$F$97,0)</f>
        <v>22</v>
      </c>
      <c r="H76" s="45">
        <f>E76/F76</f>
        <v>1</v>
      </c>
      <c r="I76" s="46">
        <f t="shared" ref="I76:I97" si="8">_xlfn.RANK.EQ(H76,$H$12:$H$97,0)</f>
        <v>1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0</v>
      </c>
      <c r="E77" s="23">
        <v>0</v>
      </c>
      <c r="F77" s="43">
        <f t="shared" si="6"/>
        <v>0</v>
      </c>
      <c r="G77" s="44">
        <f t="shared" si="7"/>
        <v>37</v>
      </c>
      <c r="H77" s="45">
        <v>0</v>
      </c>
      <c r="I77" s="46">
        <f t="shared" si="8"/>
        <v>34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0</v>
      </c>
      <c r="E78" s="23">
        <v>0</v>
      </c>
      <c r="F78" s="43">
        <f t="shared" si="6"/>
        <v>0</v>
      </c>
      <c r="G78" s="44">
        <f t="shared" si="7"/>
        <v>37</v>
      </c>
      <c r="H78" s="45">
        <v>0</v>
      </c>
      <c r="I78" s="46">
        <f t="shared" si="8"/>
        <v>34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5</v>
      </c>
      <c r="E79" s="23">
        <v>1</v>
      </c>
      <c r="F79" s="43">
        <f t="shared" si="6"/>
        <v>6</v>
      </c>
      <c r="G79" s="44">
        <f t="shared" si="7"/>
        <v>10</v>
      </c>
      <c r="H79" s="45">
        <f>E79/F79</f>
        <v>0.16666666666666666</v>
      </c>
      <c r="I79" s="46">
        <f t="shared" si="8"/>
        <v>32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0</v>
      </c>
      <c r="E80" s="23">
        <v>0</v>
      </c>
      <c r="F80" s="43">
        <f t="shared" si="6"/>
        <v>0</v>
      </c>
      <c r="G80" s="44">
        <f t="shared" si="7"/>
        <v>37</v>
      </c>
      <c r="H80" s="45">
        <v>0</v>
      </c>
      <c r="I80" s="46">
        <f t="shared" si="8"/>
        <v>34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1</v>
      </c>
      <c r="E81" s="23">
        <v>1</v>
      </c>
      <c r="F81" s="43">
        <f t="shared" si="6"/>
        <v>2</v>
      </c>
      <c r="G81" s="44">
        <f t="shared" si="7"/>
        <v>22</v>
      </c>
      <c r="H81" s="45">
        <f>E81/F81</f>
        <v>0.5</v>
      </c>
      <c r="I81" s="46">
        <f t="shared" si="8"/>
        <v>23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0</v>
      </c>
      <c r="E82" s="23">
        <v>0</v>
      </c>
      <c r="F82" s="43">
        <f t="shared" si="6"/>
        <v>0</v>
      </c>
      <c r="G82" s="44">
        <f t="shared" si="7"/>
        <v>37</v>
      </c>
      <c r="H82" s="45">
        <v>0</v>
      </c>
      <c r="I82" s="46">
        <f t="shared" si="8"/>
        <v>34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0</v>
      </c>
      <c r="E83" s="23">
        <v>0</v>
      </c>
      <c r="F83" s="43">
        <f t="shared" si="6"/>
        <v>0</v>
      </c>
      <c r="G83" s="44">
        <f t="shared" si="7"/>
        <v>37</v>
      </c>
      <c r="H83" s="45">
        <v>0</v>
      </c>
      <c r="I83" s="46">
        <f t="shared" si="8"/>
        <v>34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2</v>
      </c>
      <c r="E84" s="23">
        <v>4</v>
      </c>
      <c r="F84" s="43">
        <f t="shared" si="6"/>
        <v>6</v>
      </c>
      <c r="G84" s="44">
        <f t="shared" si="7"/>
        <v>10</v>
      </c>
      <c r="H84" s="45">
        <f>E84/F84</f>
        <v>0.66666666666666663</v>
      </c>
      <c r="I84" s="46">
        <f t="shared" si="8"/>
        <v>19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0</v>
      </c>
      <c r="E85" s="23">
        <v>0</v>
      </c>
      <c r="F85" s="43">
        <f t="shared" si="6"/>
        <v>0</v>
      </c>
      <c r="G85" s="44">
        <f t="shared" si="7"/>
        <v>37</v>
      </c>
      <c r="H85" s="45">
        <v>0</v>
      </c>
      <c r="I85" s="46">
        <f t="shared" si="8"/>
        <v>34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0</v>
      </c>
      <c r="E86" s="48">
        <v>0</v>
      </c>
      <c r="F86" s="49">
        <f t="shared" si="6"/>
        <v>0</v>
      </c>
      <c r="G86" s="50">
        <f t="shared" si="7"/>
        <v>37</v>
      </c>
      <c r="H86" s="51">
        <v>0</v>
      </c>
      <c r="I86" s="52">
        <f t="shared" si="8"/>
        <v>34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0</v>
      </c>
      <c r="E87" s="23">
        <v>0</v>
      </c>
      <c r="F87" s="43">
        <f t="shared" si="6"/>
        <v>0</v>
      </c>
      <c r="G87" s="44">
        <f t="shared" si="7"/>
        <v>37</v>
      </c>
      <c r="H87" s="45">
        <v>0</v>
      </c>
      <c r="I87" s="46">
        <f t="shared" si="8"/>
        <v>34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0</v>
      </c>
      <c r="E88" s="23">
        <v>0</v>
      </c>
      <c r="F88" s="43">
        <f t="shared" si="6"/>
        <v>0</v>
      </c>
      <c r="G88" s="44">
        <f t="shared" si="7"/>
        <v>37</v>
      </c>
      <c r="H88" s="45">
        <v>0</v>
      </c>
      <c r="I88" s="46">
        <f t="shared" si="8"/>
        <v>34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5</v>
      </c>
      <c r="E89" s="23">
        <v>57</v>
      </c>
      <c r="F89" s="43">
        <f t="shared" si="6"/>
        <v>62</v>
      </c>
      <c r="G89" s="44">
        <f t="shared" si="7"/>
        <v>3</v>
      </c>
      <c r="H89" s="45">
        <f>E89/F89</f>
        <v>0.91935483870967738</v>
      </c>
      <c r="I89" s="46">
        <f t="shared" si="8"/>
        <v>12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2</v>
      </c>
      <c r="E90" s="23">
        <v>5</v>
      </c>
      <c r="F90" s="43">
        <f t="shared" si="6"/>
        <v>7</v>
      </c>
      <c r="G90" s="44">
        <f t="shared" si="7"/>
        <v>9</v>
      </c>
      <c r="H90" s="45">
        <f>E90/F90</f>
        <v>0.7142857142857143</v>
      </c>
      <c r="I90" s="46">
        <f t="shared" si="8"/>
        <v>18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0</v>
      </c>
      <c r="E91" s="23">
        <v>1</v>
      </c>
      <c r="F91" s="43">
        <f t="shared" si="6"/>
        <v>1</v>
      </c>
      <c r="G91" s="44">
        <f t="shared" si="7"/>
        <v>28</v>
      </c>
      <c r="H91" s="45">
        <f>E91/F91</f>
        <v>1</v>
      </c>
      <c r="I91" s="46">
        <f t="shared" si="8"/>
        <v>1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0</v>
      </c>
      <c r="E92" s="23">
        <v>0</v>
      </c>
      <c r="F92" s="43">
        <f t="shared" si="6"/>
        <v>0</v>
      </c>
      <c r="G92" s="44">
        <f t="shared" si="7"/>
        <v>37</v>
      </c>
      <c r="H92" s="45">
        <v>0</v>
      </c>
      <c r="I92" s="46">
        <f t="shared" si="8"/>
        <v>34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2</v>
      </c>
      <c r="E93" s="23">
        <v>3</v>
      </c>
      <c r="F93" s="43">
        <f t="shared" si="6"/>
        <v>5</v>
      </c>
      <c r="G93" s="44">
        <f t="shared" si="7"/>
        <v>13</v>
      </c>
      <c r="H93" s="45">
        <f>E93/F93</f>
        <v>0.6</v>
      </c>
      <c r="I93" s="46">
        <f t="shared" si="8"/>
        <v>22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1</v>
      </c>
      <c r="E94" s="23">
        <v>3</v>
      </c>
      <c r="F94" s="43">
        <f t="shared" si="6"/>
        <v>4</v>
      </c>
      <c r="G94" s="44">
        <f t="shared" si="7"/>
        <v>15</v>
      </c>
      <c r="H94" s="45">
        <f>E94/F94</f>
        <v>0.75</v>
      </c>
      <c r="I94" s="46">
        <f t="shared" si="8"/>
        <v>14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1</v>
      </c>
      <c r="E95" s="23">
        <v>3</v>
      </c>
      <c r="F95" s="43">
        <f t="shared" si="6"/>
        <v>4</v>
      </c>
      <c r="G95" s="44">
        <f t="shared" si="7"/>
        <v>15</v>
      </c>
      <c r="H95" s="45">
        <f>E95/F95</f>
        <v>0.75</v>
      </c>
      <c r="I95" s="46">
        <f t="shared" si="8"/>
        <v>14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0</v>
      </c>
      <c r="E96" s="23">
        <v>0</v>
      </c>
      <c r="F96" s="43">
        <f t="shared" si="6"/>
        <v>0</v>
      </c>
      <c r="G96" s="44">
        <f t="shared" si="7"/>
        <v>37</v>
      </c>
      <c r="H96" s="45">
        <v>0</v>
      </c>
      <c r="I96" s="46">
        <f t="shared" si="8"/>
        <v>34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1</v>
      </c>
      <c r="E97" s="29">
        <v>3</v>
      </c>
      <c r="F97" s="53">
        <f t="shared" si="6"/>
        <v>4</v>
      </c>
      <c r="G97" s="54">
        <f t="shared" si="7"/>
        <v>15</v>
      </c>
      <c r="H97" s="55">
        <f>E97/F97</f>
        <v>0.75</v>
      </c>
      <c r="I97" s="56">
        <f t="shared" si="8"/>
        <v>14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258</v>
      </c>
      <c r="E99" s="244">
        <f t="shared" ref="E99:G99" si="9">SUM(E12:E97)</f>
        <v>186</v>
      </c>
      <c r="F99" s="244">
        <f t="shared" si="9"/>
        <v>444</v>
      </c>
      <c r="G99" s="245">
        <f t="shared" si="9"/>
        <v>2446</v>
      </c>
    </row>
  </sheetData>
  <autoFilter ref="A11:I11" xr:uid="{00000000-0009-0000-0000-000023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23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36"/>
  <sheetViews>
    <sheetView view="pageBreakPreview" zoomScaleNormal="100" zoomScaleSheetLayoutView="100" workbookViewId="0">
      <selection activeCell="A11" sqref="A11:B11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4" bestFit="1" customWidth="1"/>
    <col min="13" max="17" width="10.75" style="4" bestFit="1" customWidth="1"/>
    <col min="18" max="18" width="9" style="4"/>
  </cols>
  <sheetData>
    <row r="1" spans="1:12" ht="24" customHeight="1" thickBot="1">
      <c r="A1" s="1" t="s">
        <v>223</v>
      </c>
      <c r="B1" s="5"/>
      <c r="C1" s="5"/>
      <c r="D1" s="65"/>
      <c r="E1" s="65"/>
      <c r="F1" s="65"/>
      <c r="G1" s="5"/>
      <c r="H1" s="65"/>
      <c r="I1" s="65"/>
      <c r="J1" s="65"/>
      <c r="K1" s="65"/>
      <c r="L1" s="64" t="s">
        <v>186</v>
      </c>
    </row>
    <row r="2" spans="1:12" ht="24" customHeight="1">
      <c r="A2" s="5" t="s">
        <v>209</v>
      </c>
      <c r="B2" s="5"/>
      <c r="C2" s="5"/>
      <c r="D2" s="65"/>
      <c r="E2" s="65"/>
      <c r="F2" s="65"/>
      <c r="G2" s="65"/>
      <c r="H2" s="65"/>
      <c r="I2" s="65"/>
      <c r="J2" s="65"/>
      <c r="K2" s="65"/>
    </row>
    <row r="3" spans="1:12" ht="24" customHeight="1">
      <c r="A3" s="5"/>
      <c r="B3" s="5" t="s">
        <v>206</v>
      </c>
      <c r="C3" s="5"/>
      <c r="D3" s="65"/>
      <c r="E3" s="65"/>
      <c r="F3" s="65"/>
      <c r="G3" s="65"/>
      <c r="H3" s="65"/>
      <c r="I3" s="65"/>
      <c r="J3" s="65"/>
      <c r="K3" s="65"/>
    </row>
    <row r="4" spans="1:12">
      <c r="A4" s="5"/>
      <c r="B4" s="5"/>
      <c r="C4" s="5"/>
      <c r="D4" s="65"/>
      <c r="E4" s="65"/>
      <c r="F4" s="65"/>
      <c r="G4" s="65"/>
      <c r="H4" s="65"/>
      <c r="I4" s="65"/>
      <c r="J4" s="65"/>
      <c r="K4" s="65"/>
    </row>
    <row r="5" spans="1:12" s="4" customFormat="1" ht="18" customHeight="1">
      <c r="A5" s="66"/>
      <c r="B5" s="5" t="s">
        <v>217</v>
      </c>
      <c r="C5" s="66"/>
      <c r="D5" s="66"/>
      <c r="E5" s="66"/>
      <c r="F5" s="66"/>
      <c r="G5" s="5"/>
      <c r="H5" s="66"/>
      <c r="I5" s="66"/>
      <c r="J5" s="66"/>
      <c r="K5" s="66"/>
    </row>
    <row r="6" spans="1:12" s="4" customFormat="1" ht="17.25" customHeight="1">
      <c r="A6" s="69"/>
      <c r="B6" s="258" t="s">
        <v>378</v>
      </c>
      <c r="C6" s="79" t="s">
        <v>207</v>
      </c>
      <c r="D6" s="80">
        <f>AVERAGE('14.グラフデータ'!D23:H23)</f>
        <v>357.24</v>
      </c>
      <c r="E6" s="260" t="str">
        <f>'14.グラフデータ'!AD23</f>
        <v>増加傾向⤴</v>
      </c>
      <c r="F6" s="81"/>
      <c r="G6" s="262" t="s">
        <v>379</v>
      </c>
      <c r="H6" s="79" t="s">
        <v>207</v>
      </c>
      <c r="I6" s="82">
        <f>AVERAGE('14.グラフデータ'!D24:H24)</f>
        <v>0.52180000000000004</v>
      </c>
      <c r="J6" s="260" t="str">
        <f>'14.グラフデータ'!AD24</f>
        <v>増加傾向⤴</v>
      </c>
      <c r="K6" s="67"/>
    </row>
    <row r="7" spans="1:12" s="4" customFormat="1" ht="17.25" customHeight="1">
      <c r="A7" s="69"/>
      <c r="B7" s="259"/>
      <c r="C7" s="83" t="s">
        <v>208</v>
      </c>
      <c r="D7" s="84">
        <f>'14.グラフデータ'!H23-'14.グラフデータ'!D23</f>
        <v>34.399999999999977</v>
      </c>
      <c r="E7" s="261"/>
      <c r="F7" s="81"/>
      <c r="G7" s="263"/>
      <c r="H7" s="83" t="s">
        <v>208</v>
      </c>
      <c r="I7" s="70">
        <f>'14.グラフデータ'!H24-'14.グラフデータ'!D24</f>
        <v>6.5000000000000058E-2</v>
      </c>
      <c r="J7" s="261"/>
      <c r="K7" s="67"/>
    </row>
    <row r="8" spans="1:12" s="4" customFormat="1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</row>
    <row r="9" spans="1:12" s="4" customFormat="1" ht="18.75" customHeight="1">
      <c r="A9" s="68"/>
      <c r="B9" s="68"/>
      <c r="C9" s="68"/>
      <c r="D9" s="68"/>
      <c r="E9" s="68"/>
      <c r="F9" s="68"/>
      <c r="G9" s="68"/>
      <c r="H9" s="68"/>
      <c r="I9" s="68"/>
      <c r="J9" s="68"/>
      <c r="K9" s="68"/>
    </row>
    <row r="10" spans="1:12" s="4" customFormat="1" ht="18.75" customHeight="1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</row>
    <row r="11" spans="1:12" s="4" customFormat="1" ht="18.75" customHeight="1">
      <c r="A11" s="68"/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1:12" s="4" customFormat="1" ht="18.75" customHeight="1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</row>
    <row r="13" spans="1:12" s="4" customFormat="1" ht="18.75" customHeight="1">
      <c r="A13" s="68"/>
      <c r="B13" s="68"/>
      <c r="C13" s="68"/>
      <c r="D13" s="68"/>
      <c r="E13" s="68"/>
      <c r="F13" s="68"/>
      <c r="G13" s="68"/>
      <c r="H13" s="68"/>
      <c r="I13" s="68"/>
      <c r="J13" s="68"/>
      <c r="K13" s="68"/>
    </row>
    <row r="14" spans="1:12" s="4" customFormat="1" ht="18.75" customHeight="1">
      <c r="A14" s="68"/>
      <c r="B14" s="68"/>
      <c r="C14" s="68"/>
      <c r="D14" s="68"/>
      <c r="E14" s="68"/>
      <c r="F14" s="68"/>
      <c r="G14" s="68"/>
      <c r="H14" s="68"/>
      <c r="I14" s="68"/>
      <c r="J14" s="68"/>
      <c r="K14" s="68"/>
    </row>
    <row r="15" spans="1:12" s="4" customFormat="1" ht="18.75" customHeight="1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</row>
    <row r="16" spans="1:12" s="4" customFormat="1" ht="18.75" customHeight="1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</row>
    <row r="17" spans="1:11" s="4" customFormat="1" ht="18.75" customHeight="1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</row>
    <row r="18" spans="1:11" s="4" customFormat="1" ht="18.75" customHeight="1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1:11" s="4" customFormat="1" ht="18.75" customHeigh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</row>
    <row r="20" spans="1:11" s="4" customFormat="1" ht="18.75" customHeight="1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</row>
    <row r="21" spans="1:11" s="4" customFormat="1" ht="18.75" customHeight="1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</row>
    <row r="22" spans="1:11" s="4" customFormat="1" ht="18.75" customHeight="1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</row>
    <row r="23" spans="1:11" s="4" customFormat="1" ht="18.75" customHeight="1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</row>
    <row r="24" spans="1:11" s="4" customFormat="1" ht="9" customHeight="1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11" s="4" customFormat="1" ht="18.75" customHeight="1">
      <c r="A25" s="66"/>
      <c r="B25" s="5" t="s">
        <v>218</v>
      </c>
      <c r="C25" s="66"/>
      <c r="D25" s="66"/>
      <c r="E25" s="66"/>
      <c r="F25" s="66"/>
      <c r="G25" s="5"/>
      <c r="H25" s="66"/>
      <c r="I25" s="66"/>
      <c r="J25" s="66"/>
      <c r="K25" s="66"/>
    </row>
    <row r="26" spans="1:11" s="4" customFormat="1" ht="17.25" customHeight="1">
      <c r="A26" s="69"/>
      <c r="B26" s="258" t="s">
        <v>378</v>
      </c>
      <c r="C26" s="79" t="s">
        <v>207</v>
      </c>
      <c r="D26" s="80">
        <f>AVERAGE('14.グラフデータ'!D31:H31)</f>
        <v>365.38</v>
      </c>
      <c r="E26" s="260" t="str">
        <f>'14.グラフデータ'!AD31</f>
        <v>増加傾向⤴</v>
      </c>
      <c r="F26" s="81"/>
      <c r="G26" s="262" t="s">
        <v>379</v>
      </c>
      <c r="H26" s="79" t="s">
        <v>207</v>
      </c>
      <c r="I26" s="82">
        <f>AVERAGE('14.グラフデータ'!D32:H32)</f>
        <v>0.49459999999999998</v>
      </c>
      <c r="J26" s="260" t="str">
        <f>'14.グラフデータ'!AD32</f>
        <v>増加傾向⤴</v>
      </c>
      <c r="K26" s="67"/>
    </row>
    <row r="27" spans="1:11" s="4" customFormat="1" ht="17.25" customHeight="1">
      <c r="A27" s="69"/>
      <c r="B27" s="259"/>
      <c r="C27" s="83" t="s">
        <v>208</v>
      </c>
      <c r="D27" s="84">
        <f>'14.グラフデータ'!H31-'14.グラフデータ'!D31</f>
        <v>25.900000000000034</v>
      </c>
      <c r="E27" s="261"/>
      <c r="F27" s="81"/>
      <c r="G27" s="263"/>
      <c r="H27" s="83" t="s">
        <v>208</v>
      </c>
      <c r="I27" s="70">
        <f>'14.グラフデータ'!H32-'14.グラフデータ'!D32</f>
        <v>6.8000000000000005E-2</v>
      </c>
      <c r="J27" s="261"/>
      <c r="K27" s="67"/>
    </row>
    <row r="28" spans="1:11" s="4" customFormat="1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</row>
    <row r="29" spans="1:11" s="4" customFormat="1" ht="18.75" customHeight="1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</row>
    <row r="30" spans="1:11" s="4" customFormat="1" ht="18.75" customHeight="1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</row>
    <row r="31" spans="1:11" s="4" customFormat="1" ht="18.75" customHeight="1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</row>
    <row r="32" spans="1:11" s="4" customFormat="1" ht="18.75" customHeight="1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</row>
    <row r="33" spans="1:11" s="4" customFormat="1" ht="18.75" customHeight="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</row>
    <row r="34" spans="1:11" s="4" customFormat="1" ht="18.75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</row>
    <row r="35" spans="1:11" s="4" customFormat="1" ht="18.75" customHeight="1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</row>
    <row r="36" spans="1:11" s="4" customFormat="1" ht="18.75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</row>
    <row r="37" spans="1:11" s="4" customFormat="1" ht="18.75" customHeight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</row>
    <row r="38" spans="1:11" s="4" customFormat="1" ht="18.75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</row>
    <row r="39" spans="1:11" s="4" customFormat="1" ht="18.75" customHeight="1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</row>
    <row r="40" spans="1:11" s="4" customFormat="1" ht="18.75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</row>
    <row r="41" spans="1:11" s="4" customFormat="1" ht="18.75" customHeight="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</row>
    <row r="42" spans="1:11" ht="18.75" customHeight="1"/>
    <row r="43" spans="1:11" s="4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4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4" customFormat="1" ht="18.75" customHeight="1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</row>
    <row r="46" spans="1:11" s="4" customFormat="1">
      <c r="A46"/>
      <c r="B46"/>
      <c r="C46"/>
      <c r="D46"/>
      <c r="E46"/>
      <c r="F46"/>
      <c r="G46"/>
      <c r="H46"/>
      <c r="I46"/>
      <c r="J46"/>
      <c r="K46"/>
    </row>
    <row r="47" spans="1:11" s="4" customFormat="1">
      <c r="A47"/>
      <c r="B47"/>
      <c r="C47"/>
      <c r="D47"/>
      <c r="E47"/>
      <c r="F47"/>
      <c r="G47"/>
      <c r="H47"/>
      <c r="I47"/>
      <c r="J47"/>
      <c r="K47"/>
    </row>
    <row r="48" spans="1:11" s="4" customFormat="1">
      <c r="A48"/>
      <c r="B48"/>
      <c r="C48"/>
      <c r="D48"/>
      <c r="E48"/>
      <c r="F48"/>
      <c r="G48"/>
      <c r="H48"/>
      <c r="I48"/>
      <c r="J48"/>
      <c r="K48"/>
    </row>
    <row r="49" spans="1:11" s="4" customFormat="1">
      <c r="A49"/>
      <c r="B49"/>
      <c r="C49"/>
      <c r="D49"/>
      <c r="E49"/>
      <c r="F49"/>
      <c r="G49"/>
      <c r="H49"/>
      <c r="I49"/>
      <c r="J49"/>
      <c r="K49"/>
    </row>
    <row r="50" spans="1:11" s="4" customFormat="1">
      <c r="A50"/>
      <c r="B50"/>
      <c r="C50"/>
      <c r="D50"/>
      <c r="E50"/>
      <c r="F50"/>
      <c r="G50"/>
      <c r="H50"/>
      <c r="I50"/>
      <c r="J50"/>
      <c r="K50"/>
    </row>
    <row r="51" spans="1:11" s="4" customFormat="1">
      <c r="A51"/>
      <c r="B51"/>
      <c r="C51"/>
      <c r="D51"/>
      <c r="E51"/>
      <c r="F51"/>
      <c r="G51"/>
      <c r="H51"/>
      <c r="I51"/>
      <c r="J51"/>
      <c r="K51"/>
    </row>
    <row r="52" spans="1:11" s="4" customFormat="1">
      <c r="A52"/>
      <c r="B52"/>
      <c r="C52"/>
      <c r="D52"/>
      <c r="E52"/>
      <c r="F52"/>
      <c r="G52"/>
      <c r="H52"/>
      <c r="I52"/>
      <c r="J52"/>
      <c r="K52"/>
    </row>
    <row r="53" spans="1:11" s="4" customFormat="1">
      <c r="A53"/>
      <c r="B53"/>
      <c r="C53"/>
      <c r="D53"/>
      <c r="E53"/>
      <c r="F53"/>
      <c r="G53"/>
      <c r="H53"/>
      <c r="I53"/>
      <c r="J53"/>
      <c r="K53"/>
    </row>
    <row r="54" spans="1:11" s="4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4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4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4" customFormat="1">
      <c r="A57"/>
      <c r="B57"/>
      <c r="C57"/>
      <c r="D57"/>
      <c r="E57"/>
      <c r="F57"/>
      <c r="G57"/>
      <c r="H57"/>
      <c r="I57"/>
      <c r="J57"/>
      <c r="K57"/>
    </row>
    <row r="58" spans="1:11" s="4" customFormat="1">
      <c r="A58"/>
      <c r="B58"/>
      <c r="C58"/>
      <c r="D58"/>
      <c r="E58"/>
      <c r="F58"/>
      <c r="G58"/>
      <c r="H58"/>
      <c r="I58"/>
      <c r="J58"/>
      <c r="K58"/>
    </row>
    <row r="59" spans="1:11" s="4" customFormat="1">
      <c r="A59"/>
      <c r="B59"/>
      <c r="C59"/>
      <c r="D59"/>
      <c r="E59"/>
      <c r="F59"/>
      <c r="G59"/>
      <c r="H59"/>
      <c r="I59"/>
      <c r="J59"/>
      <c r="K59"/>
    </row>
    <row r="83" spans="1:11" s="4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4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4" customFormat="1">
      <c r="A85"/>
      <c r="B85"/>
      <c r="C85"/>
      <c r="D85"/>
      <c r="E85"/>
      <c r="F85"/>
      <c r="G85"/>
      <c r="H85"/>
      <c r="I85"/>
      <c r="J85"/>
      <c r="K85"/>
    </row>
    <row r="86" spans="1:11" s="4" customFormat="1">
      <c r="A86"/>
      <c r="B86"/>
      <c r="C86"/>
      <c r="D86"/>
      <c r="E86"/>
      <c r="F86"/>
      <c r="G86"/>
      <c r="H86"/>
      <c r="I86"/>
      <c r="J86"/>
      <c r="K86"/>
    </row>
    <row r="87" spans="1:11" s="4" customFormat="1">
      <c r="A87"/>
      <c r="B87"/>
      <c r="C87"/>
      <c r="D87"/>
      <c r="E87"/>
      <c r="F87"/>
      <c r="G87"/>
      <c r="H87"/>
      <c r="I87"/>
      <c r="J87"/>
      <c r="K87"/>
    </row>
    <row r="88" spans="1:11" s="4" customFormat="1">
      <c r="A88"/>
      <c r="B88"/>
      <c r="C88"/>
      <c r="D88"/>
      <c r="E88"/>
      <c r="F88"/>
      <c r="G88"/>
      <c r="H88"/>
      <c r="I88"/>
      <c r="J88"/>
      <c r="K88"/>
    </row>
    <row r="89" spans="1:11" s="4" customFormat="1">
      <c r="A89"/>
      <c r="B89"/>
      <c r="C89"/>
      <c r="D89"/>
      <c r="E89"/>
      <c r="F89"/>
      <c r="G89"/>
      <c r="H89"/>
      <c r="I89"/>
      <c r="J89"/>
      <c r="K89"/>
    </row>
    <row r="90" spans="1:11" s="4" customFormat="1">
      <c r="A90"/>
      <c r="B90"/>
      <c r="C90"/>
      <c r="D90"/>
      <c r="E90"/>
      <c r="F90"/>
      <c r="G90"/>
      <c r="H90"/>
      <c r="I90"/>
      <c r="J90"/>
      <c r="K90"/>
    </row>
    <row r="91" spans="1:11" s="4" customFormat="1">
      <c r="A91"/>
      <c r="B91"/>
      <c r="C91"/>
      <c r="D91"/>
      <c r="E91"/>
      <c r="F91"/>
      <c r="G91"/>
      <c r="H91"/>
      <c r="I91"/>
      <c r="J91"/>
      <c r="K91"/>
    </row>
    <row r="92" spans="1:11" s="4" customFormat="1">
      <c r="A92"/>
      <c r="B92"/>
      <c r="C92"/>
      <c r="D92"/>
      <c r="E92"/>
      <c r="F92"/>
      <c r="G92"/>
      <c r="H92"/>
      <c r="I92"/>
      <c r="J92"/>
      <c r="K92"/>
    </row>
    <row r="93" spans="1:11" s="4" customFormat="1">
      <c r="A93"/>
      <c r="B93"/>
      <c r="C93"/>
      <c r="D93"/>
      <c r="E93"/>
      <c r="F93"/>
      <c r="G93"/>
      <c r="H93"/>
      <c r="I93"/>
      <c r="J93"/>
      <c r="K93"/>
    </row>
    <row r="94" spans="1:11" s="4" customFormat="1">
      <c r="A94"/>
      <c r="B94"/>
      <c r="C94"/>
      <c r="D94"/>
      <c r="E94"/>
      <c r="F94"/>
      <c r="G94"/>
      <c r="H94"/>
      <c r="I94"/>
      <c r="J94"/>
      <c r="K94"/>
    </row>
    <row r="95" spans="1:11" s="4" customFormat="1">
      <c r="A95"/>
      <c r="B95"/>
      <c r="C95"/>
      <c r="D95"/>
      <c r="E95"/>
      <c r="F95"/>
      <c r="G95"/>
      <c r="H95"/>
      <c r="I95"/>
      <c r="J95"/>
      <c r="K95"/>
    </row>
    <row r="96" spans="1:11" s="4" customFormat="1">
      <c r="A96"/>
      <c r="B96"/>
      <c r="C96"/>
      <c r="D96"/>
      <c r="E96"/>
      <c r="F96"/>
      <c r="G96"/>
      <c r="H96"/>
      <c r="I96"/>
      <c r="J96"/>
      <c r="K96"/>
    </row>
    <row r="97" spans="1:11" s="4" customFormat="1">
      <c r="A97"/>
      <c r="B97"/>
      <c r="C97"/>
      <c r="D97"/>
      <c r="E97"/>
      <c r="F97"/>
      <c r="G97"/>
      <c r="H97"/>
      <c r="I97"/>
      <c r="J97"/>
      <c r="K97"/>
    </row>
    <row r="98" spans="1:11" s="4" customFormat="1">
      <c r="A98"/>
      <c r="B98"/>
      <c r="C98"/>
      <c r="D98"/>
      <c r="E98"/>
      <c r="F98"/>
      <c r="G98"/>
      <c r="H98"/>
      <c r="I98"/>
      <c r="J98"/>
      <c r="K98"/>
    </row>
    <row r="99" spans="1:11" s="4" customFormat="1">
      <c r="A99"/>
      <c r="B99"/>
      <c r="C99"/>
      <c r="D99"/>
      <c r="E99"/>
      <c r="F99"/>
      <c r="G99"/>
      <c r="H99"/>
      <c r="I99"/>
      <c r="J99"/>
      <c r="K99"/>
    </row>
    <row r="100" spans="1:11" s="4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4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4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4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4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4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4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4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4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4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4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4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4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369" priority="85" operator="containsText" text="無し">
      <formula>NOT(ISERROR(SEARCH("無し",K6)))</formula>
    </cfRule>
    <cfRule type="containsText" dxfId="368" priority="86" operator="containsText" text="変動">
      <formula>NOT(ISERROR(SEARCH("変動",K6)))</formula>
    </cfRule>
    <cfRule type="containsText" dxfId="367" priority="87" operator="containsText" text="減少">
      <formula>NOT(ISERROR(SEARCH("減少",K6)))</formula>
    </cfRule>
    <cfRule type="containsText" dxfId="366" priority="88" operator="containsText" text="増加">
      <formula>NOT(ISERROR(SEARCH("増加",K6)))</formula>
    </cfRule>
    <cfRule type="containsText" dxfId="365" priority="89" operator="containsText" text="安定">
      <formula>NOT(ISERROR(SEARCH("安定",K6)))</formula>
    </cfRule>
  </conditionalFormatting>
  <conditionalFormatting sqref="E6">
    <cfRule type="containsText" dxfId="364" priority="27" operator="containsText" text="―">
      <formula>NOT(ISERROR(SEARCH("―",E6)))</formula>
    </cfRule>
    <cfRule type="containsText" dxfId="363" priority="28" operator="containsText" text="隔年で">
      <formula>NOT(ISERROR(SEARCH("隔年で",E6)))</formula>
    </cfRule>
    <cfRule type="containsText" dxfId="362" priority="29" operator="containsText" text="年度により">
      <formula>NOT(ISERROR(SEARCH("年度により",E6)))</formula>
    </cfRule>
    <cfRule type="containsText" dxfId="361" priority="30" operator="containsText" text="減少傾向">
      <formula>NOT(ISERROR(SEARCH("減少傾向",E6)))</formula>
    </cfRule>
    <cfRule type="containsText" dxfId="360" priority="31" operator="containsText" text="増加傾向">
      <formula>NOT(ISERROR(SEARCH("増加傾向",E6)))</formula>
    </cfRule>
    <cfRule type="containsText" dxfId="359" priority="32" operator="containsText" text="同程度">
      <formula>NOT(ISERROR(SEARCH("同程度",E6)))</formula>
    </cfRule>
  </conditionalFormatting>
  <conditionalFormatting sqref="E6:E7">
    <cfRule type="containsText" dxfId="358" priority="25" operator="containsText" text="最新年度のみ減少">
      <formula>NOT(ISERROR(SEARCH("最新年度のみ減少",E6)))</formula>
    </cfRule>
    <cfRule type="containsText" dxfId="357" priority="26" operator="containsText" text="最新年度のみ増加">
      <formula>NOT(ISERROR(SEARCH("最新年度のみ増加",E6)))</formula>
    </cfRule>
  </conditionalFormatting>
  <conditionalFormatting sqref="J6">
    <cfRule type="containsText" dxfId="356" priority="19" operator="containsText" text="―">
      <formula>NOT(ISERROR(SEARCH("―",J6)))</formula>
    </cfRule>
    <cfRule type="containsText" dxfId="355" priority="20" operator="containsText" text="隔年で">
      <formula>NOT(ISERROR(SEARCH("隔年で",J6)))</formula>
    </cfRule>
    <cfRule type="containsText" dxfId="354" priority="21" operator="containsText" text="年度により">
      <formula>NOT(ISERROR(SEARCH("年度により",J6)))</formula>
    </cfRule>
    <cfRule type="containsText" dxfId="353" priority="22" operator="containsText" text="減少傾向">
      <formula>NOT(ISERROR(SEARCH("減少傾向",J6)))</formula>
    </cfRule>
    <cfRule type="containsText" dxfId="352" priority="23" operator="containsText" text="増加傾向">
      <formula>NOT(ISERROR(SEARCH("増加傾向",J6)))</formula>
    </cfRule>
    <cfRule type="containsText" dxfId="351" priority="24" operator="containsText" text="同程度">
      <formula>NOT(ISERROR(SEARCH("同程度",J6)))</formula>
    </cfRule>
  </conditionalFormatting>
  <conditionalFormatting sqref="J6:J7">
    <cfRule type="containsText" dxfId="350" priority="17" operator="containsText" text="最新年度のみ減少">
      <formula>NOT(ISERROR(SEARCH("最新年度のみ減少",J6)))</formula>
    </cfRule>
    <cfRule type="containsText" dxfId="349" priority="18" operator="containsText" text="最新年度のみ増加">
      <formula>NOT(ISERROR(SEARCH("最新年度のみ増加",J6)))</formula>
    </cfRule>
  </conditionalFormatting>
  <conditionalFormatting sqref="E26">
    <cfRule type="containsText" dxfId="348" priority="11" operator="containsText" text="―">
      <formula>NOT(ISERROR(SEARCH("―",E26)))</formula>
    </cfRule>
    <cfRule type="containsText" dxfId="347" priority="12" operator="containsText" text="隔年で">
      <formula>NOT(ISERROR(SEARCH("隔年で",E26)))</formula>
    </cfRule>
    <cfRule type="containsText" dxfId="346" priority="13" operator="containsText" text="年度により">
      <formula>NOT(ISERROR(SEARCH("年度により",E26)))</formula>
    </cfRule>
    <cfRule type="containsText" dxfId="345" priority="14" operator="containsText" text="減少傾向">
      <formula>NOT(ISERROR(SEARCH("減少傾向",E26)))</formula>
    </cfRule>
    <cfRule type="containsText" dxfId="344" priority="15" operator="containsText" text="増加傾向">
      <formula>NOT(ISERROR(SEARCH("増加傾向",E26)))</formula>
    </cfRule>
    <cfRule type="containsText" dxfId="343" priority="16" operator="containsText" text="同程度">
      <formula>NOT(ISERROR(SEARCH("同程度",E26)))</formula>
    </cfRule>
  </conditionalFormatting>
  <conditionalFormatting sqref="E26:E27">
    <cfRule type="containsText" dxfId="342" priority="9" operator="containsText" text="最新年度のみ減少">
      <formula>NOT(ISERROR(SEARCH("最新年度のみ減少",E26)))</formula>
    </cfRule>
    <cfRule type="containsText" dxfId="341" priority="10" operator="containsText" text="最新年度のみ増加">
      <formula>NOT(ISERROR(SEARCH("最新年度のみ増加",E26)))</formula>
    </cfRule>
  </conditionalFormatting>
  <conditionalFormatting sqref="J26">
    <cfRule type="containsText" dxfId="340" priority="3" operator="containsText" text="―">
      <formula>NOT(ISERROR(SEARCH("―",J26)))</formula>
    </cfRule>
    <cfRule type="containsText" dxfId="339" priority="4" operator="containsText" text="隔年で">
      <formula>NOT(ISERROR(SEARCH("隔年で",J26)))</formula>
    </cfRule>
    <cfRule type="containsText" dxfId="338" priority="5" operator="containsText" text="年度により">
      <formula>NOT(ISERROR(SEARCH("年度により",J26)))</formula>
    </cfRule>
    <cfRule type="containsText" dxfId="337" priority="6" operator="containsText" text="減少傾向">
      <formula>NOT(ISERROR(SEARCH("減少傾向",J26)))</formula>
    </cfRule>
    <cfRule type="containsText" dxfId="336" priority="7" operator="containsText" text="増加傾向">
      <formula>NOT(ISERROR(SEARCH("増加傾向",J26)))</formula>
    </cfRule>
    <cfRule type="containsText" dxfId="335" priority="8" operator="containsText" text="同程度">
      <formula>NOT(ISERROR(SEARCH("同程度",J26)))</formula>
    </cfRule>
  </conditionalFormatting>
  <conditionalFormatting sqref="J26:J27">
    <cfRule type="containsText" dxfId="334" priority="1" operator="containsText" text="最新年度のみ減少">
      <formula>NOT(ISERROR(SEARCH("最新年度のみ減少",J26)))</formula>
    </cfRule>
    <cfRule type="containsText" dxfId="333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200-000000000000}">
      <formula1>$C$49:$C$52</formula1>
    </dataValidation>
    <dataValidation type="list" allowBlank="1" showInputMessage="1" showErrorMessage="1" sqref="F6:F7 F26:F27" xr:uid="{2327D078-58CE-4A35-A7CE-133D8E33F51D}">
      <formula1>$C$44:$C$46</formula1>
    </dataValidation>
  </dataValidations>
  <hyperlinks>
    <hyperlink ref="L1" location="目次!A1" display="目次に戻る" xr:uid="{00000000-0004-0000-02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213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0</v>
      </c>
      <c r="E6" s="17">
        <f>INDEX(E12:E97,MATCH(C6,C12:C97,0),0)</f>
        <v>0</v>
      </c>
      <c r="F6" s="17">
        <f>SUM(D6:E6)</f>
        <v>0</v>
      </c>
      <c r="G6" s="18">
        <f>_xlfn.RANK.EQ(F6,$F$12:$F$97,0)</f>
        <v>34</v>
      </c>
      <c r="H6" s="19">
        <v>0</v>
      </c>
      <c r="I6" s="20">
        <f>_xlfn.RANK.EQ(H6,$H$12:$H$97,0)</f>
        <v>31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4.4000000000000004</v>
      </c>
      <c r="E7" s="76">
        <f>ROUND(SUMIF($B$12:$B$97,"G",E12:E97)/(COUNTIFS(B12:B97,"G",D12:D97,"&lt;&gt;")),1)</f>
        <v>2.8</v>
      </c>
      <c r="F7" s="76">
        <f>ROUND(SUM(D7:E7),1)</f>
        <v>7.2</v>
      </c>
      <c r="G7" s="24"/>
      <c r="H7" s="25">
        <f>E7/F7</f>
        <v>0.38888888888888884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2.7</v>
      </c>
      <c r="E8" s="78">
        <f>ROUND(AVERAGE(E12:E97),1)</f>
        <v>2.2999999999999998</v>
      </c>
      <c r="F8" s="78">
        <f>ROUND(SUM(D8:E8),1)</f>
        <v>5</v>
      </c>
      <c r="G8" s="30"/>
      <c r="H8" s="31">
        <f>E8/F8</f>
        <v>0.45999999999999996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2022年度（基準日：５月１日）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0</v>
      </c>
      <c r="E12" s="23">
        <v>1</v>
      </c>
      <c r="F12" s="43">
        <f t="shared" ref="F12:F43" si="0">SUM(D12:E12)</f>
        <v>1</v>
      </c>
      <c r="G12" s="44">
        <f t="shared" ref="G12:G43" si="1">_xlfn.RANK.EQ(F12,$F$12:$F$97,0)</f>
        <v>29</v>
      </c>
      <c r="H12" s="45">
        <f>E12/F12</f>
        <v>1</v>
      </c>
      <c r="I12" s="46">
        <f t="shared" ref="I12:I43" si="2">_xlfn.RANK.EQ(H12,$H$12:$H$97,0)</f>
        <v>1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2</v>
      </c>
      <c r="E13" s="23">
        <v>0</v>
      </c>
      <c r="F13" s="43">
        <f t="shared" si="0"/>
        <v>2</v>
      </c>
      <c r="G13" s="44">
        <f t="shared" si="1"/>
        <v>22</v>
      </c>
      <c r="H13" s="45">
        <f>E13/F13</f>
        <v>0</v>
      </c>
      <c r="I13" s="46">
        <f t="shared" si="2"/>
        <v>31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0</v>
      </c>
      <c r="E14" s="23">
        <v>0</v>
      </c>
      <c r="F14" s="43">
        <f t="shared" si="0"/>
        <v>0</v>
      </c>
      <c r="G14" s="44">
        <f t="shared" si="1"/>
        <v>34</v>
      </c>
      <c r="H14" s="45">
        <v>0</v>
      </c>
      <c r="I14" s="46">
        <f t="shared" si="2"/>
        <v>31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1</v>
      </c>
      <c r="E15" s="23">
        <v>0</v>
      </c>
      <c r="F15" s="43">
        <f t="shared" si="0"/>
        <v>1</v>
      </c>
      <c r="G15" s="44">
        <f t="shared" si="1"/>
        <v>29</v>
      </c>
      <c r="H15" s="45">
        <f>E15/F15</f>
        <v>0</v>
      </c>
      <c r="I15" s="46">
        <f t="shared" si="2"/>
        <v>31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0</v>
      </c>
      <c r="E16" s="23">
        <v>0</v>
      </c>
      <c r="F16" s="43">
        <f t="shared" si="0"/>
        <v>0</v>
      </c>
      <c r="G16" s="44">
        <f t="shared" si="1"/>
        <v>34</v>
      </c>
      <c r="H16" s="45">
        <v>0</v>
      </c>
      <c r="I16" s="46">
        <f t="shared" si="2"/>
        <v>31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0</v>
      </c>
      <c r="E17" s="23">
        <v>0</v>
      </c>
      <c r="F17" s="43">
        <f t="shared" si="0"/>
        <v>0</v>
      </c>
      <c r="G17" s="44">
        <f t="shared" si="1"/>
        <v>34</v>
      </c>
      <c r="H17" s="45">
        <v>0</v>
      </c>
      <c r="I17" s="46">
        <f t="shared" si="2"/>
        <v>31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0</v>
      </c>
      <c r="E18" s="23">
        <v>0</v>
      </c>
      <c r="F18" s="43">
        <f t="shared" si="0"/>
        <v>0</v>
      </c>
      <c r="G18" s="44">
        <f t="shared" si="1"/>
        <v>34</v>
      </c>
      <c r="H18" s="45">
        <v>0</v>
      </c>
      <c r="I18" s="46">
        <f t="shared" si="2"/>
        <v>31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0</v>
      </c>
      <c r="E19" s="23">
        <v>0</v>
      </c>
      <c r="F19" s="43">
        <f t="shared" si="0"/>
        <v>0</v>
      </c>
      <c r="G19" s="44">
        <f t="shared" si="1"/>
        <v>34</v>
      </c>
      <c r="H19" s="45">
        <v>0</v>
      </c>
      <c r="I19" s="46">
        <f t="shared" si="2"/>
        <v>31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0</v>
      </c>
      <c r="E20" s="23">
        <v>0</v>
      </c>
      <c r="F20" s="43">
        <f t="shared" si="0"/>
        <v>0</v>
      </c>
      <c r="G20" s="44">
        <f t="shared" si="1"/>
        <v>34</v>
      </c>
      <c r="H20" s="45">
        <v>0</v>
      </c>
      <c r="I20" s="46">
        <f t="shared" si="2"/>
        <v>31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0</v>
      </c>
      <c r="E21" s="23">
        <v>0</v>
      </c>
      <c r="F21" s="43">
        <f t="shared" si="0"/>
        <v>0</v>
      </c>
      <c r="G21" s="44">
        <f t="shared" si="1"/>
        <v>34</v>
      </c>
      <c r="H21" s="45">
        <v>0</v>
      </c>
      <c r="I21" s="46">
        <f t="shared" si="2"/>
        <v>31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0</v>
      </c>
      <c r="E22" s="23">
        <v>0</v>
      </c>
      <c r="F22" s="43">
        <f t="shared" si="0"/>
        <v>0</v>
      </c>
      <c r="G22" s="44">
        <f t="shared" si="1"/>
        <v>34</v>
      </c>
      <c r="H22" s="45">
        <v>0</v>
      </c>
      <c r="I22" s="46">
        <f t="shared" si="2"/>
        <v>31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55</v>
      </c>
      <c r="E23" s="23">
        <v>21</v>
      </c>
      <c r="F23" s="43">
        <f t="shared" si="0"/>
        <v>76</v>
      </c>
      <c r="G23" s="44">
        <f t="shared" si="1"/>
        <v>1</v>
      </c>
      <c r="H23" s="45">
        <f>E23/F23</f>
        <v>0.27631578947368424</v>
      </c>
      <c r="I23" s="46">
        <f t="shared" si="2"/>
        <v>25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2</v>
      </c>
      <c r="E24" s="23">
        <v>3</v>
      </c>
      <c r="F24" s="43">
        <f t="shared" si="0"/>
        <v>5</v>
      </c>
      <c r="G24" s="44">
        <f t="shared" si="1"/>
        <v>12</v>
      </c>
      <c r="H24" s="45">
        <f>E24/F24</f>
        <v>0.6</v>
      </c>
      <c r="I24" s="46">
        <f t="shared" si="2"/>
        <v>18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0</v>
      </c>
      <c r="E25" s="23">
        <v>0</v>
      </c>
      <c r="F25" s="43">
        <f t="shared" si="0"/>
        <v>0</v>
      </c>
      <c r="G25" s="44">
        <f t="shared" si="1"/>
        <v>34</v>
      </c>
      <c r="H25" s="45">
        <v>0</v>
      </c>
      <c r="I25" s="46">
        <f t="shared" si="2"/>
        <v>31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0</v>
      </c>
      <c r="E26" s="23">
        <v>0</v>
      </c>
      <c r="F26" s="43">
        <f t="shared" si="0"/>
        <v>0</v>
      </c>
      <c r="G26" s="44">
        <f t="shared" si="1"/>
        <v>34</v>
      </c>
      <c r="H26" s="45">
        <v>0</v>
      </c>
      <c r="I26" s="46">
        <f t="shared" si="2"/>
        <v>31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0</v>
      </c>
      <c r="E27" s="23">
        <v>0</v>
      </c>
      <c r="F27" s="43">
        <f t="shared" si="0"/>
        <v>0</v>
      </c>
      <c r="G27" s="44">
        <f t="shared" si="1"/>
        <v>34</v>
      </c>
      <c r="H27" s="45">
        <v>0</v>
      </c>
      <c r="I27" s="46">
        <f t="shared" si="2"/>
        <v>31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0</v>
      </c>
      <c r="E28" s="23">
        <v>0</v>
      </c>
      <c r="F28" s="43">
        <f t="shared" si="0"/>
        <v>0</v>
      </c>
      <c r="G28" s="44">
        <f t="shared" si="1"/>
        <v>34</v>
      </c>
      <c r="H28" s="45">
        <v>0</v>
      </c>
      <c r="I28" s="46">
        <f t="shared" si="2"/>
        <v>31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0</v>
      </c>
      <c r="E29" s="23">
        <v>0</v>
      </c>
      <c r="F29" s="43">
        <f t="shared" si="0"/>
        <v>0</v>
      </c>
      <c r="G29" s="44">
        <f t="shared" si="1"/>
        <v>34</v>
      </c>
      <c r="H29" s="45">
        <v>0</v>
      </c>
      <c r="I29" s="46">
        <f t="shared" si="2"/>
        <v>31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1</v>
      </c>
      <c r="E30" s="23">
        <v>2</v>
      </c>
      <c r="F30" s="43">
        <f t="shared" si="0"/>
        <v>3</v>
      </c>
      <c r="G30" s="44">
        <f t="shared" si="1"/>
        <v>17</v>
      </c>
      <c r="H30" s="45">
        <f>E30/F30</f>
        <v>0.66666666666666663</v>
      </c>
      <c r="I30" s="46">
        <f t="shared" si="2"/>
        <v>14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0</v>
      </c>
      <c r="E31" s="23">
        <v>0</v>
      </c>
      <c r="F31" s="43">
        <f t="shared" si="0"/>
        <v>0</v>
      </c>
      <c r="G31" s="44">
        <f t="shared" si="1"/>
        <v>34</v>
      </c>
      <c r="H31" s="45">
        <v>0</v>
      </c>
      <c r="I31" s="46">
        <f t="shared" si="2"/>
        <v>31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0</v>
      </c>
      <c r="E32" s="23">
        <v>0</v>
      </c>
      <c r="F32" s="43">
        <f t="shared" si="0"/>
        <v>0</v>
      </c>
      <c r="G32" s="44">
        <f t="shared" si="1"/>
        <v>34</v>
      </c>
      <c r="H32" s="45">
        <v>0</v>
      </c>
      <c r="I32" s="46">
        <f t="shared" si="2"/>
        <v>31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25</v>
      </c>
      <c r="E33" s="23">
        <v>16</v>
      </c>
      <c r="F33" s="43">
        <f t="shared" si="0"/>
        <v>41</v>
      </c>
      <c r="G33" s="44">
        <f t="shared" si="1"/>
        <v>5</v>
      </c>
      <c r="H33" s="45">
        <f>E33/F33</f>
        <v>0.3902439024390244</v>
      </c>
      <c r="I33" s="46">
        <f t="shared" si="2"/>
        <v>24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0</v>
      </c>
      <c r="E34" s="23">
        <v>0</v>
      </c>
      <c r="F34" s="43">
        <f t="shared" si="0"/>
        <v>0</v>
      </c>
      <c r="G34" s="44">
        <f t="shared" si="1"/>
        <v>34</v>
      </c>
      <c r="H34" s="45">
        <v>0</v>
      </c>
      <c r="I34" s="46">
        <f t="shared" si="2"/>
        <v>31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0</v>
      </c>
      <c r="E35" s="23">
        <v>0</v>
      </c>
      <c r="F35" s="43">
        <f t="shared" si="0"/>
        <v>0</v>
      </c>
      <c r="G35" s="44">
        <f t="shared" si="1"/>
        <v>34</v>
      </c>
      <c r="H35" s="45">
        <v>0</v>
      </c>
      <c r="I35" s="46">
        <f t="shared" si="2"/>
        <v>31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0</v>
      </c>
      <c r="E36" s="23">
        <v>0</v>
      </c>
      <c r="F36" s="43">
        <f t="shared" si="0"/>
        <v>0</v>
      </c>
      <c r="G36" s="44">
        <f t="shared" si="1"/>
        <v>34</v>
      </c>
      <c r="H36" s="45">
        <v>0</v>
      </c>
      <c r="I36" s="46">
        <f t="shared" si="2"/>
        <v>31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1</v>
      </c>
      <c r="E37" s="23">
        <v>2</v>
      </c>
      <c r="F37" s="43">
        <f t="shared" si="0"/>
        <v>3</v>
      </c>
      <c r="G37" s="44">
        <f t="shared" si="1"/>
        <v>17</v>
      </c>
      <c r="H37" s="45">
        <f>E37/F37</f>
        <v>0.66666666666666663</v>
      </c>
      <c r="I37" s="46">
        <f t="shared" si="2"/>
        <v>14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0</v>
      </c>
      <c r="E38" s="23">
        <v>0</v>
      </c>
      <c r="F38" s="43">
        <f t="shared" si="0"/>
        <v>0</v>
      </c>
      <c r="G38" s="44">
        <f t="shared" si="1"/>
        <v>34</v>
      </c>
      <c r="H38" s="45">
        <v>0</v>
      </c>
      <c r="I38" s="46">
        <f t="shared" si="2"/>
        <v>31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0</v>
      </c>
      <c r="E39" s="23">
        <v>0</v>
      </c>
      <c r="F39" s="43">
        <f t="shared" si="0"/>
        <v>0</v>
      </c>
      <c r="G39" s="44">
        <f t="shared" si="1"/>
        <v>34</v>
      </c>
      <c r="H39" s="45">
        <v>0</v>
      </c>
      <c r="I39" s="46">
        <f t="shared" si="2"/>
        <v>31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0</v>
      </c>
      <c r="E40" s="23">
        <v>0</v>
      </c>
      <c r="F40" s="43">
        <f t="shared" si="0"/>
        <v>0</v>
      </c>
      <c r="G40" s="44">
        <f t="shared" si="1"/>
        <v>34</v>
      </c>
      <c r="H40" s="45">
        <v>0</v>
      </c>
      <c r="I40" s="46">
        <f t="shared" si="2"/>
        <v>31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40</v>
      </c>
      <c r="E41" s="23">
        <v>12</v>
      </c>
      <c r="F41" s="43">
        <f t="shared" si="0"/>
        <v>52</v>
      </c>
      <c r="G41" s="44">
        <f t="shared" si="1"/>
        <v>4</v>
      </c>
      <c r="H41" s="45">
        <f>E41/F41</f>
        <v>0.23076923076923078</v>
      </c>
      <c r="I41" s="46">
        <f t="shared" si="2"/>
        <v>28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0</v>
      </c>
      <c r="E42" s="23">
        <v>0</v>
      </c>
      <c r="F42" s="43">
        <f t="shared" si="0"/>
        <v>0</v>
      </c>
      <c r="G42" s="44">
        <f t="shared" si="1"/>
        <v>34</v>
      </c>
      <c r="H42" s="45">
        <v>0</v>
      </c>
      <c r="I42" s="46">
        <f t="shared" si="2"/>
        <v>31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0</v>
      </c>
      <c r="F43" s="43">
        <f t="shared" si="0"/>
        <v>0</v>
      </c>
      <c r="G43" s="44">
        <f t="shared" si="1"/>
        <v>34</v>
      </c>
      <c r="H43" s="45">
        <v>0</v>
      </c>
      <c r="I43" s="46">
        <f t="shared" si="2"/>
        <v>31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0</v>
      </c>
      <c r="E44" s="23">
        <v>0</v>
      </c>
      <c r="F44" s="43">
        <f t="shared" ref="F44:F75" si="3">SUM(D44:E44)</f>
        <v>0</v>
      </c>
      <c r="G44" s="44">
        <f t="shared" ref="G44:G75" si="4">_xlfn.RANK.EQ(F44,$F$12:$F$97,0)</f>
        <v>34</v>
      </c>
      <c r="H44" s="45">
        <v>0</v>
      </c>
      <c r="I44" s="46">
        <f t="shared" ref="I44:I75" si="5">_xlfn.RANK.EQ(H44,$H$12:$H$97,0)</f>
        <v>31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0</v>
      </c>
      <c r="E45" s="23">
        <v>0</v>
      </c>
      <c r="F45" s="43">
        <f t="shared" si="3"/>
        <v>0</v>
      </c>
      <c r="G45" s="44">
        <f t="shared" si="4"/>
        <v>34</v>
      </c>
      <c r="H45" s="45">
        <v>0</v>
      </c>
      <c r="I45" s="46">
        <f t="shared" si="5"/>
        <v>31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3"/>
        <v>0</v>
      </c>
      <c r="G46" s="44">
        <f t="shared" si="4"/>
        <v>34</v>
      </c>
      <c r="H46" s="45">
        <v>0</v>
      </c>
      <c r="I46" s="46">
        <f t="shared" si="5"/>
        <v>31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0</v>
      </c>
      <c r="E47" s="23">
        <v>0</v>
      </c>
      <c r="F47" s="43">
        <f t="shared" si="3"/>
        <v>0</v>
      </c>
      <c r="G47" s="44">
        <f t="shared" si="4"/>
        <v>34</v>
      </c>
      <c r="H47" s="45">
        <v>0</v>
      </c>
      <c r="I47" s="46">
        <f t="shared" si="5"/>
        <v>31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23</v>
      </c>
      <c r="E48" s="23">
        <v>7</v>
      </c>
      <c r="F48" s="43">
        <f t="shared" si="3"/>
        <v>30</v>
      </c>
      <c r="G48" s="44">
        <f t="shared" si="4"/>
        <v>6</v>
      </c>
      <c r="H48" s="45">
        <f>E48/F48</f>
        <v>0.23333333333333334</v>
      </c>
      <c r="I48" s="46">
        <f t="shared" si="5"/>
        <v>27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0</v>
      </c>
      <c r="E49" s="23">
        <v>2</v>
      </c>
      <c r="F49" s="43">
        <f t="shared" si="3"/>
        <v>2</v>
      </c>
      <c r="G49" s="44">
        <f t="shared" si="4"/>
        <v>22</v>
      </c>
      <c r="H49" s="45">
        <f>E49/F49</f>
        <v>1</v>
      </c>
      <c r="I49" s="46">
        <f t="shared" si="5"/>
        <v>1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0</v>
      </c>
      <c r="E50" s="23">
        <v>0</v>
      </c>
      <c r="F50" s="43">
        <f t="shared" si="3"/>
        <v>0</v>
      </c>
      <c r="G50" s="44">
        <f t="shared" si="4"/>
        <v>34</v>
      </c>
      <c r="H50" s="45">
        <v>0</v>
      </c>
      <c r="I50" s="46">
        <f t="shared" si="5"/>
        <v>31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0</v>
      </c>
      <c r="E51" s="23">
        <v>0</v>
      </c>
      <c r="F51" s="43">
        <f t="shared" si="3"/>
        <v>0</v>
      </c>
      <c r="G51" s="44">
        <f t="shared" si="4"/>
        <v>34</v>
      </c>
      <c r="H51" s="45">
        <v>0</v>
      </c>
      <c r="I51" s="46">
        <f t="shared" si="5"/>
        <v>31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0</v>
      </c>
      <c r="E52" s="23">
        <v>0</v>
      </c>
      <c r="F52" s="43">
        <f t="shared" si="3"/>
        <v>0</v>
      </c>
      <c r="G52" s="44">
        <f t="shared" si="4"/>
        <v>34</v>
      </c>
      <c r="H52" s="45">
        <v>0</v>
      </c>
      <c r="I52" s="46">
        <f t="shared" si="5"/>
        <v>31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0</v>
      </c>
      <c r="E53" s="23">
        <v>3</v>
      </c>
      <c r="F53" s="43">
        <f t="shared" si="3"/>
        <v>3</v>
      </c>
      <c r="G53" s="44">
        <f t="shared" si="4"/>
        <v>17</v>
      </c>
      <c r="H53" s="45">
        <f>E53/F53</f>
        <v>1</v>
      </c>
      <c r="I53" s="46">
        <f t="shared" si="5"/>
        <v>1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0</v>
      </c>
      <c r="E54" s="23">
        <v>3</v>
      </c>
      <c r="F54" s="43">
        <f t="shared" si="3"/>
        <v>3</v>
      </c>
      <c r="G54" s="44">
        <f t="shared" si="4"/>
        <v>17</v>
      </c>
      <c r="H54" s="45">
        <f>E54/F54</f>
        <v>1</v>
      </c>
      <c r="I54" s="46">
        <f t="shared" si="5"/>
        <v>1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0</v>
      </c>
      <c r="E55" s="23">
        <v>0</v>
      </c>
      <c r="F55" s="43">
        <f t="shared" si="3"/>
        <v>0</v>
      </c>
      <c r="G55" s="44">
        <f t="shared" si="4"/>
        <v>34</v>
      </c>
      <c r="H55" s="45">
        <v>0</v>
      </c>
      <c r="I55" s="46">
        <f t="shared" si="5"/>
        <v>31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0</v>
      </c>
      <c r="E56" s="23">
        <v>0</v>
      </c>
      <c r="F56" s="43">
        <f t="shared" si="3"/>
        <v>0</v>
      </c>
      <c r="G56" s="44">
        <f t="shared" si="4"/>
        <v>34</v>
      </c>
      <c r="H56" s="45">
        <v>0</v>
      </c>
      <c r="I56" s="46">
        <f t="shared" si="5"/>
        <v>31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0</v>
      </c>
      <c r="E57" s="23">
        <v>0</v>
      </c>
      <c r="F57" s="43">
        <f t="shared" si="3"/>
        <v>0</v>
      </c>
      <c r="G57" s="44">
        <f t="shared" si="4"/>
        <v>34</v>
      </c>
      <c r="H57" s="45">
        <v>0</v>
      </c>
      <c r="I57" s="46">
        <f t="shared" si="5"/>
        <v>31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2</v>
      </c>
      <c r="E58" s="23">
        <v>2</v>
      </c>
      <c r="F58" s="43">
        <f t="shared" si="3"/>
        <v>4</v>
      </c>
      <c r="G58" s="44">
        <f t="shared" si="4"/>
        <v>14</v>
      </c>
      <c r="H58" s="45">
        <f>E58/F58</f>
        <v>0.5</v>
      </c>
      <c r="I58" s="46">
        <f t="shared" si="5"/>
        <v>20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1</v>
      </c>
      <c r="E59" s="23">
        <v>1</v>
      </c>
      <c r="F59" s="43">
        <f t="shared" si="3"/>
        <v>2</v>
      </c>
      <c r="G59" s="44">
        <f t="shared" si="4"/>
        <v>22</v>
      </c>
      <c r="H59" s="45">
        <f>E59/F59</f>
        <v>0.5</v>
      </c>
      <c r="I59" s="46">
        <f t="shared" si="5"/>
        <v>20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0</v>
      </c>
      <c r="E60" s="23">
        <v>0</v>
      </c>
      <c r="F60" s="43">
        <f t="shared" si="3"/>
        <v>0</v>
      </c>
      <c r="G60" s="44">
        <f t="shared" si="4"/>
        <v>34</v>
      </c>
      <c r="H60" s="45">
        <v>0</v>
      </c>
      <c r="I60" s="46">
        <f t="shared" si="5"/>
        <v>31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0</v>
      </c>
      <c r="E61" s="23">
        <v>0</v>
      </c>
      <c r="F61" s="43">
        <f t="shared" si="3"/>
        <v>0</v>
      </c>
      <c r="G61" s="44">
        <f t="shared" si="4"/>
        <v>34</v>
      </c>
      <c r="H61" s="45">
        <v>0</v>
      </c>
      <c r="I61" s="46">
        <f t="shared" si="5"/>
        <v>31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12</v>
      </c>
      <c r="E62" s="23">
        <v>1</v>
      </c>
      <c r="F62" s="43">
        <f t="shared" si="3"/>
        <v>13</v>
      </c>
      <c r="G62" s="44">
        <f t="shared" si="4"/>
        <v>7</v>
      </c>
      <c r="H62" s="45">
        <f>E62/F62</f>
        <v>7.6923076923076927E-2</v>
      </c>
      <c r="I62" s="46">
        <f t="shared" si="5"/>
        <v>30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44</v>
      </c>
      <c r="E63" s="23">
        <v>14</v>
      </c>
      <c r="F63" s="43">
        <f t="shared" si="3"/>
        <v>58</v>
      </c>
      <c r="G63" s="44">
        <f t="shared" si="4"/>
        <v>3</v>
      </c>
      <c r="H63" s="45">
        <f>E63/F63</f>
        <v>0.2413793103448276</v>
      </c>
      <c r="I63" s="46">
        <f t="shared" si="5"/>
        <v>26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2</v>
      </c>
      <c r="E64" s="23">
        <v>3</v>
      </c>
      <c r="F64" s="43">
        <f t="shared" si="3"/>
        <v>5</v>
      </c>
      <c r="G64" s="44">
        <f t="shared" si="4"/>
        <v>12</v>
      </c>
      <c r="H64" s="45">
        <f>E64/F64</f>
        <v>0.6</v>
      </c>
      <c r="I64" s="46">
        <f t="shared" si="5"/>
        <v>18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0</v>
      </c>
      <c r="E65" s="23">
        <v>0</v>
      </c>
      <c r="F65" s="43">
        <f t="shared" si="3"/>
        <v>0</v>
      </c>
      <c r="G65" s="44">
        <f t="shared" si="4"/>
        <v>34</v>
      </c>
      <c r="H65" s="45">
        <v>0</v>
      </c>
      <c r="I65" s="46">
        <f t="shared" si="5"/>
        <v>31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0</v>
      </c>
      <c r="E66" s="23">
        <v>2</v>
      </c>
      <c r="F66" s="43">
        <f t="shared" si="3"/>
        <v>2</v>
      </c>
      <c r="G66" s="44">
        <f t="shared" si="4"/>
        <v>22</v>
      </c>
      <c r="H66" s="45">
        <f>E66/F66</f>
        <v>1</v>
      </c>
      <c r="I66" s="46">
        <f t="shared" si="5"/>
        <v>1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0</v>
      </c>
      <c r="E67" s="23">
        <v>0</v>
      </c>
      <c r="F67" s="43">
        <f t="shared" si="3"/>
        <v>0</v>
      </c>
      <c r="G67" s="44">
        <f t="shared" si="4"/>
        <v>34</v>
      </c>
      <c r="H67" s="45">
        <v>0</v>
      </c>
      <c r="I67" s="46">
        <f t="shared" si="5"/>
        <v>31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0</v>
      </c>
      <c r="E68" s="23">
        <v>0</v>
      </c>
      <c r="F68" s="43">
        <f t="shared" si="3"/>
        <v>0</v>
      </c>
      <c r="G68" s="44">
        <f t="shared" si="4"/>
        <v>34</v>
      </c>
      <c r="H68" s="45">
        <v>0</v>
      </c>
      <c r="I68" s="46">
        <f t="shared" si="5"/>
        <v>31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1</v>
      </c>
      <c r="E69" s="23">
        <v>1</v>
      </c>
      <c r="F69" s="43">
        <f t="shared" si="3"/>
        <v>2</v>
      </c>
      <c r="G69" s="44">
        <f t="shared" si="4"/>
        <v>22</v>
      </c>
      <c r="H69" s="45">
        <f>E69/F69</f>
        <v>0.5</v>
      </c>
      <c r="I69" s="46">
        <f t="shared" si="5"/>
        <v>20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0</v>
      </c>
      <c r="E70" s="23">
        <v>0</v>
      </c>
      <c r="F70" s="43">
        <f t="shared" si="3"/>
        <v>0</v>
      </c>
      <c r="G70" s="44">
        <f t="shared" si="4"/>
        <v>34</v>
      </c>
      <c r="H70" s="45">
        <v>0</v>
      </c>
      <c r="I70" s="46">
        <f t="shared" si="5"/>
        <v>31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0</v>
      </c>
      <c r="E71" s="23">
        <v>0</v>
      </c>
      <c r="F71" s="43">
        <f t="shared" si="3"/>
        <v>0</v>
      </c>
      <c r="G71" s="44">
        <f t="shared" si="4"/>
        <v>34</v>
      </c>
      <c r="H71" s="45">
        <v>0</v>
      </c>
      <c r="I71" s="46">
        <f t="shared" si="5"/>
        <v>31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0</v>
      </c>
      <c r="E72" s="23">
        <v>0</v>
      </c>
      <c r="F72" s="43">
        <f t="shared" si="3"/>
        <v>0</v>
      </c>
      <c r="G72" s="44">
        <f t="shared" si="4"/>
        <v>34</v>
      </c>
      <c r="H72" s="45">
        <v>0</v>
      </c>
      <c r="I72" s="46">
        <f t="shared" si="5"/>
        <v>31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0</v>
      </c>
      <c r="E73" s="23">
        <v>0</v>
      </c>
      <c r="F73" s="43">
        <f t="shared" si="3"/>
        <v>0</v>
      </c>
      <c r="G73" s="44">
        <f t="shared" si="4"/>
        <v>34</v>
      </c>
      <c r="H73" s="45">
        <v>0</v>
      </c>
      <c r="I73" s="46">
        <f t="shared" si="5"/>
        <v>31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1</v>
      </c>
      <c r="E74" s="23">
        <v>0</v>
      </c>
      <c r="F74" s="43">
        <f t="shared" si="3"/>
        <v>1</v>
      </c>
      <c r="G74" s="44">
        <f t="shared" si="4"/>
        <v>29</v>
      </c>
      <c r="H74" s="45">
        <f>E74/F74</f>
        <v>0</v>
      </c>
      <c r="I74" s="46">
        <f t="shared" si="5"/>
        <v>31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0</v>
      </c>
      <c r="E75" s="23">
        <v>1</v>
      </c>
      <c r="F75" s="43">
        <f t="shared" si="3"/>
        <v>1</v>
      </c>
      <c r="G75" s="44">
        <f t="shared" si="4"/>
        <v>29</v>
      </c>
      <c r="H75" s="45">
        <f>E75/F75</f>
        <v>1</v>
      </c>
      <c r="I75" s="46">
        <f t="shared" si="5"/>
        <v>1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0</v>
      </c>
      <c r="E76" s="23">
        <v>2</v>
      </c>
      <c r="F76" s="43">
        <f t="shared" ref="F76:F97" si="6">SUM(D76:E76)</f>
        <v>2</v>
      </c>
      <c r="G76" s="44">
        <f t="shared" ref="G76:G97" si="7">_xlfn.RANK.EQ(F76,$F$12:$F$97,0)</f>
        <v>22</v>
      </c>
      <c r="H76" s="45">
        <f>E76/F76</f>
        <v>1</v>
      </c>
      <c r="I76" s="46">
        <f t="shared" ref="I76:I97" si="8">_xlfn.RANK.EQ(H76,$H$12:$H$97,0)</f>
        <v>1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0</v>
      </c>
      <c r="E77" s="23">
        <v>0</v>
      </c>
      <c r="F77" s="43">
        <f t="shared" si="6"/>
        <v>0</v>
      </c>
      <c r="G77" s="44">
        <f t="shared" si="7"/>
        <v>34</v>
      </c>
      <c r="H77" s="45">
        <v>0</v>
      </c>
      <c r="I77" s="46">
        <f t="shared" si="8"/>
        <v>31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0</v>
      </c>
      <c r="E78" s="23">
        <v>0</v>
      </c>
      <c r="F78" s="43">
        <f t="shared" si="6"/>
        <v>0</v>
      </c>
      <c r="G78" s="44">
        <f t="shared" si="7"/>
        <v>34</v>
      </c>
      <c r="H78" s="45">
        <v>0</v>
      </c>
      <c r="I78" s="46">
        <f t="shared" si="8"/>
        <v>31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5</v>
      </c>
      <c r="E79" s="23">
        <v>1</v>
      </c>
      <c r="F79" s="43">
        <f t="shared" si="6"/>
        <v>6</v>
      </c>
      <c r="G79" s="44">
        <f t="shared" si="7"/>
        <v>8</v>
      </c>
      <c r="H79" s="45">
        <f>E79/F79</f>
        <v>0.16666666666666666</v>
      </c>
      <c r="I79" s="46">
        <f t="shared" si="8"/>
        <v>29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0</v>
      </c>
      <c r="E80" s="23">
        <v>0</v>
      </c>
      <c r="F80" s="43">
        <f t="shared" si="6"/>
        <v>0</v>
      </c>
      <c r="G80" s="44">
        <f t="shared" si="7"/>
        <v>34</v>
      </c>
      <c r="H80" s="45">
        <v>0</v>
      </c>
      <c r="I80" s="46">
        <f t="shared" si="8"/>
        <v>31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1</v>
      </c>
      <c r="E81" s="23">
        <v>1</v>
      </c>
      <c r="F81" s="43">
        <f t="shared" si="6"/>
        <v>2</v>
      </c>
      <c r="G81" s="44">
        <f t="shared" si="7"/>
        <v>22</v>
      </c>
      <c r="H81" s="45">
        <f>E81/F81</f>
        <v>0.5</v>
      </c>
      <c r="I81" s="46">
        <f t="shared" si="8"/>
        <v>20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0</v>
      </c>
      <c r="E82" s="23">
        <v>0</v>
      </c>
      <c r="F82" s="43">
        <f t="shared" si="6"/>
        <v>0</v>
      </c>
      <c r="G82" s="44">
        <f t="shared" si="7"/>
        <v>34</v>
      </c>
      <c r="H82" s="45">
        <v>0</v>
      </c>
      <c r="I82" s="46">
        <f t="shared" si="8"/>
        <v>31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0</v>
      </c>
      <c r="E83" s="23">
        <v>0</v>
      </c>
      <c r="F83" s="43">
        <f t="shared" si="6"/>
        <v>0</v>
      </c>
      <c r="G83" s="44">
        <f t="shared" si="7"/>
        <v>34</v>
      </c>
      <c r="H83" s="45">
        <v>0</v>
      </c>
      <c r="I83" s="46">
        <f t="shared" si="8"/>
        <v>31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2</v>
      </c>
      <c r="E84" s="23">
        <v>4</v>
      </c>
      <c r="F84" s="43">
        <f t="shared" si="6"/>
        <v>6</v>
      </c>
      <c r="G84" s="44">
        <f t="shared" si="7"/>
        <v>8</v>
      </c>
      <c r="H84" s="45">
        <f>E84/F84</f>
        <v>0.66666666666666663</v>
      </c>
      <c r="I84" s="46">
        <f t="shared" si="8"/>
        <v>14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0</v>
      </c>
      <c r="E85" s="23">
        <v>0</v>
      </c>
      <c r="F85" s="43">
        <f t="shared" si="6"/>
        <v>0</v>
      </c>
      <c r="G85" s="44">
        <f t="shared" si="7"/>
        <v>34</v>
      </c>
      <c r="H85" s="45">
        <v>0</v>
      </c>
      <c r="I85" s="46">
        <f t="shared" si="8"/>
        <v>31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0</v>
      </c>
      <c r="E86" s="48">
        <v>0</v>
      </c>
      <c r="F86" s="49">
        <f t="shared" si="6"/>
        <v>0</v>
      </c>
      <c r="G86" s="50">
        <f t="shared" si="7"/>
        <v>34</v>
      </c>
      <c r="H86" s="51">
        <v>0</v>
      </c>
      <c r="I86" s="52">
        <f t="shared" si="8"/>
        <v>31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0</v>
      </c>
      <c r="E87" s="23">
        <v>0</v>
      </c>
      <c r="F87" s="43">
        <f t="shared" si="6"/>
        <v>0</v>
      </c>
      <c r="G87" s="44">
        <f t="shared" si="7"/>
        <v>34</v>
      </c>
      <c r="H87" s="45">
        <v>0</v>
      </c>
      <c r="I87" s="46">
        <f t="shared" si="8"/>
        <v>31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0</v>
      </c>
      <c r="E88" s="23">
        <v>0</v>
      </c>
      <c r="F88" s="43">
        <f t="shared" si="6"/>
        <v>0</v>
      </c>
      <c r="G88" s="44">
        <f t="shared" si="7"/>
        <v>34</v>
      </c>
      <c r="H88" s="45">
        <v>0</v>
      </c>
      <c r="I88" s="46">
        <f t="shared" si="8"/>
        <v>31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4</v>
      </c>
      <c r="E89" s="23">
        <v>70</v>
      </c>
      <c r="F89" s="43">
        <f t="shared" si="6"/>
        <v>74</v>
      </c>
      <c r="G89" s="44">
        <f t="shared" si="7"/>
        <v>2</v>
      </c>
      <c r="H89" s="45">
        <f>E89/F89</f>
        <v>0.94594594594594594</v>
      </c>
      <c r="I89" s="46">
        <f t="shared" si="8"/>
        <v>10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2</v>
      </c>
      <c r="E90" s="23">
        <v>4</v>
      </c>
      <c r="F90" s="43">
        <f t="shared" si="6"/>
        <v>6</v>
      </c>
      <c r="G90" s="44">
        <f t="shared" si="7"/>
        <v>8</v>
      </c>
      <c r="H90" s="45">
        <f>E90/F90</f>
        <v>0.66666666666666663</v>
      </c>
      <c r="I90" s="46">
        <f t="shared" si="8"/>
        <v>14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0</v>
      </c>
      <c r="E91" s="23">
        <v>1</v>
      </c>
      <c r="F91" s="43">
        <f t="shared" si="6"/>
        <v>1</v>
      </c>
      <c r="G91" s="44">
        <f t="shared" si="7"/>
        <v>29</v>
      </c>
      <c r="H91" s="45">
        <f>E91/F91</f>
        <v>1</v>
      </c>
      <c r="I91" s="46">
        <f t="shared" si="8"/>
        <v>1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0</v>
      </c>
      <c r="E92" s="23">
        <v>0</v>
      </c>
      <c r="F92" s="43">
        <f t="shared" si="6"/>
        <v>0</v>
      </c>
      <c r="G92" s="44">
        <f t="shared" si="7"/>
        <v>34</v>
      </c>
      <c r="H92" s="45">
        <v>0</v>
      </c>
      <c r="I92" s="46">
        <f t="shared" si="8"/>
        <v>31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1</v>
      </c>
      <c r="E93" s="23">
        <v>3</v>
      </c>
      <c r="F93" s="43">
        <f t="shared" si="6"/>
        <v>4</v>
      </c>
      <c r="G93" s="44">
        <f t="shared" si="7"/>
        <v>14</v>
      </c>
      <c r="H93" s="45">
        <f>E93/F93</f>
        <v>0.75</v>
      </c>
      <c r="I93" s="46">
        <f t="shared" si="8"/>
        <v>12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1</v>
      </c>
      <c r="E94" s="23">
        <v>5</v>
      </c>
      <c r="F94" s="43">
        <f t="shared" si="6"/>
        <v>6</v>
      </c>
      <c r="G94" s="44">
        <f t="shared" si="7"/>
        <v>8</v>
      </c>
      <c r="H94" s="45">
        <f>E94/F94</f>
        <v>0.83333333333333337</v>
      </c>
      <c r="I94" s="46">
        <f t="shared" si="8"/>
        <v>11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0</v>
      </c>
      <c r="E95" s="23">
        <v>3</v>
      </c>
      <c r="F95" s="43">
        <f t="shared" si="6"/>
        <v>3</v>
      </c>
      <c r="G95" s="44">
        <f t="shared" si="7"/>
        <v>17</v>
      </c>
      <c r="H95" s="45">
        <f>E95/F95</f>
        <v>1</v>
      </c>
      <c r="I95" s="46">
        <f t="shared" si="8"/>
        <v>1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0</v>
      </c>
      <c r="E96" s="23">
        <v>0</v>
      </c>
      <c r="F96" s="43">
        <f t="shared" si="6"/>
        <v>0</v>
      </c>
      <c r="G96" s="44">
        <f t="shared" si="7"/>
        <v>34</v>
      </c>
      <c r="H96" s="45">
        <v>0</v>
      </c>
      <c r="I96" s="46">
        <f t="shared" si="8"/>
        <v>31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1</v>
      </c>
      <c r="E97" s="29">
        <v>3</v>
      </c>
      <c r="F97" s="53">
        <f t="shared" si="6"/>
        <v>4</v>
      </c>
      <c r="G97" s="54">
        <f t="shared" si="7"/>
        <v>14</v>
      </c>
      <c r="H97" s="55">
        <f>E97/F97</f>
        <v>0.75</v>
      </c>
      <c r="I97" s="56">
        <f t="shared" si="8"/>
        <v>12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230</v>
      </c>
      <c r="E99" s="244">
        <f t="shared" ref="E99:G99" si="9">SUM(E12:E97)</f>
        <v>194</v>
      </c>
      <c r="F99" s="244">
        <f t="shared" si="9"/>
        <v>424</v>
      </c>
      <c r="G99" s="245">
        <f t="shared" si="9"/>
        <v>2312</v>
      </c>
    </row>
  </sheetData>
  <autoFilter ref="A11:I97" xr:uid="{00000000-0009-0000-0000-000024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4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3B9F0-34C1-4A83-B7AA-BFE5A4919F6A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213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0</v>
      </c>
      <c r="E6" s="17">
        <f>INDEX(E12:E97,MATCH(C6,C12:C97,0),0)</f>
        <v>0</v>
      </c>
      <c r="F6" s="17">
        <f>SUM(D6:E6)</f>
        <v>0</v>
      </c>
      <c r="G6" s="18">
        <f>_xlfn.RANK.EQ(F6,$F$12:$F$97,0)</f>
        <v>35</v>
      </c>
      <c r="H6" s="19">
        <v>0</v>
      </c>
      <c r="I6" s="20">
        <f>_xlfn.RANK.EQ(H6,$H$12:$H$97,0)</f>
        <v>31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5.0999999999999996</v>
      </c>
      <c r="E7" s="76">
        <f>ROUND(SUMIF($B$12:$B$97,"G",E12:E97)/(COUNTIFS(B12:B97,"G",D12:D97,"&lt;&gt;")),1)</f>
        <v>3.5</v>
      </c>
      <c r="F7" s="76">
        <f>ROUND(SUM(D7:E7),1)</f>
        <v>8.6</v>
      </c>
      <c r="G7" s="24"/>
      <c r="H7" s="25">
        <f>E7/F7</f>
        <v>0.40697674418604651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2.9</v>
      </c>
      <c r="E8" s="78">
        <f>ROUND(AVERAGE(E12:E97),1)</f>
        <v>2.6</v>
      </c>
      <c r="F8" s="78">
        <f>ROUND(SUM(D8:E8),1)</f>
        <v>5.5</v>
      </c>
      <c r="G8" s="30"/>
      <c r="H8" s="31">
        <f>E8/F8</f>
        <v>0.47272727272727272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2023年度（基準日：５月１日）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0</v>
      </c>
      <c r="E12" s="23">
        <v>1</v>
      </c>
      <c r="F12" s="43">
        <f t="shared" ref="F12:F43" si="0">SUM(D12:E12)</f>
        <v>1</v>
      </c>
      <c r="G12" s="44">
        <f t="shared" ref="G12:G43" si="1">_xlfn.RANK.EQ(F12,$F$12:$F$97,0)</f>
        <v>27</v>
      </c>
      <c r="H12" s="45">
        <f>E12/F12</f>
        <v>1</v>
      </c>
      <c r="I12" s="46">
        <f t="shared" ref="I12:I43" si="2">_xlfn.RANK.EQ(H12,$H$12:$H$97,0)</f>
        <v>1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1</v>
      </c>
      <c r="E13" s="23">
        <v>1</v>
      </c>
      <c r="F13" s="43">
        <f t="shared" si="0"/>
        <v>2</v>
      </c>
      <c r="G13" s="44">
        <f t="shared" si="1"/>
        <v>23</v>
      </c>
      <c r="H13" s="45">
        <f>E13/F13</f>
        <v>0.5</v>
      </c>
      <c r="I13" s="46">
        <f t="shared" si="2"/>
        <v>21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0</v>
      </c>
      <c r="E14" s="23">
        <v>0</v>
      </c>
      <c r="F14" s="43">
        <f t="shared" si="0"/>
        <v>0</v>
      </c>
      <c r="G14" s="44">
        <f t="shared" si="1"/>
        <v>35</v>
      </c>
      <c r="H14" s="45">
        <v>0</v>
      </c>
      <c r="I14" s="46">
        <f t="shared" si="2"/>
        <v>31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1</v>
      </c>
      <c r="E15" s="23">
        <v>0</v>
      </c>
      <c r="F15" s="43">
        <f t="shared" si="0"/>
        <v>1</v>
      </c>
      <c r="G15" s="44">
        <f t="shared" si="1"/>
        <v>27</v>
      </c>
      <c r="H15" s="45">
        <f>E15/F15</f>
        <v>0</v>
      </c>
      <c r="I15" s="46">
        <f t="shared" si="2"/>
        <v>31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0</v>
      </c>
      <c r="E16" s="23">
        <v>0</v>
      </c>
      <c r="F16" s="43">
        <f t="shared" si="0"/>
        <v>0</v>
      </c>
      <c r="G16" s="44">
        <f t="shared" si="1"/>
        <v>35</v>
      </c>
      <c r="H16" s="45">
        <v>0</v>
      </c>
      <c r="I16" s="46">
        <f t="shared" si="2"/>
        <v>31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0</v>
      </c>
      <c r="E17" s="23">
        <v>0</v>
      </c>
      <c r="F17" s="43">
        <f t="shared" si="0"/>
        <v>0</v>
      </c>
      <c r="G17" s="44">
        <f t="shared" si="1"/>
        <v>35</v>
      </c>
      <c r="H17" s="45">
        <v>0</v>
      </c>
      <c r="I17" s="46">
        <f t="shared" si="2"/>
        <v>31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0</v>
      </c>
      <c r="E18" s="23">
        <v>0</v>
      </c>
      <c r="F18" s="43">
        <f t="shared" si="0"/>
        <v>0</v>
      </c>
      <c r="G18" s="44">
        <f t="shared" si="1"/>
        <v>35</v>
      </c>
      <c r="H18" s="45">
        <v>0</v>
      </c>
      <c r="I18" s="46">
        <f t="shared" si="2"/>
        <v>31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0</v>
      </c>
      <c r="E19" s="23">
        <v>0</v>
      </c>
      <c r="F19" s="43">
        <f t="shared" si="0"/>
        <v>0</v>
      </c>
      <c r="G19" s="44">
        <f t="shared" si="1"/>
        <v>35</v>
      </c>
      <c r="H19" s="45">
        <v>0</v>
      </c>
      <c r="I19" s="46">
        <f t="shared" si="2"/>
        <v>31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0</v>
      </c>
      <c r="E20" s="23">
        <v>0</v>
      </c>
      <c r="F20" s="43">
        <f t="shared" si="0"/>
        <v>0</v>
      </c>
      <c r="G20" s="44">
        <f t="shared" si="1"/>
        <v>35</v>
      </c>
      <c r="H20" s="45">
        <v>0</v>
      </c>
      <c r="I20" s="46">
        <f t="shared" si="2"/>
        <v>31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0</v>
      </c>
      <c r="E21" s="23">
        <v>0</v>
      </c>
      <c r="F21" s="43">
        <f t="shared" si="0"/>
        <v>0</v>
      </c>
      <c r="G21" s="44">
        <f t="shared" si="1"/>
        <v>35</v>
      </c>
      <c r="H21" s="45">
        <v>0</v>
      </c>
      <c r="I21" s="46">
        <f t="shared" si="2"/>
        <v>31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0</v>
      </c>
      <c r="E22" s="23">
        <v>0</v>
      </c>
      <c r="F22" s="43">
        <f t="shared" si="0"/>
        <v>0</v>
      </c>
      <c r="G22" s="44">
        <f t="shared" si="1"/>
        <v>35</v>
      </c>
      <c r="H22" s="45">
        <v>0</v>
      </c>
      <c r="I22" s="46">
        <f t="shared" si="2"/>
        <v>31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55</v>
      </c>
      <c r="E23" s="23">
        <v>22</v>
      </c>
      <c r="F23" s="43">
        <f t="shared" si="0"/>
        <v>77</v>
      </c>
      <c r="G23" s="44">
        <f t="shared" si="1"/>
        <v>3</v>
      </c>
      <c r="H23" s="45">
        <f>E23/F23</f>
        <v>0.2857142857142857</v>
      </c>
      <c r="I23" s="46">
        <f t="shared" si="2"/>
        <v>27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2</v>
      </c>
      <c r="E24" s="23">
        <v>3</v>
      </c>
      <c r="F24" s="43">
        <f t="shared" si="0"/>
        <v>5</v>
      </c>
      <c r="G24" s="44">
        <f t="shared" si="1"/>
        <v>11</v>
      </c>
      <c r="H24" s="45">
        <f>E24/F24</f>
        <v>0.6</v>
      </c>
      <c r="I24" s="46">
        <f t="shared" si="2"/>
        <v>18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0</v>
      </c>
      <c r="E25" s="23">
        <v>0</v>
      </c>
      <c r="F25" s="43">
        <f t="shared" si="0"/>
        <v>0</v>
      </c>
      <c r="G25" s="44">
        <f t="shared" si="1"/>
        <v>35</v>
      </c>
      <c r="H25" s="45">
        <v>0</v>
      </c>
      <c r="I25" s="46">
        <f t="shared" si="2"/>
        <v>31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0</v>
      </c>
      <c r="E26" s="23">
        <v>0</v>
      </c>
      <c r="F26" s="43">
        <f t="shared" si="0"/>
        <v>0</v>
      </c>
      <c r="G26" s="44">
        <f t="shared" si="1"/>
        <v>35</v>
      </c>
      <c r="H26" s="45">
        <v>0</v>
      </c>
      <c r="I26" s="46">
        <f t="shared" si="2"/>
        <v>31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0</v>
      </c>
      <c r="E27" s="23">
        <v>0</v>
      </c>
      <c r="F27" s="43">
        <f t="shared" si="0"/>
        <v>0</v>
      </c>
      <c r="G27" s="44">
        <f t="shared" si="1"/>
        <v>35</v>
      </c>
      <c r="H27" s="45">
        <v>0</v>
      </c>
      <c r="I27" s="46">
        <f t="shared" si="2"/>
        <v>31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0</v>
      </c>
      <c r="E28" s="23">
        <v>0</v>
      </c>
      <c r="F28" s="43">
        <f t="shared" si="0"/>
        <v>0</v>
      </c>
      <c r="G28" s="44">
        <f t="shared" si="1"/>
        <v>35</v>
      </c>
      <c r="H28" s="45">
        <v>0</v>
      </c>
      <c r="I28" s="46">
        <f t="shared" si="2"/>
        <v>31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0</v>
      </c>
      <c r="E29" s="23">
        <v>0</v>
      </c>
      <c r="F29" s="43">
        <f t="shared" si="0"/>
        <v>0</v>
      </c>
      <c r="G29" s="44">
        <f t="shared" si="1"/>
        <v>35</v>
      </c>
      <c r="H29" s="45">
        <v>0</v>
      </c>
      <c r="I29" s="46">
        <f t="shared" si="2"/>
        <v>31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1</v>
      </c>
      <c r="E30" s="23">
        <v>2</v>
      </c>
      <c r="F30" s="43">
        <f t="shared" si="0"/>
        <v>3</v>
      </c>
      <c r="G30" s="44">
        <f t="shared" si="1"/>
        <v>18</v>
      </c>
      <c r="H30" s="45">
        <f>E30/F30</f>
        <v>0.66666666666666663</v>
      </c>
      <c r="I30" s="46">
        <f t="shared" si="2"/>
        <v>14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0</v>
      </c>
      <c r="E31" s="23">
        <v>0</v>
      </c>
      <c r="F31" s="43">
        <f t="shared" si="0"/>
        <v>0</v>
      </c>
      <c r="G31" s="44">
        <f t="shared" si="1"/>
        <v>35</v>
      </c>
      <c r="H31" s="45">
        <v>0</v>
      </c>
      <c r="I31" s="46">
        <f t="shared" si="2"/>
        <v>31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0</v>
      </c>
      <c r="E32" s="23">
        <v>0</v>
      </c>
      <c r="F32" s="43">
        <f t="shared" si="0"/>
        <v>0</v>
      </c>
      <c r="G32" s="44">
        <f t="shared" si="1"/>
        <v>35</v>
      </c>
      <c r="H32" s="45">
        <v>0</v>
      </c>
      <c r="I32" s="46">
        <f t="shared" si="2"/>
        <v>31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24</v>
      </c>
      <c r="E33" s="23">
        <v>15</v>
      </c>
      <c r="F33" s="43">
        <f t="shared" si="0"/>
        <v>39</v>
      </c>
      <c r="G33" s="44">
        <f t="shared" si="1"/>
        <v>5</v>
      </c>
      <c r="H33" s="45">
        <f>E33/F33</f>
        <v>0.38461538461538464</v>
      </c>
      <c r="I33" s="46">
        <f t="shared" si="2"/>
        <v>25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0</v>
      </c>
      <c r="E34" s="23">
        <v>0</v>
      </c>
      <c r="F34" s="43">
        <f t="shared" si="0"/>
        <v>0</v>
      </c>
      <c r="G34" s="44">
        <f t="shared" si="1"/>
        <v>35</v>
      </c>
      <c r="H34" s="45">
        <v>0</v>
      </c>
      <c r="I34" s="46">
        <f t="shared" si="2"/>
        <v>31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0</v>
      </c>
      <c r="E35" s="23">
        <v>0</v>
      </c>
      <c r="F35" s="43">
        <f t="shared" si="0"/>
        <v>0</v>
      </c>
      <c r="G35" s="44">
        <f t="shared" si="1"/>
        <v>35</v>
      </c>
      <c r="H35" s="45">
        <v>0</v>
      </c>
      <c r="I35" s="46">
        <f t="shared" si="2"/>
        <v>31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0</v>
      </c>
      <c r="E36" s="23">
        <v>0</v>
      </c>
      <c r="F36" s="43">
        <f t="shared" si="0"/>
        <v>0</v>
      </c>
      <c r="G36" s="44">
        <f t="shared" si="1"/>
        <v>35</v>
      </c>
      <c r="H36" s="45">
        <v>0</v>
      </c>
      <c r="I36" s="46">
        <f t="shared" si="2"/>
        <v>31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0</v>
      </c>
      <c r="E37" s="23">
        <v>1</v>
      </c>
      <c r="F37" s="43">
        <f t="shared" si="0"/>
        <v>1</v>
      </c>
      <c r="G37" s="44">
        <f t="shared" si="1"/>
        <v>27</v>
      </c>
      <c r="H37" s="45">
        <f>E37/F37</f>
        <v>1</v>
      </c>
      <c r="I37" s="46">
        <f t="shared" si="2"/>
        <v>1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0</v>
      </c>
      <c r="E38" s="23">
        <v>0</v>
      </c>
      <c r="F38" s="43">
        <f t="shared" si="0"/>
        <v>0</v>
      </c>
      <c r="G38" s="44">
        <f t="shared" si="1"/>
        <v>35</v>
      </c>
      <c r="H38" s="45">
        <v>0</v>
      </c>
      <c r="I38" s="46">
        <f t="shared" si="2"/>
        <v>31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0</v>
      </c>
      <c r="E39" s="23">
        <v>0</v>
      </c>
      <c r="F39" s="43">
        <f t="shared" si="0"/>
        <v>0</v>
      </c>
      <c r="G39" s="44">
        <f t="shared" si="1"/>
        <v>35</v>
      </c>
      <c r="H39" s="45">
        <v>0</v>
      </c>
      <c r="I39" s="46">
        <f t="shared" si="2"/>
        <v>31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0</v>
      </c>
      <c r="E40" s="23">
        <v>0</v>
      </c>
      <c r="F40" s="43">
        <f t="shared" si="0"/>
        <v>0</v>
      </c>
      <c r="G40" s="44">
        <f t="shared" si="1"/>
        <v>35</v>
      </c>
      <c r="H40" s="45">
        <v>0</v>
      </c>
      <c r="I40" s="46">
        <f t="shared" si="2"/>
        <v>31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48</v>
      </c>
      <c r="E41" s="23">
        <v>13</v>
      </c>
      <c r="F41" s="43">
        <f t="shared" si="0"/>
        <v>61</v>
      </c>
      <c r="G41" s="44">
        <f t="shared" si="1"/>
        <v>4</v>
      </c>
      <c r="H41" s="45">
        <f>E41/F41</f>
        <v>0.21311475409836064</v>
      </c>
      <c r="I41" s="46">
        <f t="shared" si="2"/>
        <v>30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0</v>
      </c>
      <c r="E42" s="23">
        <v>0</v>
      </c>
      <c r="F42" s="43">
        <f t="shared" si="0"/>
        <v>0</v>
      </c>
      <c r="G42" s="44">
        <f t="shared" si="1"/>
        <v>35</v>
      </c>
      <c r="H42" s="45">
        <v>0</v>
      </c>
      <c r="I42" s="46">
        <f t="shared" si="2"/>
        <v>31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0</v>
      </c>
      <c r="F43" s="43">
        <f t="shared" si="0"/>
        <v>0</v>
      </c>
      <c r="G43" s="44">
        <f t="shared" si="1"/>
        <v>35</v>
      </c>
      <c r="H43" s="45">
        <v>0</v>
      </c>
      <c r="I43" s="46">
        <f t="shared" si="2"/>
        <v>31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0</v>
      </c>
      <c r="E44" s="23">
        <v>0</v>
      </c>
      <c r="F44" s="43">
        <f t="shared" ref="F44:F75" si="3">SUM(D44:E44)</f>
        <v>0</v>
      </c>
      <c r="G44" s="44">
        <f t="shared" ref="G44:G75" si="4">_xlfn.RANK.EQ(F44,$F$12:$F$97,0)</f>
        <v>35</v>
      </c>
      <c r="H44" s="45">
        <v>0</v>
      </c>
      <c r="I44" s="46">
        <f t="shared" ref="I44:I75" si="5">_xlfn.RANK.EQ(H44,$H$12:$H$97,0)</f>
        <v>31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0</v>
      </c>
      <c r="E45" s="23">
        <v>0</v>
      </c>
      <c r="F45" s="43">
        <f t="shared" si="3"/>
        <v>0</v>
      </c>
      <c r="G45" s="44">
        <f t="shared" si="4"/>
        <v>35</v>
      </c>
      <c r="H45" s="45">
        <v>0</v>
      </c>
      <c r="I45" s="46">
        <f t="shared" si="5"/>
        <v>31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3"/>
        <v>0</v>
      </c>
      <c r="G46" s="44">
        <f t="shared" si="4"/>
        <v>35</v>
      </c>
      <c r="H46" s="45">
        <v>0</v>
      </c>
      <c r="I46" s="46">
        <f t="shared" si="5"/>
        <v>31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0</v>
      </c>
      <c r="E47" s="23">
        <v>0</v>
      </c>
      <c r="F47" s="43">
        <f t="shared" si="3"/>
        <v>0</v>
      </c>
      <c r="G47" s="44">
        <f t="shared" si="4"/>
        <v>35</v>
      </c>
      <c r="H47" s="45">
        <v>0</v>
      </c>
      <c r="I47" s="46">
        <f t="shared" si="5"/>
        <v>31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23</v>
      </c>
      <c r="E48" s="23">
        <v>7</v>
      </c>
      <c r="F48" s="43">
        <f t="shared" si="3"/>
        <v>30</v>
      </c>
      <c r="G48" s="44">
        <f t="shared" si="4"/>
        <v>6</v>
      </c>
      <c r="H48" s="45">
        <f>E48/F48</f>
        <v>0.23333333333333334</v>
      </c>
      <c r="I48" s="46">
        <f t="shared" si="5"/>
        <v>29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0</v>
      </c>
      <c r="E49" s="23">
        <v>3</v>
      </c>
      <c r="F49" s="43">
        <f t="shared" si="3"/>
        <v>3</v>
      </c>
      <c r="G49" s="44">
        <f t="shared" si="4"/>
        <v>18</v>
      </c>
      <c r="H49" s="45">
        <f>E49/F49</f>
        <v>1</v>
      </c>
      <c r="I49" s="46">
        <f t="shared" si="5"/>
        <v>1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0</v>
      </c>
      <c r="E50" s="23">
        <v>0</v>
      </c>
      <c r="F50" s="43">
        <f t="shared" si="3"/>
        <v>0</v>
      </c>
      <c r="G50" s="44">
        <f t="shared" si="4"/>
        <v>35</v>
      </c>
      <c r="H50" s="45">
        <v>0</v>
      </c>
      <c r="I50" s="46">
        <f t="shared" si="5"/>
        <v>31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0</v>
      </c>
      <c r="E51" s="23">
        <v>0</v>
      </c>
      <c r="F51" s="43">
        <f t="shared" si="3"/>
        <v>0</v>
      </c>
      <c r="G51" s="44">
        <f t="shared" si="4"/>
        <v>35</v>
      </c>
      <c r="H51" s="45">
        <v>0</v>
      </c>
      <c r="I51" s="46">
        <f t="shared" si="5"/>
        <v>31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0</v>
      </c>
      <c r="E52" s="23">
        <v>0</v>
      </c>
      <c r="F52" s="43">
        <f t="shared" si="3"/>
        <v>0</v>
      </c>
      <c r="G52" s="44">
        <f t="shared" si="4"/>
        <v>35</v>
      </c>
      <c r="H52" s="45">
        <v>0</v>
      </c>
      <c r="I52" s="46">
        <f t="shared" si="5"/>
        <v>31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1</v>
      </c>
      <c r="E53" s="23">
        <v>2</v>
      </c>
      <c r="F53" s="43">
        <f t="shared" si="3"/>
        <v>3</v>
      </c>
      <c r="G53" s="44">
        <f t="shared" si="4"/>
        <v>18</v>
      </c>
      <c r="H53" s="45">
        <f>E53/F53</f>
        <v>0.66666666666666663</v>
      </c>
      <c r="I53" s="46">
        <f t="shared" si="5"/>
        <v>14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0</v>
      </c>
      <c r="E54" s="23">
        <v>3</v>
      </c>
      <c r="F54" s="43">
        <f t="shared" si="3"/>
        <v>3</v>
      </c>
      <c r="G54" s="44">
        <f t="shared" si="4"/>
        <v>18</v>
      </c>
      <c r="H54" s="45">
        <f>E54/F54</f>
        <v>1</v>
      </c>
      <c r="I54" s="46">
        <f t="shared" si="5"/>
        <v>1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0</v>
      </c>
      <c r="E55" s="23">
        <v>0</v>
      </c>
      <c r="F55" s="43">
        <f t="shared" si="3"/>
        <v>0</v>
      </c>
      <c r="G55" s="44">
        <f t="shared" si="4"/>
        <v>35</v>
      </c>
      <c r="H55" s="45">
        <v>0</v>
      </c>
      <c r="I55" s="46">
        <f t="shared" si="5"/>
        <v>31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2</v>
      </c>
      <c r="E56" s="23">
        <v>2</v>
      </c>
      <c r="F56" s="43">
        <f t="shared" si="3"/>
        <v>4</v>
      </c>
      <c r="G56" s="44">
        <f t="shared" si="4"/>
        <v>15</v>
      </c>
      <c r="H56" s="45">
        <f>E56/F56</f>
        <v>0.5</v>
      </c>
      <c r="I56" s="46">
        <f t="shared" si="5"/>
        <v>21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0</v>
      </c>
      <c r="E57" s="23">
        <v>0</v>
      </c>
      <c r="F57" s="43">
        <f t="shared" si="3"/>
        <v>0</v>
      </c>
      <c r="G57" s="44">
        <f t="shared" si="4"/>
        <v>35</v>
      </c>
      <c r="H57" s="45">
        <v>0</v>
      </c>
      <c r="I57" s="46">
        <f t="shared" si="5"/>
        <v>31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2</v>
      </c>
      <c r="E58" s="23">
        <v>2</v>
      </c>
      <c r="F58" s="43">
        <f t="shared" si="3"/>
        <v>4</v>
      </c>
      <c r="G58" s="44">
        <f t="shared" si="4"/>
        <v>15</v>
      </c>
      <c r="H58" s="45">
        <f>E58/F58</f>
        <v>0.5</v>
      </c>
      <c r="I58" s="46">
        <f t="shared" si="5"/>
        <v>21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0</v>
      </c>
      <c r="E59" s="23">
        <v>1</v>
      </c>
      <c r="F59" s="43">
        <f t="shared" si="3"/>
        <v>1</v>
      </c>
      <c r="G59" s="44">
        <f t="shared" si="4"/>
        <v>27</v>
      </c>
      <c r="H59" s="45">
        <f>E59/F59</f>
        <v>1</v>
      </c>
      <c r="I59" s="46">
        <f t="shared" si="5"/>
        <v>1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0</v>
      </c>
      <c r="E60" s="23">
        <v>0</v>
      </c>
      <c r="F60" s="43">
        <f t="shared" si="3"/>
        <v>0</v>
      </c>
      <c r="G60" s="44">
        <f t="shared" si="4"/>
        <v>35</v>
      </c>
      <c r="H60" s="45">
        <v>0</v>
      </c>
      <c r="I60" s="46">
        <f t="shared" si="5"/>
        <v>31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0</v>
      </c>
      <c r="E61" s="23">
        <v>0</v>
      </c>
      <c r="F61" s="43">
        <f t="shared" si="3"/>
        <v>0</v>
      </c>
      <c r="G61" s="44">
        <f t="shared" si="4"/>
        <v>35</v>
      </c>
      <c r="H61" s="45">
        <v>0</v>
      </c>
      <c r="I61" s="46">
        <f t="shared" si="5"/>
        <v>31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12</v>
      </c>
      <c r="E62" s="23">
        <v>0</v>
      </c>
      <c r="F62" s="43">
        <f t="shared" si="3"/>
        <v>12</v>
      </c>
      <c r="G62" s="44">
        <f t="shared" si="4"/>
        <v>7</v>
      </c>
      <c r="H62" s="45">
        <f>E62/F62</f>
        <v>0</v>
      </c>
      <c r="I62" s="46">
        <f t="shared" si="5"/>
        <v>31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59</v>
      </c>
      <c r="E63" s="23">
        <v>30</v>
      </c>
      <c r="F63" s="43">
        <f t="shared" si="3"/>
        <v>89</v>
      </c>
      <c r="G63" s="44">
        <f t="shared" si="4"/>
        <v>1</v>
      </c>
      <c r="H63" s="45">
        <f>E63/F63</f>
        <v>0.33707865168539325</v>
      </c>
      <c r="I63" s="46">
        <f t="shared" si="5"/>
        <v>26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2</v>
      </c>
      <c r="E64" s="23">
        <v>3</v>
      </c>
      <c r="F64" s="43">
        <f t="shared" si="3"/>
        <v>5</v>
      </c>
      <c r="G64" s="44">
        <f t="shared" si="4"/>
        <v>11</v>
      </c>
      <c r="H64" s="45">
        <f>E64/F64</f>
        <v>0.6</v>
      </c>
      <c r="I64" s="46">
        <f t="shared" si="5"/>
        <v>18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0</v>
      </c>
      <c r="E65" s="23">
        <v>0</v>
      </c>
      <c r="F65" s="43">
        <f t="shared" si="3"/>
        <v>0</v>
      </c>
      <c r="G65" s="44">
        <f t="shared" si="4"/>
        <v>35</v>
      </c>
      <c r="H65" s="45">
        <v>0</v>
      </c>
      <c r="I65" s="46">
        <f t="shared" si="5"/>
        <v>31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0</v>
      </c>
      <c r="E66" s="23">
        <v>2</v>
      </c>
      <c r="F66" s="43">
        <f t="shared" si="3"/>
        <v>2</v>
      </c>
      <c r="G66" s="44">
        <f t="shared" si="4"/>
        <v>23</v>
      </c>
      <c r="H66" s="45">
        <f>E66/F66</f>
        <v>1</v>
      </c>
      <c r="I66" s="46">
        <f t="shared" si="5"/>
        <v>1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0</v>
      </c>
      <c r="E67" s="23">
        <v>0</v>
      </c>
      <c r="F67" s="43">
        <f t="shared" si="3"/>
        <v>0</v>
      </c>
      <c r="G67" s="44">
        <f t="shared" si="4"/>
        <v>35</v>
      </c>
      <c r="H67" s="45">
        <v>0</v>
      </c>
      <c r="I67" s="46">
        <f t="shared" si="5"/>
        <v>31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0</v>
      </c>
      <c r="E68" s="23">
        <v>0</v>
      </c>
      <c r="F68" s="43">
        <f t="shared" si="3"/>
        <v>0</v>
      </c>
      <c r="G68" s="44">
        <f t="shared" si="4"/>
        <v>35</v>
      </c>
      <c r="H68" s="45">
        <v>0</v>
      </c>
      <c r="I68" s="46">
        <f t="shared" si="5"/>
        <v>31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1</v>
      </c>
      <c r="E69" s="23">
        <v>0</v>
      </c>
      <c r="F69" s="43">
        <f t="shared" si="3"/>
        <v>1</v>
      </c>
      <c r="G69" s="44">
        <f t="shared" si="4"/>
        <v>27</v>
      </c>
      <c r="H69" s="45">
        <f>E69/F69</f>
        <v>0</v>
      </c>
      <c r="I69" s="46">
        <f t="shared" si="5"/>
        <v>31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0</v>
      </c>
      <c r="E70" s="23">
        <v>0</v>
      </c>
      <c r="F70" s="43">
        <f t="shared" si="3"/>
        <v>0</v>
      </c>
      <c r="G70" s="44">
        <f t="shared" si="4"/>
        <v>35</v>
      </c>
      <c r="H70" s="45">
        <v>0</v>
      </c>
      <c r="I70" s="46">
        <f t="shared" si="5"/>
        <v>31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0</v>
      </c>
      <c r="E71" s="23">
        <v>0</v>
      </c>
      <c r="F71" s="43">
        <f t="shared" si="3"/>
        <v>0</v>
      </c>
      <c r="G71" s="44">
        <f t="shared" si="4"/>
        <v>35</v>
      </c>
      <c r="H71" s="45">
        <v>0</v>
      </c>
      <c r="I71" s="46">
        <f t="shared" si="5"/>
        <v>31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0</v>
      </c>
      <c r="E72" s="23">
        <v>0</v>
      </c>
      <c r="F72" s="43">
        <f t="shared" si="3"/>
        <v>0</v>
      </c>
      <c r="G72" s="44">
        <f t="shared" si="4"/>
        <v>35</v>
      </c>
      <c r="H72" s="45">
        <v>0</v>
      </c>
      <c r="I72" s="46">
        <f t="shared" si="5"/>
        <v>31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0</v>
      </c>
      <c r="E73" s="23">
        <v>0</v>
      </c>
      <c r="F73" s="43">
        <f t="shared" si="3"/>
        <v>0</v>
      </c>
      <c r="G73" s="44">
        <f t="shared" si="4"/>
        <v>35</v>
      </c>
      <c r="H73" s="45">
        <v>0</v>
      </c>
      <c r="I73" s="46">
        <f t="shared" si="5"/>
        <v>31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1</v>
      </c>
      <c r="E74" s="23">
        <v>0</v>
      </c>
      <c r="F74" s="43">
        <f t="shared" si="3"/>
        <v>1</v>
      </c>
      <c r="G74" s="44">
        <f t="shared" si="4"/>
        <v>27</v>
      </c>
      <c r="H74" s="45">
        <f>E74/F74</f>
        <v>0</v>
      </c>
      <c r="I74" s="46">
        <f t="shared" si="5"/>
        <v>31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0</v>
      </c>
      <c r="E75" s="23">
        <v>1</v>
      </c>
      <c r="F75" s="43">
        <f t="shared" si="3"/>
        <v>1</v>
      </c>
      <c r="G75" s="44">
        <f t="shared" si="4"/>
        <v>27</v>
      </c>
      <c r="H75" s="45">
        <f>E75/F75</f>
        <v>1</v>
      </c>
      <c r="I75" s="46">
        <f t="shared" si="5"/>
        <v>1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0</v>
      </c>
      <c r="E76" s="23">
        <v>2</v>
      </c>
      <c r="F76" s="43">
        <f t="shared" ref="F76:F97" si="6">SUM(D76:E76)</f>
        <v>2</v>
      </c>
      <c r="G76" s="44">
        <f t="shared" ref="G76:G97" si="7">_xlfn.RANK.EQ(F76,$F$12:$F$97,0)</f>
        <v>23</v>
      </c>
      <c r="H76" s="45">
        <f>E76/F76</f>
        <v>1</v>
      </c>
      <c r="I76" s="46">
        <f t="shared" ref="I76:I97" si="8">_xlfn.RANK.EQ(H76,$H$12:$H$97,0)</f>
        <v>1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0</v>
      </c>
      <c r="E77" s="23">
        <v>0</v>
      </c>
      <c r="F77" s="43">
        <f t="shared" si="6"/>
        <v>0</v>
      </c>
      <c r="G77" s="44">
        <f t="shared" si="7"/>
        <v>35</v>
      </c>
      <c r="H77" s="45">
        <v>0</v>
      </c>
      <c r="I77" s="46">
        <f t="shared" si="8"/>
        <v>31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0</v>
      </c>
      <c r="E78" s="23">
        <v>0</v>
      </c>
      <c r="F78" s="43">
        <f t="shared" si="6"/>
        <v>0</v>
      </c>
      <c r="G78" s="44">
        <f t="shared" si="7"/>
        <v>35</v>
      </c>
      <c r="H78" s="45">
        <v>0</v>
      </c>
      <c r="I78" s="46">
        <f t="shared" si="8"/>
        <v>31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6</v>
      </c>
      <c r="E79" s="23">
        <v>2</v>
      </c>
      <c r="F79" s="43">
        <f t="shared" si="6"/>
        <v>8</v>
      </c>
      <c r="G79" s="44">
        <f t="shared" si="7"/>
        <v>8</v>
      </c>
      <c r="H79" s="45">
        <f>E79/F79</f>
        <v>0.25</v>
      </c>
      <c r="I79" s="46">
        <f t="shared" si="8"/>
        <v>28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0</v>
      </c>
      <c r="E80" s="23">
        <v>0</v>
      </c>
      <c r="F80" s="43">
        <f t="shared" si="6"/>
        <v>0</v>
      </c>
      <c r="G80" s="44">
        <f t="shared" si="7"/>
        <v>35</v>
      </c>
      <c r="H80" s="45">
        <v>0</v>
      </c>
      <c r="I80" s="46">
        <f t="shared" si="8"/>
        <v>31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1</v>
      </c>
      <c r="E81" s="23">
        <v>1</v>
      </c>
      <c r="F81" s="43">
        <f t="shared" si="6"/>
        <v>2</v>
      </c>
      <c r="G81" s="44">
        <f t="shared" si="7"/>
        <v>23</v>
      </c>
      <c r="H81" s="45">
        <f>E81/F81</f>
        <v>0.5</v>
      </c>
      <c r="I81" s="46">
        <f t="shared" si="8"/>
        <v>21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0</v>
      </c>
      <c r="E82" s="23">
        <v>0</v>
      </c>
      <c r="F82" s="43">
        <f t="shared" si="6"/>
        <v>0</v>
      </c>
      <c r="G82" s="44">
        <f t="shared" si="7"/>
        <v>35</v>
      </c>
      <c r="H82" s="45">
        <v>0</v>
      </c>
      <c r="I82" s="46">
        <f t="shared" si="8"/>
        <v>31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0</v>
      </c>
      <c r="E83" s="23">
        <v>0</v>
      </c>
      <c r="F83" s="43">
        <f t="shared" si="6"/>
        <v>0</v>
      </c>
      <c r="G83" s="44">
        <f t="shared" si="7"/>
        <v>35</v>
      </c>
      <c r="H83" s="45">
        <v>0</v>
      </c>
      <c r="I83" s="46">
        <f t="shared" si="8"/>
        <v>31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1</v>
      </c>
      <c r="E84" s="23">
        <v>4</v>
      </c>
      <c r="F84" s="43">
        <f t="shared" si="6"/>
        <v>5</v>
      </c>
      <c r="G84" s="44">
        <f t="shared" si="7"/>
        <v>11</v>
      </c>
      <c r="H84" s="45">
        <f>E84/F84</f>
        <v>0.8</v>
      </c>
      <c r="I84" s="46">
        <f t="shared" si="8"/>
        <v>13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0</v>
      </c>
      <c r="E85" s="23">
        <v>0</v>
      </c>
      <c r="F85" s="43">
        <f t="shared" si="6"/>
        <v>0</v>
      </c>
      <c r="G85" s="44">
        <f t="shared" si="7"/>
        <v>35</v>
      </c>
      <c r="H85" s="45">
        <v>0</v>
      </c>
      <c r="I85" s="46">
        <f t="shared" si="8"/>
        <v>31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0</v>
      </c>
      <c r="E86" s="48">
        <v>0</v>
      </c>
      <c r="F86" s="49">
        <f t="shared" si="6"/>
        <v>0</v>
      </c>
      <c r="G86" s="50">
        <f t="shared" si="7"/>
        <v>35</v>
      </c>
      <c r="H86" s="51">
        <v>0</v>
      </c>
      <c r="I86" s="52">
        <f t="shared" si="8"/>
        <v>31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0</v>
      </c>
      <c r="E87" s="23">
        <v>0</v>
      </c>
      <c r="F87" s="43">
        <f t="shared" si="6"/>
        <v>0</v>
      </c>
      <c r="G87" s="44">
        <f t="shared" si="7"/>
        <v>35</v>
      </c>
      <c r="H87" s="45">
        <v>0</v>
      </c>
      <c r="I87" s="46">
        <f t="shared" si="8"/>
        <v>31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0</v>
      </c>
      <c r="E88" s="23">
        <v>0</v>
      </c>
      <c r="F88" s="43">
        <f t="shared" si="6"/>
        <v>0</v>
      </c>
      <c r="G88" s="44">
        <f t="shared" si="7"/>
        <v>35</v>
      </c>
      <c r="H88" s="45">
        <v>0</v>
      </c>
      <c r="I88" s="46">
        <f t="shared" si="8"/>
        <v>31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3</v>
      </c>
      <c r="E89" s="23">
        <v>82</v>
      </c>
      <c r="F89" s="43">
        <f t="shared" si="6"/>
        <v>85</v>
      </c>
      <c r="G89" s="44">
        <f t="shared" si="7"/>
        <v>2</v>
      </c>
      <c r="H89" s="45">
        <f>E89/F89</f>
        <v>0.96470588235294119</v>
      </c>
      <c r="I89" s="46">
        <f t="shared" si="8"/>
        <v>11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2</v>
      </c>
      <c r="E90" s="23">
        <v>4</v>
      </c>
      <c r="F90" s="43">
        <f t="shared" si="6"/>
        <v>6</v>
      </c>
      <c r="G90" s="44">
        <f t="shared" si="7"/>
        <v>9</v>
      </c>
      <c r="H90" s="45">
        <f>E90/F90</f>
        <v>0.66666666666666663</v>
      </c>
      <c r="I90" s="46">
        <f t="shared" si="8"/>
        <v>14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0</v>
      </c>
      <c r="E91" s="23">
        <v>1</v>
      </c>
      <c r="F91" s="43">
        <f t="shared" si="6"/>
        <v>1</v>
      </c>
      <c r="G91" s="44">
        <f t="shared" si="7"/>
        <v>27</v>
      </c>
      <c r="H91" s="45">
        <f>E91/F91</f>
        <v>1</v>
      </c>
      <c r="I91" s="46">
        <f t="shared" si="8"/>
        <v>1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0</v>
      </c>
      <c r="E92" s="23">
        <v>0</v>
      </c>
      <c r="F92" s="43">
        <f t="shared" si="6"/>
        <v>0</v>
      </c>
      <c r="G92" s="44">
        <f t="shared" si="7"/>
        <v>35</v>
      </c>
      <c r="H92" s="45">
        <v>0</v>
      </c>
      <c r="I92" s="46">
        <f t="shared" si="8"/>
        <v>31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2</v>
      </c>
      <c r="E93" s="23">
        <v>3</v>
      </c>
      <c r="F93" s="43">
        <f t="shared" si="6"/>
        <v>5</v>
      </c>
      <c r="G93" s="44">
        <f t="shared" si="7"/>
        <v>11</v>
      </c>
      <c r="H93" s="45">
        <f>E93/F93</f>
        <v>0.6</v>
      </c>
      <c r="I93" s="46">
        <f t="shared" si="8"/>
        <v>18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1</v>
      </c>
      <c r="E94" s="23">
        <v>5</v>
      </c>
      <c r="F94" s="43">
        <f t="shared" si="6"/>
        <v>6</v>
      </c>
      <c r="G94" s="44">
        <f t="shared" si="7"/>
        <v>9</v>
      </c>
      <c r="H94" s="45">
        <f>E94/F94</f>
        <v>0.83333333333333337</v>
      </c>
      <c r="I94" s="46">
        <f t="shared" si="8"/>
        <v>12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0</v>
      </c>
      <c r="E95" s="23">
        <v>4</v>
      </c>
      <c r="F95" s="43">
        <f t="shared" si="6"/>
        <v>4</v>
      </c>
      <c r="G95" s="44">
        <f t="shared" si="7"/>
        <v>15</v>
      </c>
      <c r="H95" s="45">
        <f>E95/F95</f>
        <v>1</v>
      </c>
      <c r="I95" s="46">
        <f t="shared" si="8"/>
        <v>1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0</v>
      </c>
      <c r="E96" s="23">
        <v>0</v>
      </c>
      <c r="F96" s="43">
        <f t="shared" si="6"/>
        <v>0</v>
      </c>
      <c r="G96" s="44">
        <f t="shared" si="7"/>
        <v>35</v>
      </c>
      <c r="H96" s="45">
        <v>0</v>
      </c>
      <c r="I96" s="46">
        <f t="shared" si="8"/>
        <v>31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1</v>
      </c>
      <c r="E97" s="29">
        <v>2</v>
      </c>
      <c r="F97" s="53">
        <f t="shared" si="6"/>
        <v>3</v>
      </c>
      <c r="G97" s="54">
        <f t="shared" si="7"/>
        <v>18</v>
      </c>
      <c r="H97" s="55">
        <f>E97/F97</f>
        <v>0.66666666666666663</v>
      </c>
      <c r="I97" s="56">
        <f t="shared" si="8"/>
        <v>14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252</v>
      </c>
      <c r="E99" s="244">
        <f t="shared" ref="E99:G99" si="9">SUM(E12:E97)</f>
        <v>224</v>
      </c>
      <c r="F99" s="244">
        <f t="shared" si="9"/>
        <v>476</v>
      </c>
      <c r="G99" s="245">
        <f t="shared" si="9"/>
        <v>2361</v>
      </c>
    </row>
  </sheetData>
  <autoFilter ref="A11:I97" xr:uid="{00000000-0009-0000-0000-000024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3EC2DF64-1643-4AF8-B0D6-6F6B8DC7084E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5B876-5B9E-49F1-A165-C39F4A7D56A2}">
  <sheetPr>
    <tabColor theme="9"/>
  </sheetPr>
  <dimension ref="A1:R99"/>
  <sheetViews>
    <sheetView view="pageBreakPreview" zoomScaleNormal="100" zoomScaleSheetLayoutView="100" workbookViewId="0">
      <pane xSplit="3" ySplit="11" topLeftCell="D91" activePane="bottomRight" state="frozen"/>
      <selection activeCell="K1" sqref="K1"/>
      <selection pane="topRight" activeCell="K1" sqref="K1"/>
      <selection pane="bottomLeft" activeCell="K1" sqref="K1"/>
      <selection pane="bottomRight" activeCell="G107" sqref="G107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213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0</v>
      </c>
      <c r="E6" s="17">
        <f>INDEX(E12:E97,MATCH(C6,C12:C97,0),0)</f>
        <v>0</v>
      </c>
      <c r="F6" s="17">
        <f>SUM(D6:E6)</f>
        <v>0</v>
      </c>
      <c r="G6" s="18">
        <f>_xlfn.RANK.EQ(F6,$F$12:$F$97,0)</f>
        <v>35</v>
      </c>
      <c r="H6" s="19">
        <v>0</v>
      </c>
      <c r="I6" s="20">
        <f>_xlfn.RANK.EQ(H6,$H$12:$H$97,0)</f>
        <v>32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5.0999999999999996</v>
      </c>
      <c r="E7" s="76">
        <f>ROUND(SUMIF($B$12:$B$97,"G",E12:E97)/(COUNTIFS(B12:B97,"G",D12:D97,"&lt;&gt;")),1)</f>
        <v>4</v>
      </c>
      <c r="F7" s="76">
        <f>ROUND(SUM(D7:E7),1)</f>
        <v>9.1</v>
      </c>
      <c r="G7" s="24"/>
      <c r="H7" s="25">
        <f>E7/F7</f>
        <v>0.43956043956043955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3.1</v>
      </c>
      <c r="E8" s="78">
        <f>ROUND(AVERAGE(E12:E97),1)</f>
        <v>2.7</v>
      </c>
      <c r="F8" s="78">
        <f>ROUND(SUM(D8:E8),1)</f>
        <v>5.8</v>
      </c>
      <c r="G8" s="30"/>
      <c r="H8" s="31">
        <f>E8/F8</f>
        <v>0.46551724137931039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2024年度（基準日：５月１日）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0</v>
      </c>
      <c r="E12" s="23">
        <v>1</v>
      </c>
      <c r="F12" s="43">
        <f t="shared" ref="F12:F43" si="0">SUM(D12:E12)</f>
        <v>1</v>
      </c>
      <c r="G12" s="44">
        <f t="shared" ref="G12:G43" si="1">_xlfn.RANK.EQ(F12,$F$12:$F$97,0)</f>
        <v>27</v>
      </c>
      <c r="H12" s="45">
        <f>E12/F12</f>
        <v>1</v>
      </c>
      <c r="I12" s="46">
        <f t="shared" ref="I12:I43" si="2">_xlfn.RANK.EQ(H12,$H$12:$H$97,0)</f>
        <v>1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0</v>
      </c>
      <c r="E13" s="23">
        <v>2</v>
      </c>
      <c r="F13" s="43">
        <f t="shared" si="0"/>
        <v>2</v>
      </c>
      <c r="G13" s="44">
        <f t="shared" si="1"/>
        <v>22</v>
      </c>
      <c r="H13" s="45">
        <f>E13/F13</f>
        <v>1</v>
      </c>
      <c r="I13" s="46">
        <f t="shared" si="2"/>
        <v>1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0</v>
      </c>
      <c r="E14" s="23">
        <v>0</v>
      </c>
      <c r="F14" s="43">
        <f t="shared" si="0"/>
        <v>0</v>
      </c>
      <c r="G14" s="44">
        <f t="shared" si="1"/>
        <v>35</v>
      </c>
      <c r="H14" s="45">
        <v>0</v>
      </c>
      <c r="I14" s="46">
        <f t="shared" si="2"/>
        <v>32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1</v>
      </c>
      <c r="E15" s="23">
        <v>0</v>
      </c>
      <c r="F15" s="43">
        <f t="shared" si="0"/>
        <v>1</v>
      </c>
      <c r="G15" s="44">
        <f t="shared" si="1"/>
        <v>27</v>
      </c>
      <c r="H15" s="45">
        <f>E15/F15</f>
        <v>0</v>
      </c>
      <c r="I15" s="46">
        <f t="shared" si="2"/>
        <v>32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0</v>
      </c>
      <c r="E16" s="23">
        <v>0</v>
      </c>
      <c r="F16" s="43">
        <f t="shared" si="0"/>
        <v>0</v>
      </c>
      <c r="G16" s="44">
        <f t="shared" si="1"/>
        <v>35</v>
      </c>
      <c r="H16" s="45">
        <v>0</v>
      </c>
      <c r="I16" s="46">
        <f t="shared" si="2"/>
        <v>32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0</v>
      </c>
      <c r="E17" s="23">
        <v>0</v>
      </c>
      <c r="F17" s="43">
        <f t="shared" si="0"/>
        <v>0</v>
      </c>
      <c r="G17" s="44">
        <f t="shared" si="1"/>
        <v>35</v>
      </c>
      <c r="H17" s="45">
        <v>0</v>
      </c>
      <c r="I17" s="46">
        <f t="shared" si="2"/>
        <v>32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0</v>
      </c>
      <c r="E18" s="23">
        <v>0</v>
      </c>
      <c r="F18" s="43">
        <f t="shared" si="0"/>
        <v>0</v>
      </c>
      <c r="G18" s="44">
        <f t="shared" si="1"/>
        <v>35</v>
      </c>
      <c r="H18" s="45">
        <v>0</v>
      </c>
      <c r="I18" s="46">
        <f t="shared" si="2"/>
        <v>32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0</v>
      </c>
      <c r="E19" s="23">
        <v>0</v>
      </c>
      <c r="F19" s="43">
        <f t="shared" si="0"/>
        <v>0</v>
      </c>
      <c r="G19" s="44">
        <f t="shared" si="1"/>
        <v>35</v>
      </c>
      <c r="H19" s="45">
        <v>0</v>
      </c>
      <c r="I19" s="46">
        <f t="shared" si="2"/>
        <v>32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0</v>
      </c>
      <c r="E20" s="23">
        <v>0</v>
      </c>
      <c r="F20" s="43">
        <f t="shared" si="0"/>
        <v>0</v>
      </c>
      <c r="G20" s="44">
        <f t="shared" si="1"/>
        <v>35</v>
      </c>
      <c r="H20" s="45">
        <v>0</v>
      </c>
      <c r="I20" s="46">
        <f t="shared" si="2"/>
        <v>32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0</v>
      </c>
      <c r="E21" s="23">
        <v>0</v>
      </c>
      <c r="F21" s="43">
        <f t="shared" si="0"/>
        <v>0</v>
      </c>
      <c r="G21" s="44">
        <f t="shared" si="1"/>
        <v>35</v>
      </c>
      <c r="H21" s="45">
        <v>0</v>
      </c>
      <c r="I21" s="46">
        <f t="shared" si="2"/>
        <v>32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0</v>
      </c>
      <c r="E22" s="23">
        <v>0</v>
      </c>
      <c r="F22" s="43">
        <f t="shared" si="0"/>
        <v>0</v>
      </c>
      <c r="G22" s="44">
        <f t="shared" si="1"/>
        <v>35</v>
      </c>
      <c r="H22" s="45">
        <v>0</v>
      </c>
      <c r="I22" s="46">
        <f t="shared" si="2"/>
        <v>32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56</v>
      </c>
      <c r="E23" s="23">
        <v>27</v>
      </c>
      <c r="F23" s="43">
        <f t="shared" si="0"/>
        <v>83</v>
      </c>
      <c r="G23" s="44">
        <f t="shared" si="1"/>
        <v>3</v>
      </c>
      <c r="H23" s="45">
        <f>E23/F23</f>
        <v>0.3253012048192771</v>
      </c>
      <c r="I23" s="46">
        <f t="shared" si="2"/>
        <v>27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2</v>
      </c>
      <c r="E24" s="23">
        <v>3</v>
      </c>
      <c r="F24" s="43">
        <f t="shared" si="0"/>
        <v>5</v>
      </c>
      <c r="G24" s="44">
        <f t="shared" si="1"/>
        <v>11</v>
      </c>
      <c r="H24" s="45">
        <f>E24/F24</f>
        <v>0.6</v>
      </c>
      <c r="I24" s="46">
        <f t="shared" si="2"/>
        <v>21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0</v>
      </c>
      <c r="E25" s="23">
        <v>0</v>
      </c>
      <c r="F25" s="43">
        <f t="shared" si="0"/>
        <v>0</v>
      </c>
      <c r="G25" s="44">
        <f t="shared" si="1"/>
        <v>35</v>
      </c>
      <c r="H25" s="45">
        <v>0</v>
      </c>
      <c r="I25" s="46">
        <f t="shared" si="2"/>
        <v>32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0</v>
      </c>
      <c r="E26" s="23">
        <v>0</v>
      </c>
      <c r="F26" s="43">
        <f t="shared" si="0"/>
        <v>0</v>
      </c>
      <c r="G26" s="44">
        <f t="shared" si="1"/>
        <v>35</v>
      </c>
      <c r="H26" s="45">
        <v>0</v>
      </c>
      <c r="I26" s="46">
        <f t="shared" si="2"/>
        <v>32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0</v>
      </c>
      <c r="E27" s="23">
        <v>0</v>
      </c>
      <c r="F27" s="43">
        <f t="shared" si="0"/>
        <v>0</v>
      </c>
      <c r="G27" s="44">
        <f t="shared" si="1"/>
        <v>35</v>
      </c>
      <c r="H27" s="45">
        <v>0</v>
      </c>
      <c r="I27" s="46">
        <f t="shared" si="2"/>
        <v>32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0</v>
      </c>
      <c r="E28" s="23">
        <v>0</v>
      </c>
      <c r="F28" s="43">
        <f t="shared" si="0"/>
        <v>0</v>
      </c>
      <c r="G28" s="44">
        <f t="shared" si="1"/>
        <v>35</v>
      </c>
      <c r="H28" s="45">
        <v>0</v>
      </c>
      <c r="I28" s="46">
        <f t="shared" si="2"/>
        <v>32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0</v>
      </c>
      <c r="E29" s="23">
        <v>0</v>
      </c>
      <c r="F29" s="43">
        <f t="shared" si="0"/>
        <v>0</v>
      </c>
      <c r="G29" s="44">
        <f t="shared" si="1"/>
        <v>35</v>
      </c>
      <c r="H29" s="45">
        <v>0</v>
      </c>
      <c r="I29" s="46">
        <f t="shared" si="2"/>
        <v>32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1</v>
      </c>
      <c r="E30" s="23">
        <v>2</v>
      </c>
      <c r="F30" s="43">
        <f t="shared" si="0"/>
        <v>3</v>
      </c>
      <c r="G30" s="44">
        <f t="shared" si="1"/>
        <v>17</v>
      </c>
      <c r="H30" s="45">
        <f>E30/F30</f>
        <v>0.66666666666666663</v>
      </c>
      <c r="I30" s="46">
        <f t="shared" si="2"/>
        <v>18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0</v>
      </c>
      <c r="E31" s="23">
        <v>0</v>
      </c>
      <c r="F31" s="43">
        <f t="shared" si="0"/>
        <v>0</v>
      </c>
      <c r="G31" s="44">
        <f t="shared" si="1"/>
        <v>35</v>
      </c>
      <c r="H31" s="45">
        <v>0</v>
      </c>
      <c r="I31" s="46">
        <f t="shared" si="2"/>
        <v>32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0</v>
      </c>
      <c r="E32" s="23">
        <v>0</v>
      </c>
      <c r="F32" s="43">
        <f t="shared" si="0"/>
        <v>0</v>
      </c>
      <c r="G32" s="44">
        <f t="shared" si="1"/>
        <v>35</v>
      </c>
      <c r="H32" s="45">
        <v>0</v>
      </c>
      <c r="I32" s="46">
        <f t="shared" si="2"/>
        <v>32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25</v>
      </c>
      <c r="E33" s="23">
        <v>14</v>
      </c>
      <c r="F33" s="43">
        <f t="shared" si="0"/>
        <v>39</v>
      </c>
      <c r="G33" s="44">
        <f t="shared" si="1"/>
        <v>5</v>
      </c>
      <c r="H33" s="45">
        <f>E33/F33</f>
        <v>0.35897435897435898</v>
      </c>
      <c r="I33" s="46">
        <f t="shared" si="2"/>
        <v>26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0</v>
      </c>
      <c r="E34" s="23">
        <v>0</v>
      </c>
      <c r="F34" s="43">
        <f t="shared" si="0"/>
        <v>0</v>
      </c>
      <c r="G34" s="44">
        <f t="shared" si="1"/>
        <v>35</v>
      </c>
      <c r="H34" s="45">
        <v>0</v>
      </c>
      <c r="I34" s="46">
        <f t="shared" si="2"/>
        <v>32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0</v>
      </c>
      <c r="E35" s="23">
        <v>0</v>
      </c>
      <c r="F35" s="43">
        <f t="shared" si="0"/>
        <v>0</v>
      </c>
      <c r="G35" s="44">
        <f t="shared" si="1"/>
        <v>35</v>
      </c>
      <c r="H35" s="45">
        <v>0</v>
      </c>
      <c r="I35" s="46">
        <f t="shared" si="2"/>
        <v>32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0</v>
      </c>
      <c r="E36" s="23">
        <v>0</v>
      </c>
      <c r="F36" s="43">
        <f t="shared" si="0"/>
        <v>0</v>
      </c>
      <c r="G36" s="44">
        <f t="shared" si="1"/>
        <v>35</v>
      </c>
      <c r="H36" s="45">
        <v>0</v>
      </c>
      <c r="I36" s="46">
        <f t="shared" si="2"/>
        <v>32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0</v>
      </c>
      <c r="E37" s="23">
        <v>1</v>
      </c>
      <c r="F37" s="43">
        <f t="shared" si="0"/>
        <v>1</v>
      </c>
      <c r="G37" s="44">
        <f t="shared" si="1"/>
        <v>27</v>
      </c>
      <c r="H37" s="45">
        <f>E37/F37</f>
        <v>1</v>
      </c>
      <c r="I37" s="46">
        <f t="shared" si="2"/>
        <v>1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0</v>
      </c>
      <c r="E38" s="23">
        <v>0</v>
      </c>
      <c r="F38" s="43">
        <f t="shared" si="0"/>
        <v>0</v>
      </c>
      <c r="G38" s="44">
        <f t="shared" si="1"/>
        <v>35</v>
      </c>
      <c r="H38" s="45">
        <v>0</v>
      </c>
      <c r="I38" s="46">
        <f t="shared" si="2"/>
        <v>32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0</v>
      </c>
      <c r="E39" s="23">
        <v>0</v>
      </c>
      <c r="F39" s="43">
        <f t="shared" si="0"/>
        <v>0</v>
      </c>
      <c r="G39" s="44">
        <f t="shared" si="1"/>
        <v>35</v>
      </c>
      <c r="H39" s="45">
        <v>0</v>
      </c>
      <c r="I39" s="46">
        <f t="shared" si="2"/>
        <v>32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0</v>
      </c>
      <c r="E40" s="23">
        <v>0</v>
      </c>
      <c r="F40" s="43">
        <f t="shared" si="0"/>
        <v>0</v>
      </c>
      <c r="G40" s="44">
        <f t="shared" si="1"/>
        <v>35</v>
      </c>
      <c r="H40" s="45">
        <v>0</v>
      </c>
      <c r="I40" s="46">
        <f t="shared" si="2"/>
        <v>32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56</v>
      </c>
      <c r="E41" s="23">
        <v>11</v>
      </c>
      <c r="F41" s="43">
        <f t="shared" si="0"/>
        <v>67</v>
      </c>
      <c r="G41" s="44">
        <f t="shared" si="1"/>
        <v>4</v>
      </c>
      <c r="H41" s="45">
        <f>E41/F41</f>
        <v>0.16417910447761194</v>
      </c>
      <c r="I41" s="46">
        <f t="shared" si="2"/>
        <v>30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0</v>
      </c>
      <c r="E42" s="23">
        <v>0</v>
      </c>
      <c r="F42" s="43">
        <f t="shared" si="0"/>
        <v>0</v>
      </c>
      <c r="G42" s="44">
        <f t="shared" si="1"/>
        <v>35</v>
      </c>
      <c r="H42" s="45">
        <v>0</v>
      </c>
      <c r="I42" s="46">
        <f t="shared" si="2"/>
        <v>32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0</v>
      </c>
      <c r="F43" s="43">
        <f t="shared" si="0"/>
        <v>0</v>
      </c>
      <c r="G43" s="44">
        <f t="shared" si="1"/>
        <v>35</v>
      </c>
      <c r="H43" s="45">
        <v>0</v>
      </c>
      <c r="I43" s="46">
        <f t="shared" si="2"/>
        <v>32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0</v>
      </c>
      <c r="E44" s="23">
        <v>0</v>
      </c>
      <c r="F44" s="43">
        <f t="shared" ref="F44:F75" si="3">SUM(D44:E44)</f>
        <v>0</v>
      </c>
      <c r="G44" s="44">
        <f t="shared" ref="G44:G75" si="4">_xlfn.RANK.EQ(F44,$F$12:$F$97,0)</f>
        <v>35</v>
      </c>
      <c r="H44" s="45">
        <v>0</v>
      </c>
      <c r="I44" s="46">
        <f t="shared" ref="I44:I75" si="5">_xlfn.RANK.EQ(H44,$H$12:$H$97,0)</f>
        <v>32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0</v>
      </c>
      <c r="E45" s="23">
        <v>0</v>
      </c>
      <c r="F45" s="43">
        <f t="shared" si="3"/>
        <v>0</v>
      </c>
      <c r="G45" s="44">
        <f t="shared" si="4"/>
        <v>35</v>
      </c>
      <c r="H45" s="45">
        <v>0</v>
      </c>
      <c r="I45" s="46">
        <f t="shared" si="5"/>
        <v>32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3"/>
        <v>0</v>
      </c>
      <c r="G46" s="44">
        <f t="shared" si="4"/>
        <v>35</v>
      </c>
      <c r="H46" s="45">
        <v>0</v>
      </c>
      <c r="I46" s="46">
        <f t="shared" si="5"/>
        <v>32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0</v>
      </c>
      <c r="E47" s="23">
        <v>0</v>
      </c>
      <c r="F47" s="43">
        <f t="shared" si="3"/>
        <v>0</v>
      </c>
      <c r="G47" s="44">
        <f t="shared" si="4"/>
        <v>35</v>
      </c>
      <c r="H47" s="45">
        <v>0</v>
      </c>
      <c r="I47" s="46">
        <f t="shared" si="5"/>
        <v>32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24</v>
      </c>
      <c r="E48" s="23">
        <v>7</v>
      </c>
      <c r="F48" s="43">
        <f t="shared" si="3"/>
        <v>31</v>
      </c>
      <c r="G48" s="44">
        <f t="shared" si="4"/>
        <v>6</v>
      </c>
      <c r="H48" s="45">
        <f>E48/F48</f>
        <v>0.22580645161290322</v>
      </c>
      <c r="I48" s="46">
        <f t="shared" si="5"/>
        <v>29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0</v>
      </c>
      <c r="E49" s="23">
        <v>3</v>
      </c>
      <c r="F49" s="43">
        <f t="shared" si="3"/>
        <v>3</v>
      </c>
      <c r="G49" s="44">
        <f t="shared" si="4"/>
        <v>17</v>
      </c>
      <c r="H49" s="45">
        <f>E49/F49</f>
        <v>1</v>
      </c>
      <c r="I49" s="46">
        <f t="shared" si="5"/>
        <v>1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0</v>
      </c>
      <c r="E50" s="23">
        <v>0</v>
      </c>
      <c r="F50" s="43">
        <f t="shared" si="3"/>
        <v>0</v>
      </c>
      <c r="G50" s="44">
        <f t="shared" si="4"/>
        <v>35</v>
      </c>
      <c r="H50" s="45">
        <v>0</v>
      </c>
      <c r="I50" s="46">
        <f t="shared" si="5"/>
        <v>32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0</v>
      </c>
      <c r="E51" s="23">
        <v>0</v>
      </c>
      <c r="F51" s="43">
        <f t="shared" si="3"/>
        <v>0</v>
      </c>
      <c r="G51" s="44">
        <f t="shared" si="4"/>
        <v>35</v>
      </c>
      <c r="H51" s="45">
        <v>0</v>
      </c>
      <c r="I51" s="46">
        <f t="shared" si="5"/>
        <v>32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0</v>
      </c>
      <c r="E52" s="23">
        <v>0</v>
      </c>
      <c r="F52" s="43">
        <f t="shared" si="3"/>
        <v>0</v>
      </c>
      <c r="G52" s="44">
        <f t="shared" si="4"/>
        <v>35</v>
      </c>
      <c r="H52" s="45">
        <v>0</v>
      </c>
      <c r="I52" s="46">
        <f t="shared" si="5"/>
        <v>32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0</v>
      </c>
      <c r="E53" s="23">
        <v>2</v>
      </c>
      <c r="F53" s="43">
        <f t="shared" si="3"/>
        <v>2</v>
      </c>
      <c r="G53" s="44">
        <f t="shared" si="4"/>
        <v>22</v>
      </c>
      <c r="H53" s="45">
        <f>E53/F53</f>
        <v>1</v>
      </c>
      <c r="I53" s="46">
        <f t="shared" si="5"/>
        <v>1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0</v>
      </c>
      <c r="E54" s="23">
        <v>3</v>
      </c>
      <c r="F54" s="43">
        <f t="shared" si="3"/>
        <v>3</v>
      </c>
      <c r="G54" s="44">
        <f t="shared" si="4"/>
        <v>17</v>
      </c>
      <c r="H54" s="45">
        <f>E54/F54</f>
        <v>1</v>
      </c>
      <c r="I54" s="46">
        <f t="shared" si="5"/>
        <v>1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0</v>
      </c>
      <c r="E55" s="23">
        <v>0</v>
      </c>
      <c r="F55" s="43">
        <f t="shared" si="3"/>
        <v>0</v>
      </c>
      <c r="G55" s="44">
        <f t="shared" si="4"/>
        <v>35</v>
      </c>
      <c r="H55" s="45">
        <v>0</v>
      </c>
      <c r="I55" s="46">
        <f t="shared" si="5"/>
        <v>32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1</v>
      </c>
      <c r="E56" s="23">
        <v>3</v>
      </c>
      <c r="F56" s="43">
        <f t="shared" si="3"/>
        <v>4</v>
      </c>
      <c r="G56" s="44">
        <f t="shared" si="4"/>
        <v>15</v>
      </c>
      <c r="H56" s="45">
        <f>E56/F56</f>
        <v>0.75</v>
      </c>
      <c r="I56" s="46">
        <f t="shared" si="5"/>
        <v>17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0</v>
      </c>
      <c r="E57" s="23">
        <v>0</v>
      </c>
      <c r="F57" s="43">
        <f t="shared" si="3"/>
        <v>0</v>
      </c>
      <c r="G57" s="44">
        <f t="shared" si="4"/>
        <v>35</v>
      </c>
      <c r="H57" s="45">
        <v>0</v>
      </c>
      <c r="I57" s="46">
        <f t="shared" si="5"/>
        <v>32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2</v>
      </c>
      <c r="E58" s="23">
        <v>2</v>
      </c>
      <c r="F58" s="43">
        <f t="shared" si="3"/>
        <v>4</v>
      </c>
      <c r="G58" s="44">
        <f t="shared" si="4"/>
        <v>15</v>
      </c>
      <c r="H58" s="45">
        <f>E58/F58</f>
        <v>0.5</v>
      </c>
      <c r="I58" s="46">
        <f t="shared" si="5"/>
        <v>23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0</v>
      </c>
      <c r="E59" s="23">
        <v>1</v>
      </c>
      <c r="F59" s="43">
        <f t="shared" si="3"/>
        <v>1</v>
      </c>
      <c r="G59" s="44">
        <f t="shared" si="4"/>
        <v>27</v>
      </c>
      <c r="H59" s="45">
        <f>E59/F59</f>
        <v>1</v>
      </c>
      <c r="I59" s="46">
        <f t="shared" si="5"/>
        <v>1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0</v>
      </c>
      <c r="E60" s="23">
        <v>0</v>
      </c>
      <c r="F60" s="43">
        <f t="shared" si="3"/>
        <v>0</v>
      </c>
      <c r="G60" s="44">
        <f t="shared" si="4"/>
        <v>35</v>
      </c>
      <c r="H60" s="45">
        <v>0</v>
      </c>
      <c r="I60" s="46">
        <f t="shared" si="5"/>
        <v>32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0</v>
      </c>
      <c r="E61" s="23">
        <v>0</v>
      </c>
      <c r="F61" s="43">
        <f t="shared" si="3"/>
        <v>0</v>
      </c>
      <c r="G61" s="44">
        <f t="shared" si="4"/>
        <v>35</v>
      </c>
      <c r="H61" s="45">
        <v>0</v>
      </c>
      <c r="I61" s="46">
        <f t="shared" si="5"/>
        <v>32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12</v>
      </c>
      <c r="E62" s="23">
        <v>1</v>
      </c>
      <c r="F62" s="43">
        <f t="shared" si="3"/>
        <v>13</v>
      </c>
      <c r="G62" s="44">
        <f t="shared" si="4"/>
        <v>7</v>
      </c>
      <c r="H62" s="45">
        <f>E62/F62</f>
        <v>7.6923076923076927E-2</v>
      </c>
      <c r="I62" s="46">
        <f t="shared" si="5"/>
        <v>31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61</v>
      </c>
      <c r="E63" s="23">
        <v>36</v>
      </c>
      <c r="F63" s="43">
        <f t="shared" si="3"/>
        <v>97</v>
      </c>
      <c r="G63" s="44">
        <f t="shared" si="4"/>
        <v>1</v>
      </c>
      <c r="H63" s="45">
        <f>E63/F63</f>
        <v>0.37113402061855671</v>
      </c>
      <c r="I63" s="46">
        <f t="shared" si="5"/>
        <v>25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2</v>
      </c>
      <c r="E64" s="23">
        <v>3</v>
      </c>
      <c r="F64" s="43">
        <f t="shared" si="3"/>
        <v>5</v>
      </c>
      <c r="G64" s="44">
        <f t="shared" si="4"/>
        <v>11</v>
      </c>
      <c r="H64" s="45">
        <f>E64/F64</f>
        <v>0.6</v>
      </c>
      <c r="I64" s="46">
        <f t="shared" si="5"/>
        <v>21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0</v>
      </c>
      <c r="E65" s="23">
        <v>0</v>
      </c>
      <c r="F65" s="43">
        <f t="shared" si="3"/>
        <v>0</v>
      </c>
      <c r="G65" s="44">
        <f t="shared" si="4"/>
        <v>35</v>
      </c>
      <c r="H65" s="45">
        <v>0</v>
      </c>
      <c r="I65" s="46">
        <f t="shared" si="5"/>
        <v>32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0</v>
      </c>
      <c r="E66" s="23">
        <v>2</v>
      </c>
      <c r="F66" s="43">
        <f t="shared" si="3"/>
        <v>2</v>
      </c>
      <c r="G66" s="44">
        <f t="shared" si="4"/>
        <v>22</v>
      </c>
      <c r="H66" s="45">
        <f>E66/F66</f>
        <v>1</v>
      </c>
      <c r="I66" s="46">
        <f t="shared" si="5"/>
        <v>1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0</v>
      </c>
      <c r="E67" s="23">
        <v>0</v>
      </c>
      <c r="F67" s="43">
        <f t="shared" si="3"/>
        <v>0</v>
      </c>
      <c r="G67" s="44">
        <f t="shared" si="4"/>
        <v>35</v>
      </c>
      <c r="H67" s="45">
        <v>0</v>
      </c>
      <c r="I67" s="46">
        <f t="shared" si="5"/>
        <v>32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0</v>
      </c>
      <c r="E68" s="23">
        <v>0</v>
      </c>
      <c r="F68" s="43">
        <f t="shared" si="3"/>
        <v>0</v>
      </c>
      <c r="G68" s="44">
        <f t="shared" si="4"/>
        <v>35</v>
      </c>
      <c r="H68" s="45">
        <v>0</v>
      </c>
      <c r="I68" s="46">
        <f t="shared" si="5"/>
        <v>32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1</v>
      </c>
      <c r="E69" s="23">
        <v>0</v>
      </c>
      <c r="F69" s="43">
        <f t="shared" si="3"/>
        <v>1</v>
      </c>
      <c r="G69" s="44">
        <f t="shared" si="4"/>
        <v>27</v>
      </c>
      <c r="H69" s="45">
        <f>E69/F69</f>
        <v>0</v>
      </c>
      <c r="I69" s="46">
        <f t="shared" si="5"/>
        <v>32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0</v>
      </c>
      <c r="E70" s="23">
        <v>0</v>
      </c>
      <c r="F70" s="43">
        <f t="shared" si="3"/>
        <v>0</v>
      </c>
      <c r="G70" s="44">
        <f t="shared" si="4"/>
        <v>35</v>
      </c>
      <c r="H70" s="45">
        <v>0</v>
      </c>
      <c r="I70" s="46">
        <f t="shared" si="5"/>
        <v>32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0</v>
      </c>
      <c r="E71" s="23">
        <v>0</v>
      </c>
      <c r="F71" s="43">
        <f t="shared" si="3"/>
        <v>0</v>
      </c>
      <c r="G71" s="44">
        <f t="shared" si="4"/>
        <v>35</v>
      </c>
      <c r="H71" s="45">
        <v>0</v>
      </c>
      <c r="I71" s="46">
        <f t="shared" si="5"/>
        <v>32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0</v>
      </c>
      <c r="E72" s="23">
        <v>0</v>
      </c>
      <c r="F72" s="43">
        <f t="shared" si="3"/>
        <v>0</v>
      </c>
      <c r="G72" s="44">
        <f t="shared" si="4"/>
        <v>35</v>
      </c>
      <c r="H72" s="45">
        <v>0</v>
      </c>
      <c r="I72" s="46">
        <f t="shared" si="5"/>
        <v>32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0</v>
      </c>
      <c r="E73" s="23">
        <v>0</v>
      </c>
      <c r="F73" s="43">
        <f t="shared" si="3"/>
        <v>0</v>
      </c>
      <c r="G73" s="44">
        <f t="shared" si="4"/>
        <v>35</v>
      </c>
      <c r="H73" s="45">
        <v>0</v>
      </c>
      <c r="I73" s="46">
        <f t="shared" si="5"/>
        <v>32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1</v>
      </c>
      <c r="E74" s="23">
        <v>0</v>
      </c>
      <c r="F74" s="43">
        <f t="shared" si="3"/>
        <v>1</v>
      </c>
      <c r="G74" s="44">
        <f t="shared" si="4"/>
        <v>27</v>
      </c>
      <c r="H74" s="45">
        <f>E74/F74</f>
        <v>0</v>
      </c>
      <c r="I74" s="46">
        <f t="shared" si="5"/>
        <v>32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0</v>
      </c>
      <c r="E75" s="23">
        <v>1</v>
      </c>
      <c r="F75" s="43">
        <f t="shared" si="3"/>
        <v>1</v>
      </c>
      <c r="G75" s="44">
        <f t="shared" si="4"/>
        <v>27</v>
      </c>
      <c r="H75" s="45">
        <f>E75/F75</f>
        <v>1</v>
      </c>
      <c r="I75" s="46">
        <f t="shared" si="5"/>
        <v>1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0</v>
      </c>
      <c r="E76" s="23">
        <v>2</v>
      </c>
      <c r="F76" s="43">
        <f t="shared" ref="F76:F97" si="6">SUM(D76:E76)</f>
        <v>2</v>
      </c>
      <c r="G76" s="44">
        <f t="shared" ref="G76:G97" si="7">_xlfn.RANK.EQ(F76,$F$12:$F$97,0)</f>
        <v>22</v>
      </c>
      <c r="H76" s="45">
        <f>E76/F76</f>
        <v>1</v>
      </c>
      <c r="I76" s="46">
        <f t="shared" ref="I76:I97" si="8">_xlfn.RANK.EQ(H76,$H$12:$H$97,0)</f>
        <v>1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0</v>
      </c>
      <c r="E77" s="23">
        <v>0</v>
      </c>
      <c r="F77" s="43">
        <f t="shared" si="6"/>
        <v>0</v>
      </c>
      <c r="G77" s="44">
        <f t="shared" si="7"/>
        <v>35</v>
      </c>
      <c r="H77" s="45">
        <v>0</v>
      </c>
      <c r="I77" s="46">
        <f t="shared" si="8"/>
        <v>32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0</v>
      </c>
      <c r="E78" s="23">
        <v>0</v>
      </c>
      <c r="F78" s="43">
        <f t="shared" si="6"/>
        <v>0</v>
      </c>
      <c r="G78" s="44">
        <f t="shared" si="7"/>
        <v>35</v>
      </c>
      <c r="H78" s="45">
        <v>0</v>
      </c>
      <c r="I78" s="46">
        <f t="shared" si="8"/>
        <v>32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6</v>
      </c>
      <c r="E79" s="23">
        <v>2</v>
      </c>
      <c r="F79" s="43">
        <f t="shared" si="6"/>
        <v>8</v>
      </c>
      <c r="G79" s="44">
        <f t="shared" si="7"/>
        <v>8</v>
      </c>
      <c r="H79" s="45">
        <f>E79/F79</f>
        <v>0.25</v>
      </c>
      <c r="I79" s="46">
        <f t="shared" si="8"/>
        <v>28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0</v>
      </c>
      <c r="E80" s="23">
        <v>0</v>
      </c>
      <c r="F80" s="43">
        <f t="shared" si="6"/>
        <v>0</v>
      </c>
      <c r="G80" s="44">
        <f t="shared" si="7"/>
        <v>35</v>
      </c>
      <c r="H80" s="45">
        <v>0</v>
      </c>
      <c r="I80" s="46">
        <f t="shared" si="8"/>
        <v>32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1</v>
      </c>
      <c r="E81" s="23">
        <v>1</v>
      </c>
      <c r="F81" s="43">
        <f t="shared" si="6"/>
        <v>2</v>
      </c>
      <c r="G81" s="44">
        <f t="shared" si="7"/>
        <v>22</v>
      </c>
      <c r="H81" s="45">
        <f>E81/F81</f>
        <v>0.5</v>
      </c>
      <c r="I81" s="46">
        <f t="shared" si="8"/>
        <v>23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0</v>
      </c>
      <c r="E82" s="23">
        <v>0</v>
      </c>
      <c r="F82" s="43">
        <f t="shared" si="6"/>
        <v>0</v>
      </c>
      <c r="G82" s="44">
        <f t="shared" si="7"/>
        <v>35</v>
      </c>
      <c r="H82" s="45">
        <v>0</v>
      </c>
      <c r="I82" s="46">
        <f t="shared" si="8"/>
        <v>32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0</v>
      </c>
      <c r="E83" s="23">
        <v>0</v>
      </c>
      <c r="F83" s="43">
        <f t="shared" si="6"/>
        <v>0</v>
      </c>
      <c r="G83" s="44">
        <f t="shared" si="7"/>
        <v>35</v>
      </c>
      <c r="H83" s="45">
        <v>0</v>
      </c>
      <c r="I83" s="46">
        <f t="shared" si="8"/>
        <v>32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1</v>
      </c>
      <c r="E84" s="23">
        <v>4</v>
      </c>
      <c r="F84" s="43">
        <f t="shared" si="6"/>
        <v>5</v>
      </c>
      <c r="G84" s="44">
        <f t="shared" si="7"/>
        <v>11</v>
      </c>
      <c r="H84" s="45">
        <f>E84/F84</f>
        <v>0.8</v>
      </c>
      <c r="I84" s="46">
        <f t="shared" si="8"/>
        <v>15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0</v>
      </c>
      <c r="E85" s="23">
        <v>0</v>
      </c>
      <c r="F85" s="43">
        <f t="shared" si="6"/>
        <v>0</v>
      </c>
      <c r="G85" s="44">
        <f t="shared" si="7"/>
        <v>35</v>
      </c>
      <c r="H85" s="45">
        <v>0</v>
      </c>
      <c r="I85" s="46">
        <f t="shared" si="8"/>
        <v>32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0</v>
      </c>
      <c r="E86" s="48">
        <v>0</v>
      </c>
      <c r="F86" s="49">
        <f t="shared" si="6"/>
        <v>0</v>
      </c>
      <c r="G86" s="50">
        <f t="shared" si="7"/>
        <v>35</v>
      </c>
      <c r="H86" s="51">
        <v>0</v>
      </c>
      <c r="I86" s="52">
        <f t="shared" si="8"/>
        <v>32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0</v>
      </c>
      <c r="E87" s="23">
        <v>0</v>
      </c>
      <c r="F87" s="43">
        <f t="shared" si="6"/>
        <v>0</v>
      </c>
      <c r="G87" s="44">
        <f t="shared" si="7"/>
        <v>35</v>
      </c>
      <c r="H87" s="45">
        <v>0</v>
      </c>
      <c r="I87" s="46">
        <f t="shared" si="8"/>
        <v>32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0</v>
      </c>
      <c r="E88" s="23">
        <v>0</v>
      </c>
      <c r="F88" s="43">
        <f t="shared" si="6"/>
        <v>0</v>
      </c>
      <c r="G88" s="44">
        <f t="shared" si="7"/>
        <v>35</v>
      </c>
      <c r="H88" s="45">
        <v>0</v>
      </c>
      <c r="I88" s="46">
        <f t="shared" si="8"/>
        <v>32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5</v>
      </c>
      <c r="E89" s="23">
        <v>81</v>
      </c>
      <c r="F89" s="43">
        <f t="shared" si="6"/>
        <v>86</v>
      </c>
      <c r="G89" s="44">
        <f t="shared" si="7"/>
        <v>2</v>
      </c>
      <c r="H89" s="45">
        <f>E89/F89</f>
        <v>0.94186046511627908</v>
      </c>
      <c r="I89" s="46">
        <f t="shared" si="8"/>
        <v>13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2</v>
      </c>
      <c r="E90" s="23">
        <v>4</v>
      </c>
      <c r="F90" s="43">
        <f t="shared" si="6"/>
        <v>6</v>
      </c>
      <c r="G90" s="44">
        <f t="shared" si="7"/>
        <v>9</v>
      </c>
      <c r="H90" s="45">
        <f>E90/F90</f>
        <v>0.66666666666666663</v>
      </c>
      <c r="I90" s="46">
        <f t="shared" si="8"/>
        <v>18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0</v>
      </c>
      <c r="E91" s="23">
        <v>1</v>
      </c>
      <c r="F91" s="43">
        <f t="shared" si="6"/>
        <v>1</v>
      </c>
      <c r="G91" s="44">
        <f t="shared" si="7"/>
        <v>27</v>
      </c>
      <c r="H91" s="45">
        <f>E91/F91</f>
        <v>1</v>
      </c>
      <c r="I91" s="46">
        <f t="shared" si="8"/>
        <v>1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0</v>
      </c>
      <c r="E92" s="23">
        <v>0</v>
      </c>
      <c r="F92" s="43">
        <f t="shared" si="6"/>
        <v>0</v>
      </c>
      <c r="G92" s="44">
        <f t="shared" si="7"/>
        <v>35</v>
      </c>
      <c r="H92" s="45">
        <v>0</v>
      </c>
      <c r="I92" s="46">
        <f t="shared" si="8"/>
        <v>32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1</v>
      </c>
      <c r="E93" s="23">
        <v>4</v>
      </c>
      <c r="F93" s="43">
        <f t="shared" si="6"/>
        <v>5</v>
      </c>
      <c r="G93" s="44">
        <f t="shared" si="7"/>
        <v>11</v>
      </c>
      <c r="H93" s="45">
        <f>E93/F93</f>
        <v>0.8</v>
      </c>
      <c r="I93" s="46">
        <f t="shared" si="8"/>
        <v>15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1</v>
      </c>
      <c r="E94" s="23">
        <v>5</v>
      </c>
      <c r="F94" s="43">
        <f t="shared" si="6"/>
        <v>6</v>
      </c>
      <c r="G94" s="44">
        <f t="shared" si="7"/>
        <v>9</v>
      </c>
      <c r="H94" s="45">
        <f>E94/F94</f>
        <v>0.83333333333333337</v>
      </c>
      <c r="I94" s="46">
        <f t="shared" si="8"/>
        <v>14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0</v>
      </c>
      <c r="E95" s="23">
        <v>3</v>
      </c>
      <c r="F95" s="43">
        <f t="shared" si="6"/>
        <v>3</v>
      </c>
      <c r="G95" s="44">
        <f t="shared" si="7"/>
        <v>17</v>
      </c>
      <c r="H95" s="45">
        <f>E95/F95</f>
        <v>1</v>
      </c>
      <c r="I95" s="46">
        <f t="shared" si="8"/>
        <v>1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0</v>
      </c>
      <c r="E96" s="23">
        <v>0</v>
      </c>
      <c r="F96" s="43">
        <f t="shared" si="6"/>
        <v>0</v>
      </c>
      <c r="G96" s="44">
        <f t="shared" si="7"/>
        <v>35</v>
      </c>
      <c r="H96" s="45">
        <v>0</v>
      </c>
      <c r="I96" s="46">
        <f t="shared" si="8"/>
        <v>32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1</v>
      </c>
      <c r="E97" s="29">
        <v>2</v>
      </c>
      <c r="F97" s="53">
        <f t="shared" si="6"/>
        <v>3</v>
      </c>
      <c r="G97" s="54">
        <f t="shared" si="7"/>
        <v>17</v>
      </c>
      <c r="H97" s="55">
        <f>E97/F97</f>
        <v>0.66666666666666663</v>
      </c>
      <c r="I97" s="56">
        <f t="shared" si="8"/>
        <v>18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263</v>
      </c>
      <c r="E99" s="244">
        <f t="shared" ref="E99:G99" si="9">SUM(E12:E97)</f>
        <v>234</v>
      </c>
      <c r="F99" s="244">
        <f t="shared" si="9"/>
        <v>497</v>
      </c>
      <c r="G99" s="245">
        <f t="shared" si="9"/>
        <v>2359</v>
      </c>
    </row>
  </sheetData>
  <autoFilter ref="A11:I97" xr:uid="{00000000-0009-0000-0000-000024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D00452FA-85DE-41A7-A3AF-693426BAE906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214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57"/>
      <c r="D5" s="58" t="s">
        <v>0</v>
      </c>
      <c r="E5" s="59" t="s">
        <v>1</v>
      </c>
      <c r="F5" s="60" t="s">
        <v>5</v>
      </c>
      <c r="G5" s="61" t="s">
        <v>6</v>
      </c>
      <c r="H5" s="62" t="s">
        <v>7</v>
      </c>
      <c r="I5" s="6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16</v>
      </c>
      <c r="E6" s="17">
        <f>INDEX(E12:E97,MATCH(C6,C12:C97,0),0)</f>
        <v>0</v>
      </c>
      <c r="F6" s="17">
        <f>SUM(D6:E6)</f>
        <v>16</v>
      </c>
      <c r="G6" s="18">
        <f>_xlfn.RANK.EQ(F6,$F$12:$F$97,0)</f>
        <v>13</v>
      </c>
      <c r="H6" s="19">
        <f>E6/F6</f>
        <v>0</v>
      </c>
      <c r="I6" s="20">
        <f>_xlfn.RANK.EQ(H6,$H$12:$H$97,0)</f>
        <v>33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9</v>
      </c>
      <c r="E7" s="76">
        <f>ROUND(SUMIF($B$12:$B$97,"G",E12:E97)/(COUNTIFS(B12:B97,"G",D12:D97,"&lt;&gt;")),1)</f>
        <v>3.9</v>
      </c>
      <c r="F7" s="76">
        <f>ROUND(SUM(D7:E7),1)</f>
        <v>12.9</v>
      </c>
      <c r="G7" s="24"/>
      <c r="H7" s="25">
        <f>E7/F7</f>
        <v>0.30232558139534882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4.5</v>
      </c>
      <c r="E8" s="78">
        <f>ROUND(AVERAGE(E12:E97),1)</f>
        <v>3.7</v>
      </c>
      <c r="F8" s="78">
        <f>ROUND(SUM(D8:E8),1)</f>
        <v>8.1999999999999993</v>
      </c>
      <c r="G8" s="30"/>
      <c r="H8" s="31">
        <f>E8/F8</f>
        <v>0.45121951219512202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2020年度（基準日：５月１日）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57</v>
      </c>
      <c r="E12" s="23">
        <v>146</v>
      </c>
      <c r="F12" s="43">
        <f t="shared" ref="F12:F43" si="0">SUM(D12:E12)</f>
        <v>203</v>
      </c>
      <c r="G12" s="44">
        <f t="shared" ref="G12:G43" si="1">_xlfn.RANK.EQ(F12,$F$12:$F$97,0)</f>
        <v>1</v>
      </c>
      <c r="H12" s="45">
        <f>E12/F12</f>
        <v>0.71921182266009853</v>
      </c>
      <c r="I12" s="46">
        <f t="shared" ref="I12:I43" si="2">_xlfn.RANK.EQ(H12,$H$12:$H$97,0)</f>
        <v>6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0</v>
      </c>
      <c r="E13" s="23">
        <v>0</v>
      </c>
      <c r="F13" s="43">
        <f t="shared" si="0"/>
        <v>0</v>
      </c>
      <c r="G13" s="44">
        <f t="shared" si="1"/>
        <v>46</v>
      </c>
      <c r="H13" s="249">
        <v>0</v>
      </c>
      <c r="I13" s="46">
        <f t="shared" si="2"/>
        <v>33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8</v>
      </c>
      <c r="E14" s="23">
        <v>4</v>
      </c>
      <c r="F14" s="43">
        <f t="shared" si="0"/>
        <v>12</v>
      </c>
      <c r="G14" s="44">
        <f t="shared" si="1"/>
        <v>17</v>
      </c>
      <c r="H14" s="45">
        <f>E14/F14</f>
        <v>0.33333333333333331</v>
      </c>
      <c r="I14" s="46">
        <f t="shared" si="2"/>
        <v>20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0</v>
      </c>
      <c r="E15" s="23">
        <v>0</v>
      </c>
      <c r="F15" s="43">
        <f t="shared" si="0"/>
        <v>0</v>
      </c>
      <c r="G15" s="44">
        <f t="shared" si="1"/>
        <v>46</v>
      </c>
      <c r="H15" s="249">
        <v>0</v>
      </c>
      <c r="I15" s="46">
        <f t="shared" si="2"/>
        <v>33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0</v>
      </c>
      <c r="E16" s="23">
        <v>0</v>
      </c>
      <c r="F16" s="43">
        <f t="shared" si="0"/>
        <v>0</v>
      </c>
      <c r="G16" s="44">
        <f t="shared" si="1"/>
        <v>46</v>
      </c>
      <c r="H16" s="249">
        <v>0</v>
      </c>
      <c r="I16" s="46">
        <f t="shared" si="2"/>
        <v>33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0</v>
      </c>
      <c r="E17" s="23">
        <v>0</v>
      </c>
      <c r="F17" s="43">
        <f t="shared" si="0"/>
        <v>0</v>
      </c>
      <c r="G17" s="44">
        <f t="shared" si="1"/>
        <v>46</v>
      </c>
      <c r="H17" s="249">
        <v>0</v>
      </c>
      <c r="I17" s="46">
        <f t="shared" si="2"/>
        <v>33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3</v>
      </c>
      <c r="E18" s="23">
        <v>0</v>
      </c>
      <c r="F18" s="43">
        <f t="shared" si="0"/>
        <v>3</v>
      </c>
      <c r="G18" s="44">
        <f t="shared" si="1"/>
        <v>30</v>
      </c>
      <c r="H18" s="45">
        <f>E18/F18</f>
        <v>0</v>
      </c>
      <c r="I18" s="46">
        <f t="shared" si="2"/>
        <v>33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0</v>
      </c>
      <c r="E19" s="23">
        <v>1</v>
      </c>
      <c r="F19" s="43">
        <f t="shared" si="0"/>
        <v>1</v>
      </c>
      <c r="G19" s="44">
        <f t="shared" si="1"/>
        <v>38</v>
      </c>
      <c r="H19" s="45">
        <f>E19/F19</f>
        <v>1</v>
      </c>
      <c r="I19" s="46">
        <f t="shared" si="2"/>
        <v>1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15</v>
      </c>
      <c r="E20" s="23">
        <v>7</v>
      </c>
      <c r="F20" s="43">
        <f t="shared" si="0"/>
        <v>22</v>
      </c>
      <c r="G20" s="44">
        <f t="shared" si="1"/>
        <v>8</v>
      </c>
      <c r="H20" s="45">
        <f>E20/F20</f>
        <v>0.31818181818181818</v>
      </c>
      <c r="I20" s="46">
        <f t="shared" si="2"/>
        <v>23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12</v>
      </c>
      <c r="E21" s="23">
        <v>5</v>
      </c>
      <c r="F21" s="43">
        <f t="shared" si="0"/>
        <v>17</v>
      </c>
      <c r="G21" s="44">
        <f t="shared" si="1"/>
        <v>12</v>
      </c>
      <c r="H21" s="45">
        <f>E21/F21</f>
        <v>0.29411764705882354</v>
      </c>
      <c r="I21" s="46">
        <f t="shared" si="2"/>
        <v>25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0</v>
      </c>
      <c r="E22" s="23">
        <v>0</v>
      </c>
      <c r="F22" s="43">
        <f t="shared" si="0"/>
        <v>0</v>
      </c>
      <c r="G22" s="44">
        <f t="shared" si="1"/>
        <v>46</v>
      </c>
      <c r="H22" s="249">
        <v>0</v>
      </c>
      <c r="I22" s="46">
        <f t="shared" si="2"/>
        <v>33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0</v>
      </c>
      <c r="E23" s="23">
        <v>0</v>
      </c>
      <c r="F23" s="43">
        <f t="shared" si="0"/>
        <v>0</v>
      </c>
      <c r="G23" s="44">
        <f t="shared" si="1"/>
        <v>46</v>
      </c>
      <c r="H23" s="249">
        <v>0</v>
      </c>
      <c r="I23" s="46">
        <f t="shared" si="2"/>
        <v>33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5</v>
      </c>
      <c r="E24" s="23">
        <v>3</v>
      </c>
      <c r="F24" s="43">
        <f t="shared" si="0"/>
        <v>8</v>
      </c>
      <c r="G24" s="44">
        <f t="shared" si="1"/>
        <v>20</v>
      </c>
      <c r="H24" s="45">
        <f>E24/F24</f>
        <v>0.375</v>
      </c>
      <c r="I24" s="46">
        <f t="shared" si="2"/>
        <v>18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0</v>
      </c>
      <c r="E25" s="23">
        <v>0</v>
      </c>
      <c r="F25" s="43">
        <f t="shared" si="0"/>
        <v>0</v>
      </c>
      <c r="G25" s="44">
        <f t="shared" si="1"/>
        <v>46</v>
      </c>
      <c r="H25" s="249">
        <v>0</v>
      </c>
      <c r="I25" s="46">
        <f t="shared" si="2"/>
        <v>33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0</v>
      </c>
      <c r="E26" s="23">
        <v>0</v>
      </c>
      <c r="F26" s="43">
        <f t="shared" si="0"/>
        <v>0</v>
      </c>
      <c r="G26" s="44">
        <f t="shared" si="1"/>
        <v>46</v>
      </c>
      <c r="H26" s="249">
        <v>0</v>
      </c>
      <c r="I26" s="46">
        <f t="shared" si="2"/>
        <v>33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12</v>
      </c>
      <c r="E27" s="23">
        <v>4</v>
      </c>
      <c r="F27" s="43">
        <f t="shared" si="0"/>
        <v>16</v>
      </c>
      <c r="G27" s="44">
        <f t="shared" si="1"/>
        <v>13</v>
      </c>
      <c r="H27" s="45">
        <f>E27/F27</f>
        <v>0.25</v>
      </c>
      <c r="I27" s="46">
        <f t="shared" si="2"/>
        <v>26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0</v>
      </c>
      <c r="E28" s="23">
        <v>0</v>
      </c>
      <c r="F28" s="43">
        <f t="shared" si="0"/>
        <v>0</v>
      </c>
      <c r="G28" s="44">
        <f t="shared" si="1"/>
        <v>46</v>
      </c>
      <c r="H28" s="249">
        <v>0</v>
      </c>
      <c r="I28" s="46">
        <f t="shared" si="2"/>
        <v>33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0</v>
      </c>
      <c r="E29" s="23">
        <v>0</v>
      </c>
      <c r="F29" s="43">
        <f t="shared" si="0"/>
        <v>0</v>
      </c>
      <c r="G29" s="44">
        <f t="shared" si="1"/>
        <v>46</v>
      </c>
      <c r="H29" s="249">
        <v>0</v>
      </c>
      <c r="I29" s="46">
        <f t="shared" si="2"/>
        <v>33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0</v>
      </c>
      <c r="E30" s="23">
        <v>0</v>
      </c>
      <c r="F30" s="43">
        <f t="shared" si="0"/>
        <v>0</v>
      </c>
      <c r="G30" s="44">
        <f t="shared" si="1"/>
        <v>46</v>
      </c>
      <c r="H30" s="249">
        <v>0</v>
      </c>
      <c r="I30" s="46">
        <f t="shared" si="2"/>
        <v>33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0</v>
      </c>
      <c r="E31" s="23">
        <v>0</v>
      </c>
      <c r="F31" s="43">
        <f t="shared" si="0"/>
        <v>0</v>
      </c>
      <c r="G31" s="44">
        <f t="shared" si="1"/>
        <v>46</v>
      </c>
      <c r="H31" s="249">
        <v>0</v>
      </c>
      <c r="I31" s="46">
        <f t="shared" si="2"/>
        <v>33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0</v>
      </c>
      <c r="E32" s="23">
        <v>1</v>
      </c>
      <c r="F32" s="43">
        <f t="shared" si="0"/>
        <v>1</v>
      </c>
      <c r="G32" s="44">
        <f t="shared" si="1"/>
        <v>38</v>
      </c>
      <c r="H32" s="45">
        <f>E32/F32</f>
        <v>1</v>
      </c>
      <c r="I32" s="46">
        <f t="shared" si="2"/>
        <v>1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5</v>
      </c>
      <c r="E33" s="23">
        <v>3</v>
      </c>
      <c r="F33" s="43">
        <f t="shared" si="0"/>
        <v>8</v>
      </c>
      <c r="G33" s="44">
        <f t="shared" si="1"/>
        <v>20</v>
      </c>
      <c r="H33" s="45">
        <f>E33/F33</f>
        <v>0.375</v>
      </c>
      <c r="I33" s="46">
        <f t="shared" si="2"/>
        <v>18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0</v>
      </c>
      <c r="E34" s="23">
        <v>0</v>
      </c>
      <c r="F34" s="43">
        <f t="shared" si="0"/>
        <v>0</v>
      </c>
      <c r="G34" s="44">
        <f t="shared" si="1"/>
        <v>46</v>
      </c>
      <c r="H34" s="249">
        <v>0</v>
      </c>
      <c r="I34" s="46">
        <f t="shared" si="2"/>
        <v>33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9</v>
      </c>
      <c r="E35" s="23">
        <v>17</v>
      </c>
      <c r="F35" s="43">
        <f t="shared" si="0"/>
        <v>26</v>
      </c>
      <c r="G35" s="44">
        <f t="shared" si="1"/>
        <v>6</v>
      </c>
      <c r="H35" s="45">
        <f>E35/F35</f>
        <v>0.65384615384615385</v>
      </c>
      <c r="I35" s="46">
        <f t="shared" si="2"/>
        <v>8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1</v>
      </c>
      <c r="E36" s="23">
        <v>1</v>
      </c>
      <c r="F36" s="43">
        <f t="shared" si="0"/>
        <v>2</v>
      </c>
      <c r="G36" s="44">
        <f t="shared" si="1"/>
        <v>35</v>
      </c>
      <c r="H36" s="45">
        <f>E36/F36</f>
        <v>0.5</v>
      </c>
      <c r="I36" s="46">
        <f t="shared" si="2"/>
        <v>10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0</v>
      </c>
      <c r="E37" s="23">
        <v>0</v>
      </c>
      <c r="F37" s="43">
        <f t="shared" si="0"/>
        <v>0</v>
      </c>
      <c r="G37" s="44">
        <f t="shared" si="1"/>
        <v>46</v>
      </c>
      <c r="H37" s="249">
        <v>0</v>
      </c>
      <c r="I37" s="46">
        <f t="shared" si="2"/>
        <v>33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0</v>
      </c>
      <c r="E38" s="23">
        <v>0</v>
      </c>
      <c r="F38" s="43">
        <f t="shared" si="0"/>
        <v>0</v>
      </c>
      <c r="G38" s="44">
        <f t="shared" si="1"/>
        <v>46</v>
      </c>
      <c r="H38" s="249">
        <v>0</v>
      </c>
      <c r="I38" s="46">
        <f t="shared" si="2"/>
        <v>33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2</v>
      </c>
      <c r="E39" s="23">
        <v>1</v>
      </c>
      <c r="F39" s="43">
        <f t="shared" si="0"/>
        <v>3</v>
      </c>
      <c r="G39" s="44">
        <f t="shared" si="1"/>
        <v>30</v>
      </c>
      <c r="H39" s="45">
        <f>E39/F39</f>
        <v>0.33333333333333331</v>
      </c>
      <c r="I39" s="46">
        <f t="shared" si="2"/>
        <v>20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1</v>
      </c>
      <c r="E40" s="23">
        <v>0</v>
      </c>
      <c r="F40" s="43">
        <f t="shared" si="0"/>
        <v>1</v>
      </c>
      <c r="G40" s="44">
        <f t="shared" si="1"/>
        <v>38</v>
      </c>
      <c r="H40" s="45">
        <f>E40/F40</f>
        <v>0</v>
      </c>
      <c r="I40" s="46">
        <f t="shared" si="2"/>
        <v>33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0</v>
      </c>
      <c r="E41" s="23">
        <v>0</v>
      </c>
      <c r="F41" s="43">
        <f t="shared" si="0"/>
        <v>0</v>
      </c>
      <c r="G41" s="44">
        <f t="shared" si="1"/>
        <v>46</v>
      </c>
      <c r="H41" s="249">
        <v>0</v>
      </c>
      <c r="I41" s="46">
        <f t="shared" si="2"/>
        <v>33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0</v>
      </c>
      <c r="E42" s="23">
        <v>0</v>
      </c>
      <c r="F42" s="43">
        <f t="shared" si="0"/>
        <v>0</v>
      </c>
      <c r="G42" s="44">
        <f t="shared" si="1"/>
        <v>46</v>
      </c>
      <c r="H42" s="249">
        <v>0</v>
      </c>
      <c r="I42" s="46">
        <f t="shared" si="2"/>
        <v>33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0</v>
      </c>
      <c r="F43" s="43">
        <f t="shared" si="0"/>
        <v>0</v>
      </c>
      <c r="G43" s="44">
        <f t="shared" si="1"/>
        <v>46</v>
      </c>
      <c r="H43" s="249">
        <v>0</v>
      </c>
      <c r="I43" s="46">
        <f t="shared" si="2"/>
        <v>33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0</v>
      </c>
      <c r="E44" s="23">
        <v>0</v>
      </c>
      <c r="F44" s="43">
        <f t="shared" ref="F44:F75" si="3">SUM(D44:E44)</f>
        <v>0</v>
      </c>
      <c r="G44" s="44">
        <f t="shared" ref="G44:G75" si="4">_xlfn.RANK.EQ(F44,$F$12:$F$97,0)</f>
        <v>46</v>
      </c>
      <c r="H44" s="249">
        <v>0</v>
      </c>
      <c r="I44" s="46">
        <f t="shared" ref="I44:I75" si="5">_xlfn.RANK.EQ(H44,$H$12:$H$97,0)</f>
        <v>33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0</v>
      </c>
      <c r="E45" s="23">
        <v>1</v>
      </c>
      <c r="F45" s="43">
        <f t="shared" si="3"/>
        <v>1</v>
      </c>
      <c r="G45" s="44">
        <f t="shared" si="4"/>
        <v>38</v>
      </c>
      <c r="H45" s="45">
        <f>E45/F45</f>
        <v>1</v>
      </c>
      <c r="I45" s="46">
        <f t="shared" si="5"/>
        <v>1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3"/>
        <v>0</v>
      </c>
      <c r="G46" s="44">
        <f t="shared" si="4"/>
        <v>46</v>
      </c>
      <c r="H46" s="249">
        <v>0</v>
      </c>
      <c r="I46" s="46">
        <f t="shared" si="5"/>
        <v>33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0</v>
      </c>
      <c r="E47" s="23">
        <v>0</v>
      </c>
      <c r="F47" s="43">
        <f t="shared" si="3"/>
        <v>0</v>
      </c>
      <c r="G47" s="44">
        <f t="shared" si="4"/>
        <v>46</v>
      </c>
      <c r="H47" s="249">
        <v>0</v>
      </c>
      <c r="I47" s="46">
        <f t="shared" si="5"/>
        <v>33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2</v>
      </c>
      <c r="E48" s="23">
        <v>0</v>
      </c>
      <c r="F48" s="43">
        <f t="shared" si="3"/>
        <v>2</v>
      </c>
      <c r="G48" s="44">
        <f t="shared" si="4"/>
        <v>35</v>
      </c>
      <c r="H48" s="45">
        <f>E48/F48</f>
        <v>0</v>
      </c>
      <c r="I48" s="46">
        <f t="shared" si="5"/>
        <v>33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1</v>
      </c>
      <c r="E49" s="23">
        <v>2</v>
      </c>
      <c r="F49" s="43">
        <f t="shared" si="3"/>
        <v>3</v>
      </c>
      <c r="G49" s="44">
        <f t="shared" si="4"/>
        <v>30</v>
      </c>
      <c r="H49" s="45">
        <f>E49/F49</f>
        <v>0.66666666666666663</v>
      </c>
      <c r="I49" s="46">
        <f t="shared" si="5"/>
        <v>7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15</v>
      </c>
      <c r="E50" s="23">
        <v>3</v>
      </c>
      <c r="F50" s="43">
        <f t="shared" si="3"/>
        <v>18</v>
      </c>
      <c r="G50" s="44">
        <f t="shared" si="4"/>
        <v>11</v>
      </c>
      <c r="H50" s="45">
        <f>E50/F50</f>
        <v>0.16666666666666666</v>
      </c>
      <c r="I50" s="46">
        <f t="shared" si="5"/>
        <v>29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4</v>
      </c>
      <c r="E51" s="23">
        <v>0</v>
      </c>
      <c r="F51" s="43">
        <f t="shared" si="3"/>
        <v>4</v>
      </c>
      <c r="G51" s="44">
        <f t="shared" si="4"/>
        <v>27</v>
      </c>
      <c r="H51" s="45">
        <f>E51/F51</f>
        <v>0</v>
      </c>
      <c r="I51" s="46">
        <f t="shared" si="5"/>
        <v>33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0</v>
      </c>
      <c r="E52" s="23">
        <v>0</v>
      </c>
      <c r="F52" s="43">
        <f t="shared" si="3"/>
        <v>0</v>
      </c>
      <c r="G52" s="44">
        <f t="shared" si="4"/>
        <v>46</v>
      </c>
      <c r="H52" s="249">
        <v>0</v>
      </c>
      <c r="I52" s="46">
        <f t="shared" si="5"/>
        <v>33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16</v>
      </c>
      <c r="E53" s="23">
        <v>0</v>
      </c>
      <c r="F53" s="43">
        <f t="shared" si="3"/>
        <v>16</v>
      </c>
      <c r="G53" s="44">
        <f t="shared" si="4"/>
        <v>13</v>
      </c>
      <c r="H53" s="45">
        <f>E53/F53</f>
        <v>0</v>
      </c>
      <c r="I53" s="46">
        <f t="shared" si="5"/>
        <v>33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18</v>
      </c>
      <c r="E54" s="23">
        <v>2</v>
      </c>
      <c r="F54" s="43">
        <f t="shared" si="3"/>
        <v>20</v>
      </c>
      <c r="G54" s="44">
        <f t="shared" si="4"/>
        <v>10</v>
      </c>
      <c r="H54" s="45">
        <f>E54/F54</f>
        <v>0.1</v>
      </c>
      <c r="I54" s="46">
        <f t="shared" si="5"/>
        <v>31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0</v>
      </c>
      <c r="E55" s="23">
        <v>0</v>
      </c>
      <c r="F55" s="43">
        <f t="shared" si="3"/>
        <v>0</v>
      </c>
      <c r="G55" s="44">
        <f t="shared" si="4"/>
        <v>46</v>
      </c>
      <c r="H55" s="249">
        <v>0</v>
      </c>
      <c r="I55" s="46">
        <f t="shared" si="5"/>
        <v>33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1</v>
      </c>
      <c r="E56" s="23">
        <v>0</v>
      </c>
      <c r="F56" s="43">
        <f t="shared" si="3"/>
        <v>1</v>
      </c>
      <c r="G56" s="44">
        <f t="shared" si="4"/>
        <v>38</v>
      </c>
      <c r="H56" s="45">
        <f>E56/F56</f>
        <v>0</v>
      </c>
      <c r="I56" s="46">
        <f t="shared" si="5"/>
        <v>33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0</v>
      </c>
      <c r="E57" s="23">
        <v>0</v>
      </c>
      <c r="F57" s="43">
        <f t="shared" si="3"/>
        <v>0</v>
      </c>
      <c r="G57" s="44">
        <f t="shared" si="4"/>
        <v>46</v>
      </c>
      <c r="H57" s="249">
        <v>0</v>
      </c>
      <c r="I57" s="46">
        <f t="shared" si="5"/>
        <v>33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4</v>
      </c>
      <c r="E58" s="23">
        <v>2</v>
      </c>
      <c r="F58" s="43">
        <f t="shared" si="3"/>
        <v>6</v>
      </c>
      <c r="G58" s="44">
        <f t="shared" si="4"/>
        <v>24</v>
      </c>
      <c r="H58" s="45">
        <f>E58/F58</f>
        <v>0.33333333333333331</v>
      </c>
      <c r="I58" s="46">
        <f t="shared" si="5"/>
        <v>20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0</v>
      </c>
      <c r="E59" s="23">
        <v>7</v>
      </c>
      <c r="F59" s="43">
        <f t="shared" si="3"/>
        <v>7</v>
      </c>
      <c r="G59" s="44">
        <f t="shared" si="4"/>
        <v>22</v>
      </c>
      <c r="H59" s="45">
        <f>E59/F59</f>
        <v>1</v>
      </c>
      <c r="I59" s="46">
        <f t="shared" si="5"/>
        <v>1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0</v>
      </c>
      <c r="E60" s="23">
        <v>0</v>
      </c>
      <c r="F60" s="43">
        <f t="shared" si="3"/>
        <v>0</v>
      </c>
      <c r="G60" s="44">
        <f t="shared" si="4"/>
        <v>46</v>
      </c>
      <c r="H60" s="249">
        <v>0</v>
      </c>
      <c r="I60" s="46">
        <f t="shared" si="5"/>
        <v>33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0</v>
      </c>
      <c r="E61" s="23">
        <v>1</v>
      </c>
      <c r="F61" s="43">
        <f t="shared" si="3"/>
        <v>1</v>
      </c>
      <c r="G61" s="44">
        <f t="shared" si="4"/>
        <v>38</v>
      </c>
      <c r="H61" s="45">
        <f>E61/F61</f>
        <v>1</v>
      </c>
      <c r="I61" s="46">
        <f t="shared" si="5"/>
        <v>1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3</v>
      </c>
      <c r="E62" s="23">
        <v>3</v>
      </c>
      <c r="F62" s="43">
        <f t="shared" si="3"/>
        <v>6</v>
      </c>
      <c r="G62" s="44">
        <f t="shared" si="4"/>
        <v>24</v>
      </c>
      <c r="H62" s="45">
        <f>E62/F62</f>
        <v>0.5</v>
      </c>
      <c r="I62" s="46">
        <f t="shared" si="5"/>
        <v>10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0</v>
      </c>
      <c r="E63" s="23">
        <v>0</v>
      </c>
      <c r="F63" s="43">
        <f t="shared" si="3"/>
        <v>0</v>
      </c>
      <c r="G63" s="44">
        <f t="shared" si="4"/>
        <v>46</v>
      </c>
      <c r="H63" s="249">
        <v>0</v>
      </c>
      <c r="I63" s="46">
        <f t="shared" si="5"/>
        <v>33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0</v>
      </c>
      <c r="E64" s="23">
        <v>0</v>
      </c>
      <c r="F64" s="43">
        <f t="shared" si="3"/>
        <v>0</v>
      </c>
      <c r="G64" s="44">
        <f t="shared" si="4"/>
        <v>46</v>
      </c>
      <c r="H64" s="249">
        <v>0</v>
      </c>
      <c r="I64" s="46">
        <f t="shared" si="5"/>
        <v>33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3</v>
      </c>
      <c r="E65" s="23">
        <v>2</v>
      </c>
      <c r="F65" s="43">
        <f t="shared" si="3"/>
        <v>5</v>
      </c>
      <c r="G65" s="44">
        <f t="shared" si="4"/>
        <v>26</v>
      </c>
      <c r="H65" s="45">
        <f>E65/F65</f>
        <v>0.4</v>
      </c>
      <c r="I65" s="46">
        <f t="shared" si="5"/>
        <v>16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0</v>
      </c>
      <c r="E66" s="23">
        <v>0</v>
      </c>
      <c r="F66" s="43">
        <f t="shared" si="3"/>
        <v>0</v>
      </c>
      <c r="G66" s="44">
        <f t="shared" si="4"/>
        <v>46</v>
      </c>
      <c r="H66" s="249">
        <v>0</v>
      </c>
      <c r="I66" s="46">
        <f t="shared" si="5"/>
        <v>33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0</v>
      </c>
      <c r="E67" s="23">
        <v>0</v>
      </c>
      <c r="F67" s="43">
        <f t="shared" si="3"/>
        <v>0</v>
      </c>
      <c r="G67" s="44">
        <f t="shared" si="4"/>
        <v>46</v>
      </c>
      <c r="H67" s="249">
        <v>0</v>
      </c>
      <c r="I67" s="46">
        <f t="shared" si="5"/>
        <v>33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0</v>
      </c>
      <c r="E68" s="23">
        <v>0</v>
      </c>
      <c r="F68" s="43">
        <f t="shared" si="3"/>
        <v>0</v>
      </c>
      <c r="G68" s="44">
        <f t="shared" si="4"/>
        <v>46</v>
      </c>
      <c r="H68" s="249">
        <v>0</v>
      </c>
      <c r="I68" s="46">
        <f t="shared" si="5"/>
        <v>33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4</v>
      </c>
      <c r="E69" s="23">
        <v>0</v>
      </c>
      <c r="F69" s="43">
        <f t="shared" si="3"/>
        <v>4</v>
      </c>
      <c r="G69" s="44">
        <f t="shared" si="4"/>
        <v>27</v>
      </c>
      <c r="H69" s="45">
        <f>E69/F69</f>
        <v>0</v>
      </c>
      <c r="I69" s="46">
        <f t="shared" si="5"/>
        <v>33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1</v>
      </c>
      <c r="E70" s="23">
        <v>1</v>
      </c>
      <c r="F70" s="43">
        <f t="shared" si="3"/>
        <v>2</v>
      </c>
      <c r="G70" s="44">
        <f t="shared" si="4"/>
        <v>35</v>
      </c>
      <c r="H70" s="45">
        <f>E70/F70</f>
        <v>0.5</v>
      </c>
      <c r="I70" s="46">
        <f t="shared" si="5"/>
        <v>10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3</v>
      </c>
      <c r="E71" s="23">
        <v>0</v>
      </c>
      <c r="F71" s="43">
        <f t="shared" si="3"/>
        <v>3</v>
      </c>
      <c r="G71" s="44">
        <f t="shared" si="4"/>
        <v>30</v>
      </c>
      <c r="H71" s="45">
        <f>E71/F71</f>
        <v>0</v>
      </c>
      <c r="I71" s="46">
        <f t="shared" si="5"/>
        <v>33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0</v>
      </c>
      <c r="E72" s="23">
        <v>0</v>
      </c>
      <c r="F72" s="43">
        <f t="shared" si="3"/>
        <v>0</v>
      </c>
      <c r="G72" s="44">
        <f t="shared" si="4"/>
        <v>46</v>
      </c>
      <c r="H72" s="249">
        <v>0</v>
      </c>
      <c r="I72" s="46">
        <f t="shared" si="5"/>
        <v>33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0</v>
      </c>
      <c r="E73" s="23">
        <v>0</v>
      </c>
      <c r="F73" s="43">
        <f t="shared" si="3"/>
        <v>0</v>
      </c>
      <c r="G73" s="44">
        <f t="shared" si="4"/>
        <v>46</v>
      </c>
      <c r="H73" s="249">
        <v>0</v>
      </c>
      <c r="I73" s="46">
        <f t="shared" si="5"/>
        <v>33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0</v>
      </c>
      <c r="E74" s="23">
        <v>0</v>
      </c>
      <c r="F74" s="43">
        <f t="shared" si="3"/>
        <v>0</v>
      </c>
      <c r="G74" s="44">
        <f t="shared" si="4"/>
        <v>46</v>
      </c>
      <c r="H74" s="249">
        <v>0</v>
      </c>
      <c r="I74" s="46">
        <f t="shared" si="5"/>
        <v>33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6</v>
      </c>
      <c r="E75" s="23">
        <v>6</v>
      </c>
      <c r="F75" s="43">
        <f t="shared" si="3"/>
        <v>12</v>
      </c>
      <c r="G75" s="44">
        <f t="shared" si="4"/>
        <v>17</v>
      </c>
      <c r="H75" s="45">
        <f>E75/F75</f>
        <v>0.5</v>
      </c>
      <c r="I75" s="46">
        <f t="shared" si="5"/>
        <v>10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0</v>
      </c>
      <c r="E76" s="23">
        <v>0</v>
      </c>
      <c r="F76" s="43">
        <f t="shared" ref="F76:F107" si="6">SUM(D76:E76)</f>
        <v>0</v>
      </c>
      <c r="G76" s="44">
        <f t="shared" ref="G76:G107" si="7">_xlfn.RANK.EQ(F76,$F$12:$F$97,0)</f>
        <v>46</v>
      </c>
      <c r="H76" s="249">
        <v>0</v>
      </c>
      <c r="I76" s="46">
        <f t="shared" ref="I76:I107" si="8">_xlfn.RANK.EQ(H76,$H$12:$H$97,0)</f>
        <v>33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0</v>
      </c>
      <c r="E77" s="23">
        <v>0</v>
      </c>
      <c r="F77" s="43">
        <f t="shared" si="6"/>
        <v>0</v>
      </c>
      <c r="G77" s="44">
        <f t="shared" si="7"/>
        <v>46</v>
      </c>
      <c r="H77" s="249">
        <v>0</v>
      </c>
      <c r="I77" s="46">
        <f t="shared" si="8"/>
        <v>33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1</v>
      </c>
      <c r="E78" s="23">
        <v>0</v>
      </c>
      <c r="F78" s="43">
        <f t="shared" si="6"/>
        <v>1</v>
      </c>
      <c r="G78" s="44">
        <f t="shared" si="7"/>
        <v>38</v>
      </c>
      <c r="H78" s="45">
        <f>E78/F78</f>
        <v>0</v>
      </c>
      <c r="I78" s="46">
        <f t="shared" si="8"/>
        <v>33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0</v>
      </c>
      <c r="E79" s="23">
        <v>0</v>
      </c>
      <c r="F79" s="43">
        <f t="shared" si="6"/>
        <v>0</v>
      </c>
      <c r="G79" s="44">
        <f t="shared" si="7"/>
        <v>46</v>
      </c>
      <c r="H79" s="249">
        <v>0</v>
      </c>
      <c r="I79" s="46">
        <f t="shared" si="8"/>
        <v>33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3</v>
      </c>
      <c r="E80" s="23">
        <v>0</v>
      </c>
      <c r="F80" s="43">
        <f t="shared" si="6"/>
        <v>3</v>
      </c>
      <c r="G80" s="44">
        <f t="shared" si="7"/>
        <v>30</v>
      </c>
      <c r="H80" s="45">
        <f>E80/F80</f>
        <v>0</v>
      </c>
      <c r="I80" s="46">
        <f t="shared" si="8"/>
        <v>33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31</v>
      </c>
      <c r="E81" s="23">
        <v>38</v>
      </c>
      <c r="F81" s="43">
        <f t="shared" si="6"/>
        <v>69</v>
      </c>
      <c r="G81" s="44">
        <f t="shared" si="7"/>
        <v>2</v>
      </c>
      <c r="H81" s="45">
        <f>E81/F81</f>
        <v>0.55072463768115942</v>
      </c>
      <c r="I81" s="46">
        <f t="shared" si="8"/>
        <v>9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12</v>
      </c>
      <c r="E82" s="23">
        <v>9</v>
      </c>
      <c r="F82" s="43">
        <f t="shared" si="6"/>
        <v>21</v>
      </c>
      <c r="G82" s="44">
        <f t="shared" si="7"/>
        <v>9</v>
      </c>
      <c r="H82" s="45">
        <f>E82/F82</f>
        <v>0.42857142857142855</v>
      </c>
      <c r="I82" s="46">
        <f t="shared" si="8"/>
        <v>15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1</v>
      </c>
      <c r="E83" s="23">
        <v>0</v>
      </c>
      <c r="F83" s="43">
        <f t="shared" si="6"/>
        <v>1</v>
      </c>
      <c r="G83" s="44">
        <f t="shared" si="7"/>
        <v>38</v>
      </c>
      <c r="H83" s="45">
        <f>E83/F83</f>
        <v>0</v>
      </c>
      <c r="I83" s="46">
        <f t="shared" si="8"/>
        <v>33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11</v>
      </c>
      <c r="E84" s="23">
        <v>0</v>
      </c>
      <c r="F84" s="43">
        <f t="shared" si="6"/>
        <v>11</v>
      </c>
      <c r="G84" s="44">
        <f t="shared" si="7"/>
        <v>19</v>
      </c>
      <c r="H84" s="45">
        <f>E84/F84</f>
        <v>0</v>
      </c>
      <c r="I84" s="46">
        <f t="shared" si="8"/>
        <v>33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0</v>
      </c>
      <c r="E85" s="23">
        <v>0</v>
      </c>
      <c r="F85" s="43">
        <f t="shared" si="6"/>
        <v>0</v>
      </c>
      <c r="G85" s="44">
        <f t="shared" si="7"/>
        <v>46</v>
      </c>
      <c r="H85" s="249">
        <v>0</v>
      </c>
      <c r="I85" s="46">
        <f t="shared" si="8"/>
        <v>33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16</v>
      </c>
      <c r="E86" s="48">
        <v>0</v>
      </c>
      <c r="F86" s="49">
        <f t="shared" si="6"/>
        <v>16</v>
      </c>
      <c r="G86" s="50">
        <f t="shared" si="7"/>
        <v>13</v>
      </c>
      <c r="H86" s="51">
        <f>E86/F86</f>
        <v>0</v>
      </c>
      <c r="I86" s="52">
        <f t="shared" si="8"/>
        <v>33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0</v>
      </c>
      <c r="E87" s="23">
        <v>0</v>
      </c>
      <c r="F87" s="43">
        <f t="shared" si="6"/>
        <v>0</v>
      </c>
      <c r="G87" s="44">
        <f t="shared" si="7"/>
        <v>46</v>
      </c>
      <c r="H87" s="249">
        <v>0</v>
      </c>
      <c r="I87" s="46">
        <f t="shared" si="8"/>
        <v>33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0</v>
      </c>
      <c r="E88" s="23">
        <v>0</v>
      </c>
      <c r="F88" s="43">
        <f t="shared" si="6"/>
        <v>0</v>
      </c>
      <c r="G88" s="44">
        <f t="shared" si="7"/>
        <v>46</v>
      </c>
      <c r="H88" s="249">
        <v>0</v>
      </c>
      <c r="I88" s="46">
        <f t="shared" si="8"/>
        <v>33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9</v>
      </c>
      <c r="E89" s="23">
        <v>4</v>
      </c>
      <c r="F89" s="43">
        <f t="shared" si="6"/>
        <v>13</v>
      </c>
      <c r="G89" s="44">
        <f t="shared" si="7"/>
        <v>16</v>
      </c>
      <c r="H89" s="45">
        <f t="shared" ref="H89:H94" si="9">E89/F89</f>
        <v>0.30769230769230771</v>
      </c>
      <c r="I89" s="46">
        <f t="shared" si="8"/>
        <v>24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6</v>
      </c>
      <c r="E90" s="23">
        <v>1</v>
      </c>
      <c r="F90" s="43">
        <f t="shared" si="6"/>
        <v>7</v>
      </c>
      <c r="G90" s="44">
        <f t="shared" si="7"/>
        <v>22</v>
      </c>
      <c r="H90" s="45">
        <f t="shared" si="9"/>
        <v>0.14285714285714285</v>
      </c>
      <c r="I90" s="46">
        <f t="shared" si="8"/>
        <v>30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23</v>
      </c>
      <c r="E91" s="23">
        <v>19</v>
      </c>
      <c r="F91" s="43">
        <f t="shared" si="6"/>
        <v>42</v>
      </c>
      <c r="G91" s="44">
        <f t="shared" si="7"/>
        <v>3</v>
      </c>
      <c r="H91" s="45">
        <f t="shared" si="9"/>
        <v>0.45238095238095238</v>
      </c>
      <c r="I91" s="46">
        <f t="shared" si="8"/>
        <v>14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3</v>
      </c>
      <c r="E92" s="23">
        <v>1</v>
      </c>
      <c r="F92" s="43">
        <f t="shared" si="6"/>
        <v>4</v>
      </c>
      <c r="G92" s="44">
        <f t="shared" si="7"/>
        <v>27</v>
      </c>
      <c r="H92" s="45">
        <f t="shared" si="9"/>
        <v>0.25</v>
      </c>
      <c r="I92" s="46">
        <f t="shared" si="8"/>
        <v>26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18</v>
      </c>
      <c r="E93" s="23">
        <v>11</v>
      </c>
      <c r="F93" s="43">
        <f t="shared" si="6"/>
        <v>29</v>
      </c>
      <c r="G93" s="44">
        <f t="shared" si="7"/>
        <v>5</v>
      </c>
      <c r="H93" s="45">
        <f t="shared" si="9"/>
        <v>0.37931034482758619</v>
      </c>
      <c r="I93" s="46">
        <f t="shared" si="8"/>
        <v>17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27</v>
      </c>
      <c r="E94" s="23">
        <v>3</v>
      </c>
      <c r="F94" s="43">
        <f t="shared" si="6"/>
        <v>30</v>
      </c>
      <c r="G94" s="44">
        <f t="shared" si="7"/>
        <v>4</v>
      </c>
      <c r="H94" s="45">
        <f t="shared" si="9"/>
        <v>0.1</v>
      </c>
      <c r="I94" s="46">
        <f t="shared" si="8"/>
        <v>31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0</v>
      </c>
      <c r="E95" s="23">
        <v>0</v>
      </c>
      <c r="F95" s="43">
        <f t="shared" si="6"/>
        <v>0</v>
      </c>
      <c r="G95" s="44">
        <f t="shared" si="7"/>
        <v>46</v>
      </c>
      <c r="H95" s="249">
        <v>0</v>
      </c>
      <c r="I95" s="46">
        <f t="shared" si="8"/>
        <v>33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0</v>
      </c>
      <c r="E96" s="23">
        <v>0</v>
      </c>
      <c r="F96" s="43">
        <f t="shared" si="6"/>
        <v>0</v>
      </c>
      <c r="G96" s="44">
        <f t="shared" si="7"/>
        <v>46</v>
      </c>
      <c r="H96" s="249">
        <v>0</v>
      </c>
      <c r="I96" s="46">
        <f t="shared" si="8"/>
        <v>33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18</v>
      </c>
      <c r="E97" s="29">
        <v>6</v>
      </c>
      <c r="F97" s="53">
        <f t="shared" si="6"/>
        <v>24</v>
      </c>
      <c r="G97" s="54">
        <f t="shared" si="7"/>
        <v>7</v>
      </c>
      <c r="H97" s="55">
        <f>E97/F97</f>
        <v>0.25</v>
      </c>
      <c r="I97" s="56">
        <f t="shared" si="8"/>
        <v>26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390</v>
      </c>
      <c r="E99" s="244">
        <f t="shared" ref="E99:G99" si="10">SUM(E12:E97)</f>
        <v>315</v>
      </c>
      <c r="F99" s="244">
        <f t="shared" si="10"/>
        <v>705</v>
      </c>
      <c r="G99" s="245">
        <f t="shared" si="10"/>
        <v>2870</v>
      </c>
    </row>
  </sheetData>
  <autoFilter ref="A11:I97" xr:uid="{00000000-0009-0000-0000-000028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8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A11" sqref="A1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214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18</v>
      </c>
      <c r="E6" s="17">
        <f>INDEX(E12:E97,MATCH(C6,C12:C97,0),0)</f>
        <v>0</v>
      </c>
      <c r="F6" s="17">
        <f>SUM(D6:E6)</f>
        <v>18</v>
      </c>
      <c r="G6" s="18">
        <f>_xlfn.RANK.EQ(F6,$F$12:$F$97,0)</f>
        <v>12</v>
      </c>
      <c r="H6" s="19">
        <f>E6/F6</f>
        <v>0</v>
      </c>
      <c r="I6" s="20">
        <f>_xlfn.RANK.EQ(H6,$H$12:$H$97,0)</f>
        <v>32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9.6</v>
      </c>
      <c r="E7" s="76">
        <f>ROUND(SUMIF($B$12:$B$97,"G",E12:E97)/(COUNTIFS(B12:B97,"G",D12:D97,"&lt;&gt;")),1)</f>
        <v>4.4000000000000004</v>
      </c>
      <c r="F7" s="76">
        <f>ROUND(SUM(D7:E7),1)</f>
        <v>14</v>
      </c>
      <c r="G7" s="24"/>
      <c r="H7" s="25">
        <f>E7/F7</f>
        <v>0.31428571428571433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4.8</v>
      </c>
      <c r="E8" s="78">
        <f>ROUND(AVERAGE(E12:E97),1)</f>
        <v>3.9</v>
      </c>
      <c r="F8" s="78">
        <f>ROUND(SUM(D8:E8),1)</f>
        <v>8.6999999999999993</v>
      </c>
      <c r="G8" s="30"/>
      <c r="H8" s="31">
        <f>E8/F8</f>
        <v>0.44827586206896552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2021年度（基準日：５月１日）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57</v>
      </c>
      <c r="E12" s="23">
        <v>154</v>
      </c>
      <c r="F12" s="43">
        <f t="shared" ref="F12:F43" si="0">SUM(D12:E12)</f>
        <v>211</v>
      </c>
      <c r="G12" s="44">
        <f t="shared" ref="G12:G43" si="1">_xlfn.RANK.EQ(F12,$F$12:$F$97,0)</f>
        <v>1</v>
      </c>
      <c r="H12" s="45">
        <f>E12/F12</f>
        <v>0.72985781990521326</v>
      </c>
      <c r="I12" s="46">
        <f t="shared" ref="I12:I43" si="2">_xlfn.RANK.EQ(H12,$H$12:$H$97,0)</f>
        <v>4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0</v>
      </c>
      <c r="E13" s="23">
        <v>0</v>
      </c>
      <c r="F13" s="43">
        <f t="shared" si="0"/>
        <v>0</v>
      </c>
      <c r="G13" s="44">
        <f t="shared" si="1"/>
        <v>44</v>
      </c>
      <c r="H13" s="249">
        <v>0</v>
      </c>
      <c r="I13" s="46">
        <f t="shared" si="2"/>
        <v>32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4</v>
      </c>
      <c r="E14" s="23">
        <v>3</v>
      </c>
      <c r="F14" s="43">
        <f t="shared" si="0"/>
        <v>7</v>
      </c>
      <c r="G14" s="44">
        <f t="shared" si="1"/>
        <v>24</v>
      </c>
      <c r="H14" s="45">
        <f>E14/F14</f>
        <v>0.42857142857142855</v>
      </c>
      <c r="I14" s="46">
        <f t="shared" si="2"/>
        <v>12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0</v>
      </c>
      <c r="E15" s="23">
        <v>0</v>
      </c>
      <c r="F15" s="43">
        <f t="shared" si="0"/>
        <v>0</v>
      </c>
      <c r="G15" s="44">
        <f t="shared" si="1"/>
        <v>44</v>
      </c>
      <c r="H15" s="249">
        <v>0</v>
      </c>
      <c r="I15" s="46">
        <f t="shared" si="2"/>
        <v>32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0</v>
      </c>
      <c r="E16" s="23">
        <v>0</v>
      </c>
      <c r="F16" s="43">
        <f t="shared" si="0"/>
        <v>0</v>
      </c>
      <c r="G16" s="44">
        <f t="shared" si="1"/>
        <v>44</v>
      </c>
      <c r="H16" s="249">
        <v>0</v>
      </c>
      <c r="I16" s="46">
        <f t="shared" si="2"/>
        <v>32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0</v>
      </c>
      <c r="E17" s="23">
        <v>0</v>
      </c>
      <c r="F17" s="43">
        <f t="shared" si="0"/>
        <v>0</v>
      </c>
      <c r="G17" s="44">
        <f t="shared" si="1"/>
        <v>44</v>
      </c>
      <c r="H17" s="249">
        <v>0</v>
      </c>
      <c r="I17" s="46">
        <f t="shared" si="2"/>
        <v>32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6</v>
      </c>
      <c r="E18" s="23">
        <v>0</v>
      </c>
      <c r="F18" s="43">
        <f t="shared" si="0"/>
        <v>6</v>
      </c>
      <c r="G18" s="44">
        <f t="shared" si="1"/>
        <v>27</v>
      </c>
      <c r="H18" s="45">
        <f>E18/F18</f>
        <v>0</v>
      </c>
      <c r="I18" s="46">
        <f t="shared" si="2"/>
        <v>32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0</v>
      </c>
      <c r="E19" s="23">
        <v>0</v>
      </c>
      <c r="F19" s="43">
        <f t="shared" si="0"/>
        <v>0</v>
      </c>
      <c r="G19" s="44">
        <f t="shared" si="1"/>
        <v>44</v>
      </c>
      <c r="H19" s="249">
        <v>0</v>
      </c>
      <c r="I19" s="46">
        <f t="shared" si="2"/>
        <v>32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14</v>
      </c>
      <c r="E20" s="23">
        <v>7</v>
      </c>
      <c r="F20" s="43">
        <f t="shared" si="0"/>
        <v>21</v>
      </c>
      <c r="G20" s="44">
        <f t="shared" si="1"/>
        <v>10</v>
      </c>
      <c r="H20" s="45">
        <f>E20/F20</f>
        <v>0.33333333333333331</v>
      </c>
      <c r="I20" s="46">
        <f t="shared" si="2"/>
        <v>21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13</v>
      </c>
      <c r="E21" s="23">
        <v>5</v>
      </c>
      <c r="F21" s="43">
        <f t="shared" si="0"/>
        <v>18</v>
      </c>
      <c r="G21" s="44">
        <f t="shared" si="1"/>
        <v>12</v>
      </c>
      <c r="H21" s="45">
        <f>E21/F21</f>
        <v>0.27777777777777779</v>
      </c>
      <c r="I21" s="46">
        <f t="shared" si="2"/>
        <v>26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0</v>
      </c>
      <c r="E22" s="23">
        <v>0</v>
      </c>
      <c r="F22" s="43">
        <f t="shared" si="0"/>
        <v>0</v>
      </c>
      <c r="G22" s="44">
        <f t="shared" si="1"/>
        <v>44</v>
      </c>
      <c r="H22" s="249">
        <v>0</v>
      </c>
      <c r="I22" s="46">
        <f t="shared" si="2"/>
        <v>32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0</v>
      </c>
      <c r="E23" s="23">
        <v>0</v>
      </c>
      <c r="F23" s="43">
        <f t="shared" si="0"/>
        <v>0</v>
      </c>
      <c r="G23" s="44">
        <f t="shared" si="1"/>
        <v>44</v>
      </c>
      <c r="H23" s="249">
        <v>0</v>
      </c>
      <c r="I23" s="46">
        <f t="shared" si="2"/>
        <v>32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5</v>
      </c>
      <c r="E24" s="23">
        <v>3</v>
      </c>
      <c r="F24" s="43">
        <f t="shared" si="0"/>
        <v>8</v>
      </c>
      <c r="G24" s="44">
        <f t="shared" si="1"/>
        <v>21</v>
      </c>
      <c r="H24" s="45">
        <f>E24/F24</f>
        <v>0.375</v>
      </c>
      <c r="I24" s="46">
        <f t="shared" si="2"/>
        <v>14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0</v>
      </c>
      <c r="E25" s="23">
        <v>0</v>
      </c>
      <c r="F25" s="43">
        <f t="shared" si="0"/>
        <v>0</v>
      </c>
      <c r="G25" s="44">
        <f t="shared" si="1"/>
        <v>44</v>
      </c>
      <c r="H25" s="249">
        <v>0</v>
      </c>
      <c r="I25" s="46">
        <f t="shared" si="2"/>
        <v>32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0</v>
      </c>
      <c r="E26" s="23">
        <v>0</v>
      </c>
      <c r="F26" s="43">
        <f t="shared" si="0"/>
        <v>0</v>
      </c>
      <c r="G26" s="44">
        <f t="shared" si="1"/>
        <v>44</v>
      </c>
      <c r="H26" s="249">
        <v>0</v>
      </c>
      <c r="I26" s="46">
        <f t="shared" si="2"/>
        <v>32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15</v>
      </c>
      <c r="E27" s="23">
        <v>8</v>
      </c>
      <c r="F27" s="43">
        <f t="shared" si="0"/>
        <v>23</v>
      </c>
      <c r="G27" s="44">
        <f t="shared" si="1"/>
        <v>9</v>
      </c>
      <c r="H27" s="45">
        <f>E27/F27</f>
        <v>0.34782608695652173</v>
      </c>
      <c r="I27" s="46">
        <f t="shared" si="2"/>
        <v>20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0</v>
      </c>
      <c r="E28" s="23">
        <v>0</v>
      </c>
      <c r="F28" s="43">
        <f t="shared" si="0"/>
        <v>0</v>
      </c>
      <c r="G28" s="44">
        <f t="shared" si="1"/>
        <v>44</v>
      </c>
      <c r="H28" s="249">
        <v>0</v>
      </c>
      <c r="I28" s="46">
        <f t="shared" si="2"/>
        <v>32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0</v>
      </c>
      <c r="E29" s="23">
        <v>0</v>
      </c>
      <c r="F29" s="43">
        <f t="shared" si="0"/>
        <v>0</v>
      </c>
      <c r="G29" s="44">
        <f t="shared" si="1"/>
        <v>44</v>
      </c>
      <c r="H29" s="249">
        <v>0</v>
      </c>
      <c r="I29" s="46">
        <f t="shared" si="2"/>
        <v>32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0</v>
      </c>
      <c r="E30" s="23">
        <v>0</v>
      </c>
      <c r="F30" s="43">
        <f t="shared" si="0"/>
        <v>0</v>
      </c>
      <c r="G30" s="44">
        <f t="shared" si="1"/>
        <v>44</v>
      </c>
      <c r="H30" s="249">
        <v>0</v>
      </c>
      <c r="I30" s="46">
        <f t="shared" si="2"/>
        <v>32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0</v>
      </c>
      <c r="E31" s="23">
        <v>0</v>
      </c>
      <c r="F31" s="43">
        <f t="shared" si="0"/>
        <v>0</v>
      </c>
      <c r="G31" s="44">
        <f t="shared" si="1"/>
        <v>44</v>
      </c>
      <c r="H31" s="249">
        <v>0</v>
      </c>
      <c r="I31" s="46">
        <f t="shared" si="2"/>
        <v>32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0</v>
      </c>
      <c r="E32" s="23">
        <v>1</v>
      </c>
      <c r="F32" s="43">
        <f t="shared" si="0"/>
        <v>1</v>
      </c>
      <c r="G32" s="44">
        <f t="shared" si="1"/>
        <v>39</v>
      </c>
      <c r="H32" s="45">
        <f>E32/F32</f>
        <v>1</v>
      </c>
      <c r="I32" s="46">
        <f t="shared" si="2"/>
        <v>1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5</v>
      </c>
      <c r="E33" s="23">
        <v>3</v>
      </c>
      <c r="F33" s="43">
        <f t="shared" si="0"/>
        <v>8</v>
      </c>
      <c r="G33" s="44">
        <f t="shared" si="1"/>
        <v>21</v>
      </c>
      <c r="H33" s="45">
        <f>E33/F33</f>
        <v>0.375</v>
      </c>
      <c r="I33" s="46">
        <f t="shared" si="2"/>
        <v>14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0</v>
      </c>
      <c r="E34" s="23">
        <v>0</v>
      </c>
      <c r="F34" s="43">
        <f t="shared" si="0"/>
        <v>0</v>
      </c>
      <c r="G34" s="44">
        <f t="shared" si="1"/>
        <v>44</v>
      </c>
      <c r="H34" s="249">
        <v>0</v>
      </c>
      <c r="I34" s="46">
        <f t="shared" si="2"/>
        <v>32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9</v>
      </c>
      <c r="E35" s="23">
        <v>17</v>
      </c>
      <c r="F35" s="43">
        <f t="shared" si="0"/>
        <v>26</v>
      </c>
      <c r="G35" s="44">
        <f t="shared" si="1"/>
        <v>7</v>
      </c>
      <c r="H35" s="45">
        <f>E35/F35</f>
        <v>0.65384615384615385</v>
      </c>
      <c r="I35" s="46">
        <f t="shared" si="2"/>
        <v>5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1</v>
      </c>
      <c r="E36" s="23">
        <v>1</v>
      </c>
      <c r="F36" s="43">
        <f t="shared" si="0"/>
        <v>2</v>
      </c>
      <c r="G36" s="44">
        <f t="shared" si="1"/>
        <v>35</v>
      </c>
      <c r="H36" s="45">
        <f>E36/F36</f>
        <v>0.5</v>
      </c>
      <c r="I36" s="46">
        <f t="shared" si="2"/>
        <v>7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0</v>
      </c>
      <c r="E37" s="23">
        <v>0</v>
      </c>
      <c r="F37" s="43">
        <f t="shared" si="0"/>
        <v>0</v>
      </c>
      <c r="G37" s="44">
        <f t="shared" si="1"/>
        <v>44</v>
      </c>
      <c r="H37" s="249">
        <v>0</v>
      </c>
      <c r="I37" s="46">
        <f t="shared" si="2"/>
        <v>32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0</v>
      </c>
      <c r="E38" s="23">
        <v>0</v>
      </c>
      <c r="F38" s="43">
        <f t="shared" si="0"/>
        <v>0</v>
      </c>
      <c r="G38" s="44">
        <f t="shared" si="1"/>
        <v>44</v>
      </c>
      <c r="H38" s="249">
        <v>0</v>
      </c>
      <c r="I38" s="46">
        <f t="shared" si="2"/>
        <v>32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2</v>
      </c>
      <c r="E39" s="23">
        <v>1</v>
      </c>
      <c r="F39" s="43">
        <f t="shared" si="0"/>
        <v>3</v>
      </c>
      <c r="G39" s="44">
        <f t="shared" si="1"/>
        <v>31</v>
      </c>
      <c r="H39" s="45">
        <f>E39/F39</f>
        <v>0.33333333333333331</v>
      </c>
      <c r="I39" s="46">
        <f t="shared" si="2"/>
        <v>21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1</v>
      </c>
      <c r="E40" s="23">
        <v>0</v>
      </c>
      <c r="F40" s="43">
        <f t="shared" si="0"/>
        <v>1</v>
      </c>
      <c r="G40" s="44">
        <f t="shared" si="1"/>
        <v>39</v>
      </c>
      <c r="H40" s="45">
        <f>E40/F40</f>
        <v>0</v>
      </c>
      <c r="I40" s="46">
        <f t="shared" si="2"/>
        <v>32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0</v>
      </c>
      <c r="E41" s="23">
        <v>0</v>
      </c>
      <c r="F41" s="43">
        <f t="shared" si="0"/>
        <v>0</v>
      </c>
      <c r="G41" s="44">
        <f t="shared" si="1"/>
        <v>44</v>
      </c>
      <c r="H41" s="249">
        <v>0</v>
      </c>
      <c r="I41" s="46">
        <f t="shared" si="2"/>
        <v>32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0</v>
      </c>
      <c r="E42" s="23">
        <v>0</v>
      </c>
      <c r="F42" s="43">
        <f t="shared" si="0"/>
        <v>0</v>
      </c>
      <c r="G42" s="44">
        <f t="shared" si="1"/>
        <v>44</v>
      </c>
      <c r="H42" s="249">
        <v>0</v>
      </c>
      <c r="I42" s="46">
        <f t="shared" si="2"/>
        <v>32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0</v>
      </c>
      <c r="F43" s="43">
        <f t="shared" si="0"/>
        <v>0</v>
      </c>
      <c r="G43" s="44">
        <f t="shared" si="1"/>
        <v>44</v>
      </c>
      <c r="H43" s="249">
        <v>0</v>
      </c>
      <c r="I43" s="46">
        <f t="shared" si="2"/>
        <v>32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0</v>
      </c>
      <c r="E44" s="23">
        <v>0</v>
      </c>
      <c r="F44" s="43">
        <f t="shared" ref="F44:F75" si="3">SUM(D44:E44)</f>
        <v>0</v>
      </c>
      <c r="G44" s="44">
        <f t="shared" ref="G44:G75" si="4">_xlfn.RANK.EQ(F44,$F$12:$F$97,0)</f>
        <v>44</v>
      </c>
      <c r="H44" s="249">
        <v>0</v>
      </c>
      <c r="I44" s="46">
        <f t="shared" ref="I44:I75" si="5">_xlfn.RANK.EQ(H44,$H$12:$H$97,0)</f>
        <v>32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0</v>
      </c>
      <c r="E45" s="23">
        <v>0</v>
      </c>
      <c r="F45" s="43">
        <f t="shared" si="3"/>
        <v>0</v>
      </c>
      <c r="G45" s="44">
        <f t="shared" si="4"/>
        <v>44</v>
      </c>
      <c r="H45" s="249">
        <v>0</v>
      </c>
      <c r="I45" s="46">
        <f t="shared" si="5"/>
        <v>32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3"/>
        <v>0</v>
      </c>
      <c r="G46" s="44">
        <f t="shared" si="4"/>
        <v>44</v>
      </c>
      <c r="H46" s="249">
        <v>0</v>
      </c>
      <c r="I46" s="46">
        <f t="shared" si="5"/>
        <v>32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0</v>
      </c>
      <c r="E47" s="23">
        <v>0</v>
      </c>
      <c r="F47" s="43">
        <f t="shared" si="3"/>
        <v>0</v>
      </c>
      <c r="G47" s="44">
        <f t="shared" si="4"/>
        <v>44</v>
      </c>
      <c r="H47" s="249">
        <v>0</v>
      </c>
      <c r="I47" s="46">
        <f t="shared" si="5"/>
        <v>32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2</v>
      </c>
      <c r="E48" s="23">
        <v>0</v>
      </c>
      <c r="F48" s="43">
        <f t="shared" si="3"/>
        <v>2</v>
      </c>
      <c r="G48" s="44">
        <f t="shared" si="4"/>
        <v>35</v>
      </c>
      <c r="H48" s="45">
        <f>E48/F48</f>
        <v>0</v>
      </c>
      <c r="I48" s="46">
        <f t="shared" si="5"/>
        <v>32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1</v>
      </c>
      <c r="E49" s="23">
        <v>1</v>
      </c>
      <c r="F49" s="43">
        <f t="shared" si="3"/>
        <v>2</v>
      </c>
      <c r="G49" s="44">
        <f t="shared" si="4"/>
        <v>35</v>
      </c>
      <c r="H49" s="45">
        <f>E49/F49</f>
        <v>0.5</v>
      </c>
      <c r="I49" s="46">
        <f t="shared" si="5"/>
        <v>7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12</v>
      </c>
      <c r="E50" s="23">
        <v>3</v>
      </c>
      <c r="F50" s="43">
        <f t="shared" si="3"/>
        <v>15</v>
      </c>
      <c r="G50" s="44">
        <f t="shared" si="4"/>
        <v>16</v>
      </c>
      <c r="H50" s="45">
        <f>E50/F50</f>
        <v>0.2</v>
      </c>
      <c r="I50" s="46">
        <f t="shared" si="5"/>
        <v>28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4</v>
      </c>
      <c r="E51" s="23">
        <v>0</v>
      </c>
      <c r="F51" s="43">
        <f t="shared" si="3"/>
        <v>4</v>
      </c>
      <c r="G51" s="44">
        <f t="shared" si="4"/>
        <v>28</v>
      </c>
      <c r="H51" s="45">
        <f>E51/F51</f>
        <v>0</v>
      </c>
      <c r="I51" s="46">
        <f t="shared" si="5"/>
        <v>32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0</v>
      </c>
      <c r="E52" s="23">
        <v>0</v>
      </c>
      <c r="F52" s="43">
        <f t="shared" si="3"/>
        <v>0</v>
      </c>
      <c r="G52" s="44">
        <f t="shared" si="4"/>
        <v>44</v>
      </c>
      <c r="H52" s="249">
        <v>0</v>
      </c>
      <c r="I52" s="46">
        <f t="shared" si="5"/>
        <v>32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16</v>
      </c>
      <c r="E53" s="23">
        <v>0</v>
      </c>
      <c r="F53" s="43">
        <f t="shared" si="3"/>
        <v>16</v>
      </c>
      <c r="G53" s="44">
        <f t="shared" si="4"/>
        <v>15</v>
      </c>
      <c r="H53" s="45">
        <f>E53/F53</f>
        <v>0</v>
      </c>
      <c r="I53" s="46">
        <f t="shared" si="5"/>
        <v>32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22</v>
      </c>
      <c r="E54" s="23">
        <v>2</v>
      </c>
      <c r="F54" s="43">
        <f t="shared" si="3"/>
        <v>24</v>
      </c>
      <c r="G54" s="44">
        <f t="shared" si="4"/>
        <v>8</v>
      </c>
      <c r="H54" s="45">
        <f>E54/F54</f>
        <v>8.3333333333333329E-2</v>
      </c>
      <c r="I54" s="46">
        <f t="shared" si="5"/>
        <v>31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0</v>
      </c>
      <c r="E55" s="23">
        <v>0</v>
      </c>
      <c r="F55" s="43">
        <f t="shared" si="3"/>
        <v>0</v>
      </c>
      <c r="G55" s="44">
        <f t="shared" si="4"/>
        <v>44</v>
      </c>
      <c r="H55" s="249">
        <v>0</v>
      </c>
      <c r="I55" s="46">
        <f t="shared" si="5"/>
        <v>32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17</v>
      </c>
      <c r="E56" s="23">
        <v>10</v>
      </c>
      <c r="F56" s="43">
        <f t="shared" si="3"/>
        <v>27</v>
      </c>
      <c r="G56" s="44">
        <f t="shared" si="4"/>
        <v>6</v>
      </c>
      <c r="H56" s="45">
        <f>E56/F56</f>
        <v>0.37037037037037035</v>
      </c>
      <c r="I56" s="46">
        <f t="shared" si="5"/>
        <v>17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0</v>
      </c>
      <c r="E57" s="23">
        <v>0</v>
      </c>
      <c r="F57" s="43">
        <f t="shared" si="3"/>
        <v>0</v>
      </c>
      <c r="G57" s="44">
        <f t="shared" si="4"/>
        <v>44</v>
      </c>
      <c r="H57" s="249">
        <v>0</v>
      </c>
      <c r="I57" s="46">
        <f t="shared" si="5"/>
        <v>32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5</v>
      </c>
      <c r="E58" s="23">
        <v>3</v>
      </c>
      <c r="F58" s="43">
        <f t="shared" si="3"/>
        <v>8</v>
      </c>
      <c r="G58" s="44">
        <f t="shared" si="4"/>
        <v>21</v>
      </c>
      <c r="H58" s="45">
        <f>E58/F58</f>
        <v>0.375</v>
      </c>
      <c r="I58" s="46">
        <f t="shared" si="5"/>
        <v>14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0</v>
      </c>
      <c r="E59" s="23">
        <v>7</v>
      </c>
      <c r="F59" s="43">
        <f t="shared" si="3"/>
        <v>7</v>
      </c>
      <c r="G59" s="44">
        <f t="shared" si="4"/>
        <v>24</v>
      </c>
      <c r="H59" s="45">
        <f>E59/F59</f>
        <v>1</v>
      </c>
      <c r="I59" s="46">
        <f t="shared" si="5"/>
        <v>1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0</v>
      </c>
      <c r="E60" s="23">
        <v>0</v>
      </c>
      <c r="F60" s="43">
        <f t="shared" si="3"/>
        <v>0</v>
      </c>
      <c r="G60" s="44">
        <f t="shared" si="4"/>
        <v>44</v>
      </c>
      <c r="H60" s="249">
        <v>0</v>
      </c>
      <c r="I60" s="46">
        <f t="shared" si="5"/>
        <v>32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0</v>
      </c>
      <c r="E61" s="23">
        <v>1</v>
      </c>
      <c r="F61" s="43">
        <f t="shared" si="3"/>
        <v>1</v>
      </c>
      <c r="G61" s="44">
        <f t="shared" si="4"/>
        <v>39</v>
      </c>
      <c r="H61" s="45">
        <f>E61/F61</f>
        <v>1</v>
      </c>
      <c r="I61" s="46">
        <f t="shared" si="5"/>
        <v>1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8</v>
      </c>
      <c r="E62" s="23">
        <v>4</v>
      </c>
      <c r="F62" s="43">
        <f t="shared" si="3"/>
        <v>12</v>
      </c>
      <c r="G62" s="44">
        <f t="shared" si="4"/>
        <v>19</v>
      </c>
      <c r="H62" s="45">
        <f>E62/F62</f>
        <v>0.33333333333333331</v>
      </c>
      <c r="I62" s="46">
        <f t="shared" si="5"/>
        <v>21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0</v>
      </c>
      <c r="E63" s="23">
        <v>0</v>
      </c>
      <c r="F63" s="43">
        <f t="shared" si="3"/>
        <v>0</v>
      </c>
      <c r="G63" s="44">
        <f t="shared" si="4"/>
        <v>44</v>
      </c>
      <c r="H63" s="249">
        <v>0</v>
      </c>
      <c r="I63" s="46">
        <f t="shared" si="5"/>
        <v>32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0</v>
      </c>
      <c r="E64" s="23">
        <v>0</v>
      </c>
      <c r="F64" s="43">
        <f t="shared" si="3"/>
        <v>0</v>
      </c>
      <c r="G64" s="44">
        <f t="shared" si="4"/>
        <v>44</v>
      </c>
      <c r="H64" s="249">
        <v>0</v>
      </c>
      <c r="I64" s="46">
        <f t="shared" si="5"/>
        <v>32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2</v>
      </c>
      <c r="E65" s="23">
        <v>1</v>
      </c>
      <c r="F65" s="43">
        <f t="shared" si="3"/>
        <v>3</v>
      </c>
      <c r="G65" s="44">
        <f t="shared" si="4"/>
        <v>31</v>
      </c>
      <c r="H65" s="45">
        <f>E65/F65</f>
        <v>0.33333333333333331</v>
      </c>
      <c r="I65" s="46">
        <f t="shared" si="5"/>
        <v>21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0</v>
      </c>
      <c r="E66" s="23">
        <v>0</v>
      </c>
      <c r="F66" s="43">
        <f t="shared" si="3"/>
        <v>0</v>
      </c>
      <c r="G66" s="44">
        <f t="shared" si="4"/>
        <v>44</v>
      </c>
      <c r="H66" s="249">
        <v>0</v>
      </c>
      <c r="I66" s="46">
        <f t="shared" si="5"/>
        <v>32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0</v>
      </c>
      <c r="E67" s="23">
        <v>0</v>
      </c>
      <c r="F67" s="43">
        <f t="shared" si="3"/>
        <v>0</v>
      </c>
      <c r="G67" s="44">
        <f t="shared" si="4"/>
        <v>44</v>
      </c>
      <c r="H67" s="249">
        <v>0</v>
      </c>
      <c r="I67" s="46">
        <f t="shared" si="5"/>
        <v>32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0</v>
      </c>
      <c r="E68" s="23">
        <v>0</v>
      </c>
      <c r="F68" s="43">
        <f t="shared" si="3"/>
        <v>0</v>
      </c>
      <c r="G68" s="44">
        <f t="shared" si="4"/>
        <v>44</v>
      </c>
      <c r="H68" s="249">
        <v>0</v>
      </c>
      <c r="I68" s="46">
        <f t="shared" si="5"/>
        <v>32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4</v>
      </c>
      <c r="E69" s="23">
        <v>0</v>
      </c>
      <c r="F69" s="43">
        <f t="shared" si="3"/>
        <v>4</v>
      </c>
      <c r="G69" s="44">
        <f t="shared" si="4"/>
        <v>28</v>
      </c>
      <c r="H69" s="45">
        <f>E69/F69</f>
        <v>0</v>
      </c>
      <c r="I69" s="46">
        <f t="shared" si="5"/>
        <v>32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1</v>
      </c>
      <c r="E70" s="23">
        <v>1</v>
      </c>
      <c r="F70" s="43">
        <f t="shared" si="3"/>
        <v>2</v>
      </c>
      <c r="G70" s="44">
        <f t="shared" si="4"/>
        <v>35</v>
      </c>
      <c r="H70" s="45">
        <f>E70/F70</f>
        <v>0.5</v>
      </c>
      <c r="I70" s="46">
        <f t="shared" si="5"/>
        <v>7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3</v>
      </c>
      <c r="E71" s="23">
        <v>0</v>
      </c>
      <c r="F71" s="43">
        <f t="shared" si="3"/>
        <v>3</v>
      </c>
      <c r="G71" s="44">
        <f t="shared" si="4"/>
        <v>31</v>
      </c>
      <c r="H71" s="45">
        <f>E71/F71</f>
        <v>0</v>
      </c>
      <c r="I71" s="46">
        <f t="shared" si="5"/>
        <v>32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0</v>
      </c>
      <c r="E72" s="23">
        <v>0</v>
      </c>
      <c r="F72" s="43">
        <f t="shared" si="3"/>
        <v>0</v>
      </c>
      <c r="G72" s="44">
        <f t="shared" si="4"/>
        <v>44</v>
      </c>
      <c r="H72" s="249">
        <v>0</v>
      </c>
      <c r="I72" s="46">
        <f t="shared" si="5"/>
        <v>32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0</v>
      </c>
      <c r="E73" s="23">
        <v>0</v>
      </c>
      <c r="F73" s="43">
        <f t="shared" si="3"/>
        <v>0</v>
      </c>
      <c r="G73" s="44">
        <f t="shared" si="4"/>
        <v>44</v>
      </c>
      <c r="H73" s="249">
        <v>0</v>
      </c>
      <c r="I73" s="46">
        <f t="shared" si="5"/>
        <v>32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0</v>
      </c>
      <c r="E74" s="23">
        <v>0</v>
      </c>
      <c r="F74" s="43">
        <f t="shared" si="3"/>
        <v>0</v>
      </c>
      <c r="G74" s="44">
        <f t="shared" si="4"/>
        <v>44</v>
      </c>
      <c r="H74" s="249">
        <v>0</v>
      </c>
      <c r="I74" s="46">
        <f t="shared" si="5"/>
        <v>32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8</v>
      </c>
      <c r="E75" s="23">
        <v>6</v>
      </c>
      <c r="F75" s="43">
        <f t="shared" si="3"/>
        <v>14</v>
      </c>
      <c r="G75" s="44">
        <f t="shared" si="4"/>
        <v>18</v>
      </c>
      <c r="H75" s="45">
        <f>E75/F75</f>
        <v>0.42857142857142855</v>
      </c>
      <c r="I75" s="46">
        <f t="shared" si="5"/>
        <v>12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0</v>
      </c>
      <c r="E76" s="23">
        <v>0</v>
      </c>
      <c r="F76" s="43">
        <f t="shared" ref="F76:F107" si="6">SUM(D76:E76)</f>
        <v>0</v>
      </c>
      <c r="G76" s="44">
        <f t="shared" ref="G76:G107" si="7">_xlfn.RANK.EQ(F76,$F$12:$F$97,0)</f>
        <v>44</v>
      </c>
      <c r="H76" s="249">
        <v>0</v>
      </c>
      <c r="I76" s="46">
        <f t="shared" ref="I76:I107" si="8">_xlfn.RANK.EQ(H76,$H$12:$H$97,0)</f>
        <v>32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0</v>
      </c>
      <c r="E77" s="23">
        <v>0</v>
      </c>
      <c r="F77" s="43">
        <f t="shared" si="6"/>
        <v>0</v>
      </c>
      <c r="G77" s="44">
        <f t="shared" si="7"/>
        <v>44</v>
      </c>
      <c r="H77" s="249">
        <v>0</v>
      </c>
      <c r="I77" s="46">
        <f t="shared" si="8"/>
        <v>32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1</v>
      </c>
      <c r="E78" s="23">
        <v>0</v>
      </c>
      <c r="F78" s="43">
        <f t="shared" si="6"/>
        <v>1</v>
      </c>
      <c r="G78" s="44">
        <f t="shared" si="7"/>
        <v>39</v>
      </c>
      <c r="H78" s="45">
        <f>E78/F78</f>
        <v>0</v>
      </c>
      <c r="I78" s="46">
        <f t="shared" si="8"/>
        <v>32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0</v>
      </c>
      <c r="E79" s="23">
        <v>0</v>
      </c>
      <c r="F79" s="43">
        <f t="shared" si="6"/>
        <v>0</v>
      </c>
      <c r="G79" s="44">
        <f t="shared" si="7"/>
        <v>44</v>
      </c>
      <c r="H79" s="249">
        <v>0</v>
      </c>
      <c r="I79" s="46">
        <f t="shared" si="8"/>
        <v>32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3</v>
      </c>
      <c r="E80" s="23">
        <v>0</v>
      </c>
      <c r="F80" s="43">
        <f t="shared" si="6"/>
        <v>3</v>
      </c>
      <c r="G80" s="44">
        <f t="shared" si="7"/>
        <v>31</v>
      </c>
      <c r="H80" s="45">
        <f>E80/F80</f>
        <v>0</v>
      </c>
      <c r="I80" s="46">
        <f t="shared" si="8"/>
        <v>32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37</v>
      </c>
      <c r="E81" s="23">
        <v>44</v>
      </c>
      <c r="F81" s="43">
        <f t="shared" si="6"/>
        <v>81</v>
      </c>
      <c r="G81" s="44">
        <f t="shared" si="7"/>
        <v>2</v>
      </c>
      <c r="H81" s="45">
        <f>E81/F81</f>
        <v>0.54320987654320985</v>
      </c>
      <c r="I81" s="46">
        <f t="shared" si="8"/>
        <v>6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9</v>
      </c>
      <c r="E82" s="23">
        <v>8</v>
      </c>
      <c r="F82" s="43">
        <f t="shared" si="6"/>
        <v>17</v>
      </c>
      <c r="G82" s="44">
        <f t="shared" si="7"/>
        <v>14</v>
      </c>
      <c r="H82" s="45">
        <f>E82/F82</f>
        <v>0.47058823529411764</v>
      </c>
      <c r="I82" s="46">
        <f t="shared" si="8"/>
        <v>11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1</v>
      </c>
      <c r="E83" s="23">
        <v>0</v>
      </c>
      <c r="F83" s="43">
        <f t="shared" si="6"/>
        <v>1</v>
      </c>
      <c r="G83" s="44">
        <f t="shared" si="7"/>
        <v>39</v>
      </c>
      <c r="H83" s="45">
        <f>E83/F83</f>
        <v>0</v>
      </c>
      <c r="I83" s="46">
        <f t="shared" si="8"/>
        <v>32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10</v>
      </c>
      <c r="E84" s="23">
        <v>0</v>
      </c>
      <c r="F84" s="43">
        <f t="shared" si="6"/>
        <v>10</v>
      </c>
      <c r="G84" s="44">
        <f t="shared" si="7"/>
        <v>20</v>
      </c>
      <c r="H84" s="45">
        <f>E84/F84</f>
        <v>0</v>
      </c>
      <c r="I84" s="46">
        <f t="shared" si="8"/>
        <v>32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0</v>
      </c>
      <c r="E85" s="23">
        <v>0</v>
      </c>
      <c r="F85" s="43">
        <f t="shared" si="6"/>
        <v>0</v>
      </c>
      <c r="G85" s="44">
        <f t="shared" si="7"/>
        <v>44</v>
      </c>
      <c r="H85" s="249">
        <v>0</v>
      </c>
      <c r="I85" s="46">
        <f t="shared" si="8"/>
        <v>32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18</v>
      </c>
      <c r="E86" s="48">
        <v>0</v>
      </c>
      <c r="F86" s="49">
        <f t="shared" si="6"/>
        <v>18</v>
      </c>
      <c r="G86" s="50">
        <f t="shared" si="7"/>
        <v>12</v>
      </c>
      <c r="H86" s="51">
        <f>E86/F86</f>
        <v>0</v>
      </c>
      <c r="I86" s="52">
        <f t="shared" si="8"/>
        <v>32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0</v>
      </c>
      <c r="E87" s="23">
        <v>0</v>
      </c>
      <c r="F87" s="43">
        <f t="shared" si="6"/>
        <v>0</v>
      </c>
      <c r="G87" s="44">
        <f t="shared" si="7"/>
        <v>44</v>
      </c>
      <c r="H87" s="249">
        <v>0</v>
      </c>
      <c r="I87" s="46">
        <f t="shared" si="8"/>
        <v>32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0</v>
      </c>
      <c r="E88" s="23">
        <v>0</v>
      </c>
      <c r="F88" s="43">
        <f t="shared" si="6"/>
        <v>0</v>
      </c>
      <c r="G88" s="44">
        <f t="shared" si="7"/>
        <v>44</v>
      </c>
      <c r="H88" s="249">
        <v>0</v>
      </c>
      <c r="I88" s="46">
        <f t="shared" si="8"/>
        <v>32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10</v>
      </c>
      <c r="E89" s="23">
        <v>5</v>
      </c>
      <c r="F89" s="43">
        <f t="shared" si="6"/>
        <v>15</v>
      </c>
      <c r="G89" s="44">
        <f t="shared" si="7"/>
        <v>16</v>
      </c>
      <c r="H89" s="45">
        <f t="shared" ref="H89:H94" si="9">E89/F89</f>
        <v>0.33333333333333331</v>
      </c>
      <c r="I89" s="46">
        <f t="shared" si="8"/>
        <v>21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6</v>
      </c>
      <c r="E90" s="23">
        <v>1</v>
      </c>
      <c r="F90" s="43">
        <f t="shared" si="6"/>
        <v>7</v>
      </c>
      <c r="G90" s="44">
        <f t="shared" si="7"/>
        <v>24</v>
      </c>
      <c r="H90" s="45">
        <f t="shared" si="9"/>
        <v>0.14285714285714285</v>
      </c>
      <c r="I90" s="46">
        <f t="shared" si="8"/>
        <v>29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19</v>
      </c>
      <c r="E91" s="23">
        <v>18</v>
      </c>
      <c r="F91" s="43">
        <f t="shared" si="6"/>
        <v>37</v>
      </c>
      <c r="G91" s="44">
        <f t="shared" si="7"/>
        <v>3</v>
      </c>
      <c r="H91" s="45">
        <f t="shared" si="9"/>
        <v>0.48648648648648651</v>
      </c>
      <c r="I91" s="46">
        <f t="shared" si="8"/>
        <v>10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3</v>
      </c>
      <c r="E92" s="23">
        <v>1</v>
      </c>
      <c r="F92" s="43">
        <f t="shared" si="6"/>
        <v>4</v>
      </c>
      <c r="G92" s="44">
        <f t="shared" si="7"/>
        <v>28</v>
      </c>
      <c r="H92" s="45">
        <f t="shared" si="9"/>
        <v>0.25</v>
      </c>
      <c r="I92" s="46">
        <f t="shared" si="8"/>
        <v>27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18</v>
      </c>
      <c r="E93" s="23">
        <v>10</v>
      </c>
      <c r="F93" s="43">
        <f t="shared" si="6"/>
        <v>28</v>
      </c>
      <c r="G93" s="44">
        <f t="shared" si="7"/>
        <v>5</v>
      </c>
      <c r="H93" s="45">
        <f t="shared" si="9"/>
        <v>0.35714285714285715</v>
      </c>
      <c r="I93" s="46">
        <f t="shared" si="8"/>
        <v>18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30</v>
      </c>
      <c r="E94" s="23">
        <v>3</v>
      </c>
      <c r="F94" s="43">
        <f t="shared" si="6"/>
        <v>33</v>
      </c>
      <c r="G94" s="44">
        <f t="shared" si="7"/>
        <v>4</v>
      </c>
      <c r="H94" s="45">
        <f t="shared" si="9"/>
        <v>9.0909090909090912E-2</v>
      </c>
      <c r="I94" s="46">
        <f t="shared" si="8"/>
        <v>30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0</v>
      </c>
      <c r="E95" s="23">
        <v>0</v>
      </c>
      <c r="F95" s="43">
        <f t="shared" si="6"/>
        <v>0</v>
      </c>
      <c r="G95" s="44">
        <f t="shared" si="7"/>
        <v>44</v>
      </c>
      <c r="H95" s="249">
        <v>0</v>
      </c>
      <c r="I95" s="46">
        <f t="shared" si="8"/>
        <v>32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0</v>
      </c>
      <c r="E96" s="23">
        <v>0</v>
      </c>
      <c r="F96" s="43">
        <f t="shared" si="6"/>
        <v>0</v>
      </c>
      <c r="G96" s="44">
        <f t="shared" si="7"/>
        <v>44</v>
      </c>
      <c r="H96" s="249">
        <v>0</v>
      </c>
      <c r="I96" s="46">
        <f t="shared" si="8"/>
        <v>32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13</v>
      </c>
      <c r="E97" s="29">
        <v>7</v>
      </c>
      <c r="F97" s="53">
        <f t="shared" si="6"/>
        <v>20</v>
      </c>
      <c r="G97" s="54">
        <f t="shared" si="7"/>
        <v>11</v>
      </c>
      <c r="H97" s="55">
        <f>E97/F97</f>
        <v>0.35</v>
      </c>
      <c r="I97" s="56">
        <f t="shared" si="8"/>
        <v>19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415</v>
      </c>
      <c r="E99" s="244">
        <f t="shared" ref="E99:G99" si="10">SUM(E12:E97)</f>
        <v>339</v>
      </c>
      <c r="F99" s="244">
        <f t="shared" si="10"/>
        <v>754</v>
      </c>
      <c r="G99" s="245">
        <f t="shared" si="10"/>
        <v>2805</v>
      </c>
    </row>
  </sheetData>
  <autoFilter ref="A11:I11" xr:uid="{00000000-0009-0000-0000-000029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29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214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18</v>
      </c>
      <c r="E6" s="17">
        <f>INDEX(E12:E97,MATCH(C6,C12:C97,0),0)</f>
        <v>0</v>
      </c>
      <c r="F6" s="17">
        <f>SUM(D6:E6)</f>
        <v>18</v>
      </c>
      <c r="G6" s="18">
        <f>_xlfn.RANK.EQ(F6,$F$12:$F$97,0)</f>
        <v>14</v>
      </c>
      <c r="H6" s="19">
        <f>E6/F6</f>
        <v>0</v>
      </c>
      <c r="I6" s="20">
        <f>_xlfn.RANK.EQ(H6,$H$12:$H$97,0)</f>
        <v>34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10.8</v>
      </c>
      <c r="E7" s="76">
        <f>ROUND(SUMIF($B$12:$B$97,"G",E12:E97)/(COUNTIFS(B12:B97,"G",D12:D97,"&lt;&gt;")),1)</f>
        <v>4.7</v>
      </c>
      <c r="F7" s="76">
        <f>ROUND(SUM(D7:E7),1)</f>
        <v>15.5</v>
      </c>
      <c r="G7" s="24"/>
      <c r="H7" s="25">
        <f>E7/F7</f>
        <v>0.3032258064516129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5.8</v>
      </c>
      <c r="E8" s="78">
        <f>ROUND(AVERAGE(E12:E97),1)</f>
        <v>4.0999999999999996</v>
      </c>
      <c r="F8" s="78">
        <f>ROUND(SUM(D8:E8),1)</f>
        <v>9.9</v>
      </c>
      <c r="G8" s="30"/>
      <c r="H8" s="31">
        <f>E8/F8</f>
        <v>0.41414141414141409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2022年度（基準日：５月１日）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5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72</v>
      </c>
      <c r="E12" s="23">
        <v>157</v>
      </c>
      <c r="F12" s="43">
        <f t="shared" ref="F12:F43" si="0">SUM(D12:E12)</f>
        <v>229</v>
      </c>
      <c r="G12" s="44">
        <f t="shared" ref="G12:G43" si="1">_xlfn.RANK.EQ(F12,$F$12:$F$97,0)</f>
        <v>1</v>
      </c>
      <c r="H12" s="45">
        <f>E12/F12</f>
        <v>0.68558951965065507</v>
      </c>
      <c r="I12" s="46">
        <f t="shared" ref="I12:I43" si="2">_xlfn.RANK.EQ(H12,$H$12:$H$97,0)</f>
        <v>5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0</v>
      </c>
      <c r="E13" s="23">
        <v>0</v>
      </c>
      <c r="F13" s="43">
        <f t="shared" si="0"/>
        <v>0</v>
      </c>
      <c r="G13" s="44">
        <f t="shared" si="1"/>
        <v>47</v>
      </c>
      <c r="H13" s="249">
        <v>0</v>
      </c>
      <c r="I13" s="46">
        <f t="shared" si="2"/>
        <v>34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8</v>
      </c>
      <c r="E14" s="23">
        <v>4</v>
      </c>
      <c r="F14" s="43">
        <f t="shared" si="0"/>
        <v>12</v>
      </c>
      <c r="G14" s="44">
        <f t="shared" si="1"/>
        <v>22</v>
      </c>
      <c r="H14" s="45">
        <f>E14/F14</f>
        <v>0.33333333333333331</v>
      </c>
      <c r="I14" s="46">
        <f t="shared" si="2"/>
        <v>18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0</v>
      </c>
      <c r="E15" s="23">
        <v>0</v>
      </c>
      <c r="F15" s="43">
        <f t="shared" si="0"/>
        <v>0</v>
      </c>
      <c r="G15" s="44">
        <f t="shared" si="1"/>
        <v>47</v>
      </c>
      <c r="H15" s="249">
        <v>0</v>
      </c>
      <c r="I15" s="46">
        <f t="shared" si="2"/>
        <v>34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0</v>
      </c>
      <c r="E16" s="23">
        <v>0</v>
      </c>
      <c r="F16" s="43">
        <f t="shared" si="0"/>
        <v>0</v>
      </c>
      <c r="G16" s="44">
        <f t="shared" si="1"/>
        <v>47</v>
      </c>
      <c r="H16" s="249">
        <v>0</v>
      </c>
      <c r="I16" s="46">
        <f t="shared" si="2"/>
        <v>34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0</v>
      </c>
      <c r="E17" s="23">
        <v>1</v>
      </c>
      <c r="F17" s="43">
        <f t="shared" si="0"/>
        <v>1</v>
      </c>
      <c r="G17" s="44">
        <f t="shared" si="1"/>
        <v>42</v>
      </c>
      <c r="H17" s="45">
        <f>E17/F17</f>
        <v>1</v>
      </c>
      <c r="I17" s="46">
        <f t="shared" si="2"/>
        <v>1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6</v>
      </c>
      <c r="E18" s="23">
        <v>0</v>
      </c>
      <c r="F18" s="43">
        <f t="shared" si="0"/>
        <v>6</v>
      </c>
      <c r="G18" s="44">
        <f t="shared" si="1"/>
        <v>29</v>
      </c>
      <c r="H18" s="45">
        <f>E18/F18</f>
        <v>0</v>
      </c>
      <c r="I18" s="46">
        <f t="shared" si="2"/>
        <v>34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0</v>
      </c>
      <c r="E19" s="23">
        <v>0</v>
      </c>
      <c r="F19" s="43">
        <f t="shared" si="0"/>
        <v>0</v>
      </c>
      <c r="G19" s="44">
        <f t="shared" si="1"/>
        <v>47</v>
      </c>
      <c r="H19" s="249">
        <v>0</v>
      </c>
      <c r="I19" s="46">
        <f t="shared" si="2"/>
        <v>34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13</v>
      </c>
      <c r="E20" s="23">
        <v>5</v>
      </c>
      <c r="F20" s="43">
        <f t="shared" si="0"/>
        <v>18</v>
      </c>
      <c r="G20" s="44">
        <f t="shared" si="1"/>
        <v>14</v>
      </c>
      <c r="H20" s="45">
        <f>E20/F20</f>
        <v>0.27777777777777779</v>
      </c>
      <c r="I20" s="46">
        <f t="shared" si="2"/>
        <v>26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14</v>
      </c>
      <c r="E21" s="23">
        <v>5</v>
      </c>
      <c r="F21" s="43">
        <f t="shared" si="0"/>
        <v>19</v>
      </c>
      <c r="G21" s="44">
        <f t="shared" si="1"/>
        <v>11</v>
      </c>
      <c r="H21" s="45">
        <f>E21/F21</f>
        <v>0.26315789473684209</v>
      </c>
      <c r="I21" s="46">
        <f t="shared" si="2"/>
        <v>27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0</v>
      </c>
      <c r="E22" s="23">
        <v>0</v>
      </c>
      <c r="F22" s="43">
        <f t="shared" si="0"/>
        <v>0</v>
      </c>
      <c r="G22" s="44">
        <f t="shared" si="1"/>
        <v>47</v>
      </c>
      <c r="H22" s="249">
        <v>0</v>
      </c>
      <c r="I22" s="46">
        <f t="shared" si="2"/>
        <v>34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0</v>
      </c>
      <c r="E23" s="23">
        <v>0</v>
      </c>
      <c r="F23" s="43">
        <f t="shared" si="0"/>
        <v>0</v>
      </c>
      <c r="G23" s="44">
        <f t="shared" si="1"/>
        <v>47</v>
      </c>
      <c r="H23" s="249">
        <v>0</v>
      </c>
      <c r="I23" s="46">
        <f t="shared" si="2"/>
        <v>34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5</v>
      </c>
      <c r="E24" s="23">
        <v>3</v>
      </c>
      <c r="F24" s="43">
        <f t="shared" si="0"/>
        <v>8</v>
      </c>
      <c r="G24" s="44">
        <f t="shared" si="1"/>
        <v>25</v>
      </c>
      <c r="H24" s="45">
        <f>E24/F24</f>
        <v>0.375</v>
      </c>
      <c r="I24" s="46">
        <f t="shared" si="2"/>
        <v>15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0</v>
      </c>
      <c r="E25" s="23">
        <v>0</v>
      </c>
      <c r="F25" s="43">
        <f t="shared" si="0"/>
        <v>0</v>
      </c>
      <c r="G25" s="44">
        <f t="shared" si="1"/>
        <v>47</v>
      </c>
      <c r="H25" s="249">
        <v>0</v>
      </c>
      <c r="I25" s="46">
        <f t="shared" si="2"/>
        <v>34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0</v>
      </c>
      <c r="E26" s="23">
        <v>0</v>
      </c>
      <c r="F26" s="43">
        <f t="shared" si="0"/>
        <v>0</v>
      </c>
      <c r="G26" s="44">
        <f t="shared" si="1"/>
        <v>47</v>
      </c>
      <c r="H26" s="249">
        <v>0</v>
      </c>
      <c r="I26" s="46">
        <f t="shared" si="2"/>
        <v>34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13</v>
      </c>
      <c r="E27" s="23">
        <v>6</v>
      </c>
      <c r="F27" s="43">
        <f t="shared" si="0"/>
        <v>19</v>
      </c>
      <c r="G27" s="44">
        <f t="shared" si="1"/>
        <v>11</v>
      </c>
      <c r="H27" s="45">
        <f>E27/F27</f>
        <v>0.31578947368421051</v>
      </c>
      <c r="I27" s="46">
        <f t="shared" si="2"/>
        <v>21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0</v>
      </c>
      <c r="E28" s="23">
        <v>0</v>
      </c>
      <c r="F28" s="43">
        <f t="shared" si="0"/>
        <v>0</v>
      </c>
      <c r="G28" s="44">
        <f t="shared" si="1"/>
        <v>47</v>
      </c>
      <c r="H28" s="249">
        <v>0</v>
      </c>
      <c r="I28" s="46">
        <f t="shared" si="2"/>
        <v>34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0</v>
      </c>
      <c r="E29" s="23">
        <v>0</v>
      </c>
      <c r="F29" s="43">
        <f t="shared" si="0"/>
        <v>0</v>
      </c>
      <c r="G29" s="44">
        <f t="shared" si="1"/>
        <v>47</v>
      </c>
      <c r="H29" s="249">
        <v>0</v>
      </c>
      <c r="I29" s="46">
        <f t="shared" si="2"/>
        <v>34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0</v>
      </c>
      <c r="E30" s="23">
        <v>0</v>
      </c>
      <c r="F30" s="43">
        <f t="shared" si="0"/>
        <v>0</v>
      </c>
      <c r="G30" s="44">
        <f t="shared" si="1"/>
        <v>47</v>
      </c>
      <c r="H30" s="249">
        <v>0</v>
      </c>
      <c r="I30" s="46">
        <f t="shared" si="2"/>
        <v>34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0</v>
      </c>
      <c r="E31" s="23">
        <v>0</v>
      </c>
      <c r="F31" s="43">
        <f t="shared" si="0"/>
        <v>0</v>
      </c>
      <c r="G31" s="44">
        <f t="shared" si="1"/>
        <v>47</v>
      </c>
      <c r="H31" s="249">
        <v>0</v>
      </c>
      <c r="I31" s="46">
        <f t="shared" si="2"/>
        <v>34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0</v>
      </c>
      <c r="E32" s="23">
        <v>1</v>
      </c>
      <c r="F32" s="43">
        <f t="shared" si="0"/>
        <v>1</v>
      </c>
      <c r="G32" s="44">
        <f t="shared" si="1"/>
        <v>42</v>
      </c>
      <c r="H32" s="45">
        <f>E32/F32</f>
        <v>1</v>
      </c>
      <c r="I32" s="46">
        <f t="shared" si="2"/>
        <v>1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5</v>
      </c>
      <c r="E33" s="23">
        <v>2</v>
      </c>
      <c r="F33" s="43">
        <f t="shared" si="0"/>
        <v>7</v>
      </c>
      <c r="G33" s="44">
        <f t="shared" si="1"/>
        <v>27</v>
      </c>
      <c r="H33" s="45">
        <f>E33/F33</f>
        <v>0.2857142857142857</v>
      </c>
      <c r="I33" s="46">
        <f t="shared" si="2"/>
        <v>23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0</v>
      </c>
      <c r="E34" s="23">
        <v>0</v>
      </c>
      <c r="F34" s="43">
        <f t="shared" si="0"/>
        <v>0</v>
      </c>
      <c r="G34" s="44">
        <f t="shared" si="1"/>
        <v>47</v>
      </c>
      <c r="H34" s="249">
        <v>0</v>
      </c>
      <c r="I34" s="46">
        <f t="shared" si="2"/>
        <v>34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7</v>
      </c>
      <c r="E35" s="23">
        <v>16</v>
      </c>
      <c r="F35" s="43">
        <f t="shared" si="0"/>
        <v>23</v>
      </c>
      <c r="G35" s="44">
        <f t="shared" si="1"/>
        <v>9</v>
      </c>
      <c r="H35" s="45">
        <f>E35/F35</f>
        <v>0.69565217391304346</v>
      </c>
      <c r="I35" s="46">
        <f t="shared" si="2"/>
        <v>4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0</v>
      </c>
      <c r="E36" s="23">
        <v>2</v>
      </c>
      <c r="F36" s="43">
        <f t="shared" si="0"/>
        <v>2</v>
      </c>
      <c r="G36" s="44">
        <f t="shared" si="1"/>
        <v>37</v>
      </c>
      <c r="H36" s="45">
        <f>E36/F36</f>
        <v>1</v>
      </c>
      <c r="I36" s="46">
        <f t="shared" si="2"/>
        <v>1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5</v>
      </c>
      <c r="E37" s="23">
        <v>2</v>
      </c>
      <c r="F37" s="43">
        <f t="shared" si="0"/>
        <v>7</v>
      </c>
      <c r="G37" s="44">
        <f t="shared" si="1"/>
        <v>27</v>
      </c>
      <c r="H37" s="45">
        <f>E37/F37</f>
        <v>0.2857142857142857</v>
      </c>
      <c r="I37" s="46">
        <f t="shared" si="2"/>
        <v>23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0</v>
      </c>
      <c r="E38" s="23">
        <v>0</v>
      </c>
      <c r="F38" s="43">
        <f t="shared" si="0"/>
        <v>0</v>
      </c>
      <c r="G38" s="44">
        <f t="shared" si="1"/>
        <v>47</v>
      </c>
      <c r="H38" s="249">
        <v>0</v>
      </c>
      <c r="I38" s="46">
        <f t="shared" si="2"/>
        <v>34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2</v>
      </c>
      <c r="E39" s="23">
        <v>0</v>
      </c>
      <c r="F39" s="43">
        <f t="shared" si="0"/>
        <v>2</v>
      </c>
      <c r="G39" s="44">
        <f t="shared" si="1"/>
        <v>37</v>
      </c>
      <c r="H39" s="45">
        <f>E39/F39</f>
        <v>0</v>
      </c>
      <c r="I39" s="46">
        <f t="shared" si="2"/>
        <v>34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1</v>
      </c>
      <c r="E40" s="23">
        <v>0</v>
      </c>
      <c r="F40" s="43">
        <f t="shared" si="0"/>
        <v>1</v>
      </c>
      <c r="G40" s="44">
        <f t="shared" si="1"/>
        <v>42</v>
      </c>
      <c r="H40" s="45">
        <f>E40/F40</f>
        <v>0</v>
      </c>
      <c r="I40" s="46">
        <f t="shared" si="2"/>
        <v>34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0</v>
      </c>
      <c r="E41" s="23">
        <v>0</v>
      </c>
      <c r="F41" s="43">
        <f t="shared" si="0"/>
        <v>0</v>
      </c>
      <c r="G41" s="44">
        <f t="shared" si="1"/>
        <v>47</v>
      </c>
      <c r="H41" s="249">
        <v>0</v>
      </c>
      <c r="I41" s="46">
        <f t="shared" si="2"/>
        <v>34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0</v>
      </c>
      <c r="E42" s="23">
        <v>0</v>
      </c>
      <c r="F42" s="43">
        <f t="shared" si="0"/>
        <v>0</v>
      </c>
      <c r="G42" s="44">
        <f t="shared" si="1"/>
        <v>47</v>
      </c>
      <c r="H42" s="249">
        <v>0</v>
      </c>
      <c r="I42" s="46">
        <f t="shared" si="2"/>
        <v>34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0</v>
      </c>
      <c r="F43" s="43">
        <f t="shared" si="0"/>
        <v>0</v>
      </c>
      <c r="G43" s="44">
        <f t="shared" si="1"/>
        <v>47</v>
      </c>
      <c r="H43" s="249">
        <v>0</v>
      </c>
      <c r="I43" s="46">
        <f t="shared" si="2"/>
        <v>34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0</v>
      </c>
      <c r="E44" s="23">
        <v>0</v>
      </c>
      <c r="F44" s="43">
        <f t="shared" ref="F44:F75" si="3">SUM(D44:E44)</f>
        <v>0</v>
      </c>
      <c r="G44" s="44">
        <f t="shared" ref="G44:G75" si="4">_xlfn.RANK.EQ(F44,$F$12:$F$97,0)</f>
        <v>47</v>
      </c>
      <c r="H44" s="249">
        <v>0</v>
      </c>
      <c r="I44" s="46">
        <f t="shared" ref="I44:I75" si="5">_xlfn.RANK.EQ(H44,$H$12:$H$97,0)</f>
        <v>34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0</v>
      </c>
      <c r="E45" s="23">
        <v>0</v>
      </c>
      <c r="F45" s="43">
        <f t="shared" si="3"/>
        <v>0</v>
      </c>
      <c r="G45" s="44">
        <f t="shared" si="4"/>
        <v>47</v>
      </c>
      <c r="H45" s="249">
        <v>0</v>
      </c>
      <c r="I45" s="46">
        <f t="shared" si="5"/>
        <v>34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3"/>
        <v>0</v>
      </c>
      <c r="G46" s="44">
        <f t="shared" si="4"/>
        <v>47</v>
      </c>
      <c r="H46" s="249">
        <v>0</v>
      </c>
      <c r="I46" s="46">
        <f t="shared" si="5"/>
        <v>34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0</v>
      </c>
      <c r="E47" s="23">
        <v>0</v>
      </c>
      <c r="F47" s="43">
        <f t="shared" si="3"/>
        <v>0</v>
      </c>
      <c r="G47" s="44">
        <f t="shared" si="4"/>
        <v>47</v>
      </c>
      <c r="H47" s="249">
        <v>0</v>
      </c>
      <c r="I47" s="46">
        <f t="shared" si="5"/>
        <v>34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3</v>
      </c>
      <c r="E48" s="23">
        <v>2</v>
      </c>
      <c r="F48" s="43">
        <f t="shared" si="3"/>
        <v>5</v>
      </c>
      <c r="G48" s="44">
        <f t="shared" si="4"/>
        <v>30</v>
      </c>
      <c r="H48" s="45">
        <f>E48/F48</f>
        <v>0.4</v>
      </c>
      <c r="I48" s="46">
        <f t="shared" si="5"/>
        <v>13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1</v>
      </c>
      <c r="E49" s="23">
        <v>1</v>
      </c>
      <c r="F49" s="43">
        <f t="shared" si="3"/>
        <v>2</v>
      </c>
      <c r="G49" s="44">
        <f t="shared" si="4"/>
        <v>37</v>
      </c>
      <c r="H49" s="45">
        <f>E49/F49</f>
        <v>0.5</v>
      </c>
      <c r="I49" s="46">
        <f t="shared" si="5"/>
        <v>6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12</v>
      </c>
      <c r="E50" s="23">
        <v>5</v>
      </c>
      <c r="F50" s="43">
        <f t="shared" si="3"/>
        <v>17</v>
      </c>
      <c r="G50" s="44">
        <f t="shared" si="4"/>
        <v>17</v>
      </c>
      <c r="H50" s="45">
        <f>E50/F50</f>
        <v>0.29411764705882354</v>
      </c>
      <c r="I50" s="46">
        <f t="shared" si="5"/>
        <v>22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4</v>
      </c>
      <c r="E51" s="23">
        <v>0</v>
      </c>
      <c r="F51" s="43">
        <f t="shared" si="3"/>
        <v>4</v>
      </c>
      <c r="G51" s="44">
        <f t="shared" si="4"/>
        <v>31</v>
      </c>
      <c r="H51" s="45">
        <f>E51/F51</f>
        <v>0</v>
      </c>
      <c r="I51" s="46">
        <f t="shared" si="5"/>
        <v>34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0</v>
      </c>
      <c r="E52" s="23">
        <v>0</v>
      </c>
      <c r="F52" s="43">
        <f t="shared" si="3"/>
        <v>0</v>
      </c>
      <c r="G52" s="44">
        <f t="shared" si="4"/>
        <v>47</v>
      </c>
      <c r="H52" s="249">
        <v>0</v>
      </c>
      <c r="I52" s="46">
        <f t="shared" si="5"/>
        <v>34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16</v>
      </c>
      <c r="E53" s="23">
        <v>0</v>
      </c>
      <c r="F53" s="43">
        <f t="shared" si="3"/>
        <v>16</v>
      </c>
      <c r="G53" s="44">
        <f t="shared" si="4"/>
        <v>18</v>
      </c>
      <c r="H53" s="45">
        <f>E53/F53</f>
        <v>0</v>
      </c>
      <c r="I53" s="46">
        <f t="shared" si="5"/>
        <v>34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22</v>
      </c>
      <c r="E54" s="23">
        <v>2</v>
      </c>
      <c r="F54" s="43">
        <f t="shared" si="3"/>
        <v>24</v>
      </c>
      <c r="G54" s="44">
        <f t="shared" si="4"/>
        <v>8</v>
      </c>
      <c r="H54" s="45">
        <f>E54/F54</f>
        <v>8.3333333333333329E-2</v>
      </c>
      <c r="I54" s="46">
        <f t="shared" si="5"/>
        <v>33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0</v>
      </c>
      <c r="E55" s="23">
        <v>0</v>
      </c>
      <c r="F55" s="43">
        <f t="shared" si="3"/>
        <v>0</v>
      </c>
      <c r="G55" s="44">
        <f t="shared" si="4"/>
        <v>47</v>
      </c>
      <c r="H55" s="249">
        <v>0</v>
      </c>
      <c r="I55" s="46">
        <f t="shared" si="5"/>
        <v>34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16</v>
      </c>
      <c r="E56" s="23">
        <v>15</v>
      </c>
      <c r="F56" s="43">
        <f t="shared" si="3"/>
        <v>31</v>
      </c>
      <c r="G56" s="44">
        <f t="shared" si="4"/>
        <v>6</v>
      </c>
      <c r="H56" s="45">
        <f>E56/F56</f>
        <v>0.4838709677419355</v>
      </c>
      <c r="I56" s="46">
        <f t="shared" si="5"/>
        <v>9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0</v>
      </c>
      <c r="E57" s="23">
        <v>0</v>
      </c>
      <c r="F57" s="43">
        <f t="shared" si="3"/>
        <v>0</v>
      </c>
      <c r="G57" s="44">
        <f t="shared" si="4"/>
        <v>47</v>
      </c>
      <c r="H57" s="249">
        <v>0</v>
      </c>
      <c r="I57" s="46">
        <f t="shared" si="5"/>
        <v>34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6</v>
      </c>
      <c r="E58" s="23">
        <v>2</v>
      </c>
      <c r="F58" s="43">
        <f t="shared" si="3"/>
        <v>8</v>
      </c>
      <c r="G58" s="44">
        <f t="shared" si="4"/>
        <v>25</v>
      </c>
      <c r="H58" s="45">
        <f>E58/F58</f>
        <v>0.25</v>
      </c>
      <c r="I58" s="46">
        <f t="shared" si="5"/>
        <v>28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7</v>
      </c>
      <c r="E59" s="23">
        <v>7</v>
      </c>
      <c r="F59" s="43">
        <f t="shared" si="3"/>
        <v>14</v>
      </c>
      <c r="G59" s="44">
        <f t="shared" si="4"/>
        <v>19</v>
      </c>
      <c r="H59" s="45">
        <f>E59/F59</f>
        <v>0.5</v>
      </c>
      <c r="I59" s="46">
        <f t="shared" si="5"/>
        <v>6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20</v>
      </c>
      <c r="E60" s="23">
        <v>6</v>
      </c>
      <c r="F60" s="43">
        <f t="shared" si="3"/>
        <v>26</v>
      </c>
      <c r="G60" s="44">
        <f t="shared" si="4"/>
        <v>7</v>
      </c>
      <c r="H60" s="45">
        <f>E60/F60</f>
        <v>0.23076923076923078</v>
      </c>
      <c r="I60" s="46">
        <f t="shared" si="5"/>
        <v>30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2</v>
      </c>
      <c r="E61" s="23">
        <v>0</v>
      </c>
      <c r="F61" s="43">
        <f t="shared" si="3"/>
        <v>2</v>
      </c>
      <c r="G61" s="44">
        <f t="shared" si="4"/>
        <v>37</v>
      </c>
      <c r="H61" s="45">
        <f>E61/F61</f>
        <v>0</v>
      </c>
      <c r="I61" s="46">
        <f t="shared" si="5"/>
        <v>34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10</v>
      </c>
      <c r="E62" s="23">
        <v>4</v>
      </c>
      <c r="F62" s="43">
        <f t="shared" si="3"/>
        <v>14</v>
      </c>
      <c r="G62" s="44">
        <f t="shared" si="4"/>
        <v>19</v>
      </c>
      <c r="H62" s="45">
        <f>E62/F62</f>
        <v>0.2857142857142857</v>
      </c>
      <c r="I62" s="46">
        <f t="shared" si="5"/>
        <v>23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0</v>
      </c>
      <c r="E63" s="23">
        <v>0</v>
      </c>
      <c r="F63" s="43">
        <f t="shared" si="3"/>
        <v>0</v>
      </c>
      <c r="G63" s="44">
        <f t="shared" si="4"/>
        <v>47</v>
      </c>
      <c r="H63" s="249">
        <v>0</v>
      </c>
      <c r="I63" s="46">
        <f t="shared" si="5"/>
        <v>34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0</v>
      </c>
      <c r="E64" s="23">
        <v>0</v>
      </c>
      <c r="F64" s="43">
        <f t="shared" si="3"/>
        <v>0</v>
      </c>
      <c r="G64" s="44">
        <f t="shared" si="4"/>
        <v>47</v>
      </c>
      <c r="H64" s="249">
        <v>0</v>
      </c>
      <c r="I64" s="46">
        <f t="shared" si="5"/>
        <v>34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2</v>
      </c>
      <c r="E65" s="23">
        <v>1</v>
      </c>
      <c r="F65" s="43">
        <f t="shared" si="3"/>
        <v>3</v>
      </c>
      <c r="G65" s="44">
        <f t="shared" si="4"/>
        <v>34</v>
      </c>
      <c r="H65" s="45">
        <f>E65/F65</f>
        <v>0.33333333333333331</v>
      </c>
      <c r="I65" s="46">
        <f t="shared" si="5"/>
        <v>18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0</v>
      </c>
      <c r="E66" s="23">
        <v>0</v>
      </c>
      <c r="F66" s="43">
        <f t="shared" si="3"/>
        <v>0</v>
      </c>
      <c r="G66" s="44">
        <f t="shared" si="4"/>
        <v>47</v>
      </c>
      <c r="H66" s="249">
        <v>0</v>
      </c>
      <c r="I66" s="46">
        <f t="shared" si="5"/>
        <v>34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0</v>
      </c>
      <c r="E67" s="23">
        <v>0</v>
      </c>
      <c r="F67" s="43">
        <f t="shared" si="3"/>
        <v>0</v>
      </c>
      <c r="G67" s="44">
        <f t="shared" si="4"/>
        <v>47</v>
      </c>
      <c r="H67" s="249">
        <v>0</v>
      </c>
      <c r="I67" s="46">
        <f t="shared" si="5"/>
        <v>34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0</v>
      </c>
      <c r="E68" s="23">
        <v>0</v>
      </c>
      <c r="F68" s="43">
        <f t="shared" si="3"/>
        <v>0</v>
      </c>
      <c r="G68" s="44">
        <f t="shared" si="4"/>
        <v>47</v>
      </c>
      <c r="H68" s="249">
        <v>0</v>
      </c>
      <c r="I68" s="46">
        <f t="shared" si="5"/>
        <v>34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4</v>
      </c>
      <c r="E69" s="23">
        <v>0</v>
      </c>
      <c r="F69" s="43">
        <f t="shared" si="3"/>
        <v>4</v>
      </c>
      <c r="G69" s="44">
        <f t="shared" si="4"/>
        <v>31</v>
      </c>
      <c r="H69" s="45">
        <f>E69/F69</f>
        <v>0</v>
      </c>
      <c r="I69" s="46">
        <f t="shared" si="5"/>
        <v>34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1</v>
      </c>
      <c r="E70" s="23">
        <v>1</v>
      </c>
      <c r="F70" s="43">
        <f t="shared" si="3"/>
        <v>2</v>
      </c>
      <c r="G70" s="44">
        <f t="shared" si="4"/>
        <v>37</v>
      </c>
      <c r="H70" s="45">
        <f>E70/F70</f>
        <v>0.5</v>
      </c>
      <c r="I70" s="46">
        <f t="shared" si="5"/>
        <v>6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1</v>
      </c>
      <c r="E71" s="23">
        <v>0</v>
      </c>
      <c r="F71" s="43">
        <f t="shared" si="3"/>
        <v>1</v>
      </c>
      <c r="G71" s="44">
        <f t="shared" si="4"/>
        <v>42</v>
      </c>
      <c r="H71" s="45">
        <f>E71/F71</f>
        <v>0</v>
      </c>
      <c r="I71" s="46">
        <f t="shared" si="5"/>
        <v>34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0</v>
      </c>
      <c r="E72" s="23">
        <v>0</v>
      </c>
      <c r="F72" s="43">
        <f t="shared" si="3"/>
        <v>0</v>
      </c>
      <c r="G72" s="44">
        <f t="shared" si="4"/>
        <v>47</v>
      </c>
      <c r="H72" s="249">
        <v>0</v>
      </c>
      <c r="I72" s="46">
        <f t="shared" si="5"/>
        <v>34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0</v>
      </c>
      <c r="E73" s="23">
        <v>0</v>
      </c>
      <c r="F73" s="43">
        <f t="shared" si="3"/>
        <v>0</v>
      </c>
      <c r="G73" s="44">
        <f t="shared" si="4"/>
        <v>47</v>
      </c>
      <c r="H73" s="249">
        <v>0</v>
      </c>
      <c r="I73" s="46">
        <f t="shared" si="5"/>
        <v>34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0</v>
      </c>
      <c r="E74" s="23">
        <v>0</v>
      </c>
      <c r="F74" s="43">
        <f t="shared" si="3"/>
        <v>0</v>
      </c>
      <c r="G74" s="44">
        <f t="shared" si="4"/>
        <v>47</v>
      </c>
      <c r="H74" s="249">
        <v>0</v>
      </c>
      <c r="I74" s="46">
        <f t="shared" si="5"/>
        <v>34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8</v>
      </c>
      <c r="E75" s="23">
        <v>6</v>
      </c>
      <c r="F75" s="43">
        <f t="shared" si="3"/>
        <v>14</v>
      </c>
      <c r="G75" s="44">
        <f t="shared" si="4"/>
        <v>19</v>
      </c>
      <c r="H75" s="45">
        <f>E75/F75</f>
        <v>0.42857142857142855</v>
      </c>
      <c r="I75" s="46">
        <f t="shared" si="5"/>
        <v>12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0</v>
      </c>
      <c r="E76" s="23">
        <v>0</v>
      </c>
      <c r="F76" s="43">
        <f t="shared" ref="F76:F107" si="6">SUM(D76:E76)</f>
        <v>0</v>
      </c>
      <c r="G76" s="44">
        <f t="shared" ref="G76:G107" si="7">_xlfn.RANK.EQ(F76,$F$12:$F$97,0)</f>
        <v>47</v>
      </c>
      <c r="H76" s="249">
        <v>0</v>
      </c>
      <c r="I76" s="46">
        <f t="shared" ref="I76:I107" si="8">_xlfn.RANK.EQ(H76,$H$12:$H$97,0)</f>
        <v>34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0</v>
      </c>
      <c r="E77" s="23">
        <v>0</v>
      </c>
      <c r="F77" s="43">
        <f t="shared" si="6"/>
        <v>0</v>
      </c>
      <c r="G77" s="44">
        <f t="shared" si="7"/>
        <v>47</v>
      </c>
      <c r="H77" s="249">
        <v>0</v>
      </c>
      <c r="I77" s="46">
        <f t="shared" si="8"/>
        <v>34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3</v>
      </c>
      <c r="E78" s="23">
        <v>0</v>
      </c>
      <c r="F78" s="43">
        <f t="shared" si="6"/>
        <v>3</v>
      </c>
      <c r="G78" s="44">
        <f t="shared" si="7"/>
        <v>34</v>
      </c>
      <c r="H78" s="45">
        <f>E78/F78</f>
        <v>0</v>
      </c>
      <c r="I78" s="46">
        <f t="shared" si="8"/>
        <v>34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0</v>
      </c>
      <c r="E79" s="23">
        <v>0</v>
      </c>
      <c r="F79" s="43">
        <f t="shared" si="6"/>
        <v>0</v>
      </c>
      <c r="G79" s="44">
        <f t="shared" si="7"/>
        <v>47</v>
      </c>
      <c r="H79" s="249">
        <v>0</v>
      </c>
      <c r="I79" s="46">
        <f t="shared" si="8"/>
        <v>34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3</v>
      </c>
      <c r="E80" s="23">
        <v>0</v>
      </c>
      <c r="F80" s="43">
        <f t="shared" si="6"/>
        <v>3</v>
      </c>
      <c r="G80" s="44">
        <f t="shared" si="7"/>
        <v>34</v>
      </c>
      <c r="H80" s="45">
        <f>E80/F80</f>
        <v>0</v>
      </c>
      <c r="I80" s="46">
        <f t="shared" si="8"/>
        <v>34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45</v>
      </c>
      <c r="E81" s="23">
        <v>39</v>
      </c>
      <c r="F81" s="43">
        <f t="shared" si="6"/>
        <v>84</v>
      </c>
      <c r="G81" s="44">
        <f t="shared" si="7"/>
        <v>2</v>
      </c>
      <c r="H81" s="45">
        <f>E81/F81</f>
        <v>0.4642857142857143</v>
      </c>
      <c r="I81" s="46">
        <f t="shared" si="8"/>
        <v>10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12</v>
      </c>
      <c r="E82" s="23">
        <v>10</v>
      </c>
      <c r="F82" s="43">
        <f t="shared" si="6"/>
        <v>22</v>
      </c>
      <c r="G82" s="44">
        <f t="shared" si="7"/>
        <v>10</v>
      </c>
      <c r="H82" s="45">
        <f>E82/F82</f>
        <v>0.45454545454545453</v>
      </c>
      <c r="I82" s="46">
        <f t="shared" si="8"/>
        <v>11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1</v>
      </c>
      <c r="E83" s="23">
        <v>0</v>
      </c>
      <c r="F83" s="43">
        <f t="shared" si="6"/>
        <v>1</v>
      </c>
      <c r="G83" s="44">
        <f t="shared" si="7"/>
        <v>42</v>
      </c>
      <c r="H83" s="45">
        <f>E83/F83</f>
        <v>0</v>
      </c>
      <c r="I83" s="46">
        <f t="shared" si="8"/>
        <v>34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9</v>
      </c>
      <c r="E84" s="23">
        <v>0</v>
      </c>
      <c r="F84" s="43">
        <f t="shared" si="6"/>
        <v>9</v>
      </c>
      <c r="G84" s="44">
        <f t="shared" si="7"/>
        <v>23</v>
      </c>
      <c r="H84" s="45">
        <f>E84/F84</f>
        <v>0</v>
      </c>
      <c r="I84" s="46">
        <f t="shared" si="8"/>
        <v>34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0</v>
      </c>
      <c r="E85" s="23">
        <v>0</v>
      </c>
      <c r="F85" s="43">
        <f t="shared" si="6"/>
        <v>0</v>
      </c>
      <c r="G85" s="44">
        <f t="shared" si="7"/>
        <v>47</v>
      </c>
      <c r="H85" s="249">
        <v>0</v>
      </c>
      <c r="I85" s="46">
        <f t="shared" si="8"/>
        <v>34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18</v>
      </c>
      <c r="E86" s="48">
        <v>0</v>
      </c>
      <c r="F86" s="49">
        <f t="shared" si="6"/>
        <v>18</v>
      </c>
      <c r="G86" s="50">
        <f t="shared" si="7"/>
        <v>14</v>
      </c>
      <c r="H86" s="51">
        <f>E86/F86</f>
        <v>0</v>
      </c>
      <c r="I86" s="52">
        <f t="shared" si="8"/>
        <v>34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0</v>
      </c>
      <c r="E87" s="23">
        <v>0</v>
      </c>
      <c r="F87" s="43">
        <f t="shared" si="6"/>
        <v>0</v>
      </c>
      <c r="G87" s="44">
        <f t="shared" si="7"/>
        <v>47</v>
      </c>
      <c r="H87" s="249">
        <v>0</v>
      </c>
      <c r="I87" s="46">
        <f t="shared" si="8"/>
        <v>34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0</v>
      </c>
      <c r="E88" s="23">
        <v>0</v>
      </c>
      <c r="F88" s="43">
        <f t="shared" si="6"/>
        <v>0</v>
      </c>
      <c r="G88" s="44">
        <f t="shared" si="7"/>
        <v>47</v>
      </c>
      <c r="H88" s="249">
        <v>0</v>
      </c>
      <c r="I88" s="46">
        <f t="shared" si="8"/>
        <v>34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12</v>
      </c>
      <c r="E89" s="23">
        <v>7</v>
      </c>
      <c r="F89" s="43">
        <f t="shared" si="6"/>
        <v>19</v>
      </c>
      <c r="G89" s="44">
        <f t="shared" si="7"/>
        <v>11</v>
      </c>
      <c r="H89" s="45">
        <f t="shared" ref="H89:H94" si="9">E89/F89</f>
        <v>0.36842105263157893</v>
      </c>
      <c r="I89" s="46">
        <f t="shared" si="8"/>
        <v>17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7</v>
      </c>
      <c r="E90" s="23">
        <v>2</v>
      </c>
      <c r="F90" s="43">
        <f t="shared" si="6"/>
        <v>9</v>
      </c>
      <c r="G90" s="44">
        <f t="shared" si="7"/>
        <v>23</v>
      </c>
      <c r="H90" s="45">
        <f t="shared" si="9"/>
        <v>0.22222222222222221</v>
      </c>
      <c r="I90" s="46">
        <f t="shared" si="8"/>
        <v>31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34</v>
      </c>
      <c r="E91" s="23">
        <v>20</v>
      </c>
      <c r="F91" s="43">
        <f t="shared" si="6"/>
        <v>54</v>
      </c>
      <c r="G91" s="44">
        <f t="shared" si="7"/>
        <v>3</v>
      </c>
      <c r="H91" s="45">
        <f t="shared" si="9"/>
        <v>0.37037037037037035</v>
      </c>
      <c r="I91" s="46">
        <f t="shared" si="8"/>
        <v>16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3</v>
      </c>
      <c r="E92" s="23">
        <v>1</v>
      </c>
      <c r="F92" s="43">
        <f t="shared" si="6"/>
        <v>4</v>
      </c>
      <c r="G92" s="44">
        <f t="shared" si="7"/>
        <v>31</v>
      </c>
      <c r="H92" s="45">
        <f t="shared" si="9"/>
        <v>0.25</v>
      </c>
      <c r="I92" s="46">
        <f t="shared" si="8"/>
        <v>28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22</v>
      </c>
      <c r="E93" s="23">
        <v>11</v>
      </c>
      <c r="F93" s="43">
        <f t="shared" si="6"/>
        <v>33</v>
      </c>
      <c r="G93" s="44">
        <f t="shared" si="7"/>
        <v>4</v>
      </c>
      <c r="H93" s="45">
        <f t="shared" si="9"/>
        <v>0.33333333333333331</v>
      </c>
      <c r="I93" s="46">
        <f t="shared" si="8"/>
        <v>18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30</v>
      </c>
      <c r="E94" s="23">
        <v>3</v>
      </c>
      <c r="F94" s="43">
        <f t="shared" si="6"/>
        <v>33</v>
      </c>
      <c r="G94" s="44">
        <f t="shared" si="7"/>
        <v>4</v>
      </c>
      <c r="H94" s="45">
        <f t="shared" si="9"/>
        <v>9.0909090909090912E-2</v>
      </c>
      <c r="I94" s="46">
        <f t="shared" si="8"/>
        <v>32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0</v>
      </c>
      <c r="E95" s="23">
        <v>0</v>
      </c>
      <c r="F95" s="43">
        <f t="shared" si="6"/>
        <v>0</v>
      </c>
      <c r="G95" s="44">
        <f t="shared" si="7"/>
        <v>47</v>
      </c>
      <c r="H95" s="249">
        <v>0</v>
      </c>
      <c r="I95" s="46">
        <f t="shared" si="8"/>
        <v>34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0</v>
      </c>
      <c r="E96" s="23">
        <v>0</v>
      </c>
      <c r="F96" s="43">
        <f t="shared" si="6"/>
        <v>0</v>
      </c>
      <c r="G96" s="44">
        <f t="shared" si="7"/>
        <v>47</v>
      </c>
      <c r="H96" s="249">
        <v>0</v>
      </c>
      <c r="I96" s="46">
        <f t="shared" si="8"/>
        <v>34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11</v>
      </c>
      <c r="E97" s="29">
        <v>7</v>
      </c>
      <c r="F97" s="53">
        <f t="shared" si="6"/>
        <v>18</v>
      </c>
      <c r="G97" s="54">
        <f t="shared" si="7"/>
        <v>14</v>
      </c>
      <c r="H97" s="55">
        <f>E97/F97</f>
        <v>0.3888888888888889</v>
      </c>
      <c r="I97" s="56">
        <f t="shared" si="8"/>
        <v>14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496</v>
      </c>
      <c r="E99" s="244">
        <f t="shared" ref="E99:G99" si="10">SUM(E12:E97)</f>
        <v>356</v>
      </c>
      <c r="F99" s="244">
        <f t="shared" si="10"/>
        <v>852</v>
      </c>
      <c r="G99" s="245">
        <f t="shared" si="10"/>
        <v>2922</v>
      </c>
    </row>
  </sheetData>
  <autoFilter ref="A11:I11" xr:uid="{00000000-0009-0000-0000-00002A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2A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C2BDC-5A4B-4BD5-BF57-4CD280E8FF2C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H74" sqref="H74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214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18</v>
      </c>
      <c r="E6" s="17">
        <f>INDEX(E12:E97,MATCH(C6,C12:C97,0),0)</f>
        <v>0</v>
      </c>
      <c r="F6" s="17">
        <f>SUM(D6:E6)</f>
        <v>18</v>
      </c>
      <c r="G6" s="18">
        <f>_xlfn.RANK.EQ(F6,$F$12:$F$97,0)</f>
        <v>15</v>
      </c>
      <c r="H6" s="19">
        <f>E6/F6</f>
        <v>0</v>
      </c>
      <c r="I6" s="20">
        <f>_xlfn.RANK.EQ(H6,$H$12:$H$97,0)</f>
        <v>36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11.3</v>
      </c>
      <c r="E7" s="76">
        <f>ROUND(SUMIF($B$12:$B$97,"G",E12:E97)/(COUNTIFS(B12:B97,"G",D12:D97,"&lt;&gt;")),1)</f>
        <v>7.5</v>
      </c>
      <c r="F7" s="76">
        <f>ROUND(SUM(D7:E7),1)</f>
        <v>18.8</v>
      </c>
      <c r="G7" s="24"/>
      <c r="H7" s="25">
        <f>E7/F7</f>
        <v>0.39893617021276595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5.8</v>
      </c>
      <c r="E8" s="78">
        <f>ROUND(AVERAGE(E12:E97),1)</f>
        <v>5.0999999999999996</v>
      </c>
      <c r="F8" s="78">
        <f>ROUND(SUM(D8:E8),1)</f>
        <v>10.9</v>
      </c>
      <c r="G8" s="30"/>
      <c r="H8" s="31">
        <f>E8/F8</f>
        <v>0.4678899082568807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2023年度（基準日：５月１日）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399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69</v>
      </c>
      <c r="E12" s="23">
        <v>163</v>
      </c>
      <c r="F12" s="43">
        <f t="shared" ref="F12:F43" si="0">SUM(D12:E12)</f>
        <v>232</v>
      </c>
      <c r="G12" s="44">
        <f t="shared" ref="G12:G43" si="1">_xlfn.RANK.EQ(F12,$F$12:$F$97,0)</f>
        <v>1</v>
      </c>
      <c r="H12" s="45">
        <f>E12/F12</f>
        <v>0.70258620689655171</v>
      </c>
      <c r="I12" s="46">
        <f t="shared" ref="I12:I43" si="2">_xlfn.RANK.EQ(H12,$H$12:$H$97,0)</f>
        <v>6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0</v>
      </c>
      <c r="E13" s="23">
        <v>0</v>
      </c>
      <c r="F13" s="43">
        <f t="shared" si="0"/>
        <v>0</v>
      </c>
      <c r="G13" s="44">
        <f t="shared" si="1"/>
        <v>48</v>
      </c>
      <c r="H13" s="249">
        <v>0</v>
      </c>
      <c r="I13" s="46">
        <f t="shared" si="2"/>
        <v>36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6</v>
      </c>
      <c r="E14" s="23">
        <v>4</v>
      </c>
      <c r="F14" s="43">
        <f t="shared" si="0"/>
        <v>10</v>
      </c>
      <c r="G14" s="44">
        <f t="shared" si="1"/>
        <v>23</v>
      </c>
      <c r="H14" s="45">
        <f>E14/F14</f>
        <v>0.4</v>
      </c>
      <c r="I14" s="46">
        <f t="shared" si="2"/>
        <v>16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0</v>
      </c>
      <c r="E15" s="23">
        <v>0</v>
      </c>
      <c r="F15" s="43">
        <f t="shared" si="0"/>
        <v>0</v>
      </c>
      <c r="G15" s="44">
        <f t="shared" si="1"/>
        <v>48</v>
      </c>
      <c r="H15" s="249">
        <v>0</v>
      </c>
      <c r="I15" s="46">
        <f t="shared" si="2"/>
        <v>36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0</v>
      </c>
      <c r="E16" s="23">
        <v>0</v>
      </c>
      <c r="F16" s="43">
        <f t="shared" si="0"/>
        <v>0</v>
      </c>
      <c r="G16" s="44">
        <f t="shared" si="1"/>
        <v>48</v>
      </c>
      <c r="H16" s="249">
        <v>0</v>
      </c>
      <c r="I16" s="46">
        <f t="shared" si="2"/>
        <v>36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0</v>
      </c>
      <c r="E17" s="23">
        <v>1</v>
      </c>
      <c r="F17" s="43">
        <f t="shared" si="0"/>
        <v>1</v>
      </c>
      <c r="G17" s="44">
        <f t="shared" si="1"/>
        <v>42</v>
      </c>
      <c r="H17" s="45">
        <f>E17/F17</f>
        <v>1</v>
      </c>
      <c r="I17" s="46">
        <f t="shared" si="2"/>
        <v>1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6</v>
      </c>
      <c r="E18" s="23">
        <v>0</v>
      </c>
      <c r="F18" s="43">
        <f t="shared" si="0"/>
        <v>6</v>
      </c>
      <c r="G18" s="44">
        <f t="shared" si="1"/>
        <v>29</v>
      </c>
      <c r="H18" s="45">
        <f>E18/F18</f>
        <v>0</v>
      </c>
      <c r="I18" s="46">
        <f t="shared" si="2"/>
        <v>36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0</v>
      </c>
      <c r="E19" s="23">
        <v>0</v>
      </c>
      <c r="F19" s="43">
        <f t="shared" si="0"/>
        <v>0</v>
      </c>
      <c r="G19" s="44">
        <f t="shared" si="1"/>
        <v>48</v>
      </c>
      <c r="H19" s="249">
        <v>0</v>
      </c>
      <c r="I19" s="46">
        <f t="shared" si="2"/>
        <v>36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11</v>
      </c>
      <c r="E20" s="23">
        <v>10</v>
      </c>
      <c r="F20" s="43">
        <f t="shared" si="0"/>
        <v>21</v>
      </c>
      <c r="G20" s="44">
        <f t="shared" si="1"/>
        <v>12</v>
      </c>
      <c r="H20" s="45">
        <f>E20/F20</f>
        <v>0.47619047619047616</v>
      </c>
      <c r="I20" s="46">
        <f t="shared" si="2"/>
        <v>13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15</v>
      </c>
      <c r="E21" s="23">
        <v>5</v>
      </c>
      <c r="F21" s="43">
        <f t="shared" si="0"/>
        <v>20</v>
      </c>
      <c r="G21" s="44">
        <f t="shared" si="1"/>
        <v>13</v>
      </c>
      <c r="H21" s="45">
        <f>E21/F21</f>
        <v>0.25</v>
      </c>
      <c r="I21" s="46">
        <f t="shared" si="2"/>
        <v>31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0</v>
      </c>
      <c r="E22" s="23">
        <v>0</v>
      </c>
      <c r="F22" s="43">
        <f t="shared" si="0"/>
        <v>0</v>
      </c>
      <c r="G22" s="44">
        <f t="shared" si="1"/>
        <v>48</v>
      </c>
      <c r="H22" s="249">
        <v>0</v>
      </c>
      <c r="I22" s="46">
        <f t="shared" si="2"/>
        <v>36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0</v>
      </c>
      <c r="E23" s="23">
        <v>0</v>
      </c>
      <c r="F23" s="43">
        <f t="shared" si="0"/>
        <v>0</v>
      </c>
      <c r="G23" s="44">
        <f t="shared" si="1"/>
        <v>48</v>
      </c>
      <c r="H23" s="249">
        <v>0</v>
      </c>
      <c r="I23" s="46">
        <f t="shared" si="2"/>
        <v>36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4</v>
      </c>
      <c r="E24" s="23">
        <v>2</v>
      </c>
      <c r="F24" s="43">
        <f t="shared" si="0"/>
        <v>6</v>
      </c>
      <c r="G24" s="44">
        <f t="shared" si="1"/>
        <v>29</v>
      </c>
      <c r="H24" s="45">
        <f>E24/F24</f>
        <v>0.33333333333333331</v>
      </c>
      <c r="I24" s="46">
        <f t="shared" si="2"/>
        <v>20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9</v>
      </c>
      <c r="E25" s="23">
        <v>4</v>
      </c>
      <c r="F25" s="43">
        <f t="shared" si="0"/>
        <v>13</v>
      </c>
      <c r="G25" s="44">
        <f t="shared" si="1"/>
        <v>20</v>
      </c>
      <c r="H25" s="45">
        <f>E25/F25</f>
        <v>0.30769230769230771</v>
      </c>
      <c r="I25" s="46">
        <f t="shared" si="2"/>
        <v>25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0</v>
      </c>
      <c r="E26" s="23">
        <v>0</v>
      </c>
      <c r="F26" s="43">
        <f t="shared" si="0"/>
        <v>0</v>
      </c>
      <c r="G26" s="44">
        <f t="shared" si="1"/>
        <v>48</v>
      </c>
      <c r="H26" s="249">
        <v>0</v>
      </c>
      <c r="I26" s="46">
        <f t="shared" si="2"/>
        <v>36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13</v>
      </c>
      <c r="E27" s="23">
        <v>7</v>
      </c>
      <c r="F27" s="43">
        <f t="shared" si="0"/>
        <v>20</v>
      </c>
      <c r="G27" s="44">
        <f t="shared" si="1"/>
        <v>13</v>
      </c>
      <c r="H27" s="45">
        <f>E27/F27</f>
        <v>0.35</v>
      </c>
      <c r="I27" s="46">
        <f t="shared" si="2"/>
        <v>19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0</v>
      </c>
      <c r="E28" s="23">
        <v>0</v>
      </c>
      <c r="F28" s="43">
        <f t="shared" si="0"/>
        <v>0</v>
      </c>
      <c r="G28" s="44">
        <f t="shared" si="1"/>
        <v>48</v>
      </c>
      <c r="H28" s="249">
        <v>0</v>
      </c>
      <c r="I28" s="46">
        <f t="shared" si="2"/>
        <v>36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0</v>
      </c>
      <c r="E29" s="23">
        <v>0</v>
      </c>
      <c r="F29" s="43">
        <f t="shared" si="0"/>
        <v>0</v>
      </c>
      <c r="G29" s="44">
        <f t="shared" si="1"/>
        <v>48</v>
      </c>
      <c r="H29" s="249">
        <v>0</v>
      </c>
      <c r="I29" s="46">
        <f t="shared" si="2"/>
        <v>36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0</v>
      </c>
      <c r="E30" s="23">
        <v>0</v>
      </c>
      <c r="F30" s="43">
        <f t="shared" si="0"/>
        <v>0</v>
      </c>
      <c r="G30" s="44">
        <f t="shared" si="1"/>
        <v>48</v>
      </c>
      <c r="H30" s="249">
        <v>0</v>
      </c>
      <c r="I30" s="46">
        <f t="shared" si="2"/>
        <v>36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0</v>
      </c>
      <c r="E31" s="23">
        <v>0</v>
      </c>
      <c r="F31" s="43">
        <f t="shared" si="0"/>
        <v>0</v>
      </c>
      <c r="G31" s="44">
        <f t="shared" si="1"/>
        <v>48</v>
      </c>
      <c r="H31" s="249">
        <v>0</v>
      </c>
      <c r="I31" s="46">
        <f t="shared" si="2"/>
        <v>36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0</v>
      </c>
      <c r="E32" s="23">
        <v>1</v>
      </c>
      <c r="F32" s="43">
        <f t="shared" si="0"/>
        <v>1</v>
      </c>
      <c r="G32" s="44">
        <f t="shared" si="1"/>
        <v>42</v>
      </c>
      <c r="H32" s="45">
        <f>E32/F32</f>
        <v>1</v>
      </c>
      <c r="I32" s="46">
        <f t="shared" si="2"/>
        <v>1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4</v>
      </c>
      <c r="E33" s="23">
        <v>3</v>
      </c>
      <c r="F33" s="43">
        <f t="shared" si="0"/>
        <v>7</v>
      </c>
      <c r="G33" s="44">
        <f t="shared" si="1"/>
        <v>28</v>
      </c>
      <c r="H33" s="45">
        <f>E33/F33</f>
        <v>0.42857142857142855</v>
      </c>
      <c r="I33" s="46">
        <f t="shared" si="2"/>
        <v>15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0</v>
      </c>
      <c r="E34" s="23">
        <v>0</v>
      </c>
      <c r="F34" s="43">
        <f t="shared" si="0"/>
        <v>0</v>
      </c>
      <c r="G34" s="44">
        <f t="shared" si="1"/>
        <v>48</v>
      </c>
      <c r="H34" s="249">
        <v>0</v>
      </c>
      <c r="I34" s="46">
        <f t="shared" si="2"/>
        <v>36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7</v>
      </c>
      <c r="E35" s="23">
        <v>18</v>
      </c>
      <c r="F35" s="43">
        <f t="shared" si="0"/>
        <v>25</v>
      </c>
      <c r="G35" s="44">
        <f t="shared" si="1"/>
        <v>9</v>
      </c>
      <c r="H35" s="45">
        <f>E35/F35</f>
        <v>0.72</v>
      </c>
      <c r="I35" s="46">
        <f t="shared" si="2"/>
        <v>5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0</v>
      </c>
      <c r="E36" s="23">
        <v>0</v>
      </c>
      <c r="F36" s="43">
        <f t="shared" si="0"/>
        <v>0</v>
      </c>
      <c r="G36" s="44">
        <f t="shared" si="1"/>
        <v>48</v>
      </c>
      <c r="H36" s="249">
        <v>0</v>
      </c>
      <c r="I36" s="46">
        <f t="shared" si="2"/>
        <v>36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6</v>
      </c>
      <c r="E37" s="23">
        <v>4</v>
      </c>
      <c r="F37" s="43">
        <f t="shared" si="0"/>
        <v>10</v>
      </c>
      <c r="G37" s="44">
        <f t="shared" si="1"/>
        <v>23</v>
      </c>
      <c r="H37" s="45">
        <f>E37/F37</f>
        <v>0.4</v>
      </c>
      <c r="I37" s="46">
        <f t="shared" si="2"/>
        <v>16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0</v>
      </c>
      <c r="E38" s="23">
        <v>0</v>
      </c>
      <c r="F38" s="43">
        <f t="shared" si="0"/>
        <v>0</v>
      </c>
      <c r="G38" s="44">
        <f t="shared" si="1"/>
        <v>48</v>
      </c>
      <c r="H38" s="249">
        <v>0</v>
      </c>
      <c r="I38" s="46">
        <f t="shared" si="2"/>
        <v>36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2</v>
      </c>
      <c r="E39" s="23">
        <v>0</v>
      </c>
      <c r="F39" s="43">
        <f t="shared" si="0"/>
        <v>2</v>
      </c>
      <c r="G39" s="44">
        <f t="shared" si="1"/>
        <v>39</v>
      </c>
      <c r="H39" s="45">
        <f>E39/F39</f>
        <v>0</v>
      </c>
      <c r="I39" s="46">
        <f t="shared" si="2"/>
        <v>36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1</v>
      </c>
      <c r="E40" s="23">
        <v>0</v>
      </c>
      <c r="F40" s="43">
        <f t="shared" si="0"/>
        <v>1</v>
      </c>
      <c r="G40" s="44">
        <f t="shared" si="1"/>
        <v>42</v>
      </c>
      <c r="H40" s="45">
        <f>E40/F40</f>
        <v>0</v>
      </c>
      <c r="I40" s="46">
        <f t="shared" si="2"/>
        <v>36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0</v>
      </c>
      <c r="E41" s="23">
        <v>0</v>
      </c>
      <c r="F41" s="43">
        <f t="shared" si="0"/>
        <v>0</v>
      </c>
      <c r="G41" s="44">
        <f t="shared" si="1"/>
        <v>48</v>
      </c>
      <c r="H41" s="249">
        <v>0</v>
      </c>
      <c r="I41" s="46">
        <f t="shared" si="2"/>
        <v>36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0</v>
      </c>
      <c r="E42" s="23">
        <v>0</v>
      </c>
      <c r="F42" s="43">
        <f t="shared" si="0"/>
        <v>0</v>
      </c>
      <c r="G42" s="44">
        <f t="shared" si="1"/>
        <v>48</v>
      </c>
      <c r="H42" s="249">
        <v>0</v>
      </c>
      <c r="I42" s="46">
        <f t="shared" si="2"/>
        <v>36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0</v>
      </c>
      <c r="F43" s="43">
        <f t="shared" si="0"/>
        <v>0</v>
      </c>
      <c r="G43" s="44">
        <f t="shared" si="1"/>
        <v>48</v>
      </c>
      <c r="H43" s="249">
        <v>0</v>
      </c>
      <c r="I43" s="46">
        <f t="shared" si="2"/>
        <v>36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0</v>
      </c>
      <c r="E44" s="23">
        <v>0</v>
      </c>
      <c r="F44" s="43">
        <f t="shared" ref="F44:F75" si="3">SUM(D44:E44)</f>
        <v>0</v>
      </c>
      <c r="G44" s="44">
        <f t="shared" ref="G44:G75" si="4">_xlfn.RANK.EQ(F44,$F$12:$F$97,0)</f>
        <v>48</v>
      </c>
      <c r="H44" s="249">
        <v>0</v>
      </c>
      <c r="I44" s="46">
        <f t="shared" ref="I44:I75" si="5">_xlfn.RANK.EQ(H44,$H$12:$H$97,0)</f>
        <v>36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0</v>
      </c>
      <c r="E45" s="23">
        <v>0</v>
      </c>
      <c r="F45" s="43">
        <f t="shared" si="3"/>
        <v>0</v>
      </c>
      <c r="G45" s="44">
        <f t="shared" si="4"/>
        <v>48</v>
      </c>
      <c r="H45" s="249">
        <v>0</v>
      </c>
      <c r="I45" s="46">
        <f t="shared" si="5"/>
        <v>36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3"/>
        <v>0</v>
      </c>
      <c r="G46" s="44">
        <f t="shared" si="4"/>
        <v>48</v>
      </c>
      <c r="H46" s="249">
        <v>0</v>
      </c>
      <c r="I46" s="46">
        <f t="shared" si="5"/>
        <v>36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0</v>
      </c>
      <c r="E47" s="23">
        <v>0</v>
      </c>
      <c r="F47" s="43">
        <f t="shared" si="3"/>
        <v>0</v>
      </c>
      <c r="G47" s="44">
        <f t="shared" si="4"/>
        <v>48</v>
      </c>
      <c r="H47" s="249">
        <v>0</v>
      </c>
      <c r="I47" s="46">
        <f t="shared" si="5"/>
        <v>36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4</v>
      </c>
      <c r="E48" s="23">
        <v>1</v>
      </c>
      <c r="F48" s="43">
        <f t="shared" si="3"/>
        <v>5</v>
      </c>
      <c r="G48" s="44">
        <f t="shared" si="4"/>
        <v>32</v>
      </c>
      <c r="H48" s="45">
        <f>E48/F48</f>
        <v>0.2</v>
      </c>
      <c r="I48" s="46">
        <f t="shared" si="5"/>
        <v>33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1</v>
      </c>
      <c r="E49" s="23">
        <v>1</v>
      </c>
      <c r="F49" s="43">
        <f t="shared" si="3"/>
        <v>2</v>
      </c>
      <c r="G49" s="44">
        <f t="shared" si="4"/>
        <v>39</v>
      </c>
      <c r="H49" s="45">
        <f>E49/F49</f>
        <v>0.5</v>
      </c>
      <c r="I49" s="46">
        <f t="shared" si="5"/>
        <v>10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11</v>
      </c>
      <c r="E50" s="23">
        <v>5</v>
      </c>
      <c r="F50" s="43">
        <f t="shared" si="3"/>
        <v>16</v>
      </c>
      <c r="G50" s="44">
        <f t="shared" si="4"/>
        <v>17</v>
      </c>
      <c r="H50" s="45">
        <f>E50/F50</f>
        <v>0.3125</v>
      </c>
      <c r="I50" s="46">
        <f t="shared" si="5"/>
        <v>24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4</v>
      </c>
      <c r="E51" s="23">
        <v>0</v>
      </c>
      <c r="F51" s="43">
        <f t="shared" si="3"/>
        <v>4</v>
      </c>
      <c r="G51" s="44">
        <f t="shared" si="4"/>
        <v>34</v>
      </c>
      <c r="H51" s="45">
        <f>E51/F51</f>
        <v>0</v>
      </c>
      <c r="I51" s="46">
        <f t="shared" si="5"/>
        <v>36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0</v>
      </c>
      <c r="E52" s="23">
        <v>0</v>
      </c>
      <c r="F52" s="43">
        <f t="shared" si="3"/>
        <v>0</v>
      </c>
      <c r="G52" s="44">
        <f t="shared" si="4"/>
        <v>48</v>
      </c>
      <c r="H52" s="249">
        <v>0</v>
      </c>
      <c r="I52" s="46">
        <f t="shared" si="5"/>
        <v>36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16</v>
      </c>
      <c r="E53" s="23">
        <v>0</v>
      </c>
      <c r="F53" s="43">
        <f t="shared" si="3"/>
        <v>16</v>
      </c>
      <c r="G53" s="44">
        <f t="shared" si="4"/>
        <v>17</v>
      </c>
      <c r="H53" s="45">
        <f>E53/F53</f>
        <v>0</v>
      </c>
      <c r="I53" s="46">
        <f t="shared" si="5"/>
        <v>36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25</v>
      </c>
      <c r="E54" s="23">
        <v>1</v>
      </c>
      <c r="F54" s="43">
        <f t="shared" si="3"/>
        <v>26</v>
      </c>
      <c r="G54" s="44">
        <f t="shared" si="4"/>
        <v>7</v>
      </c>
      <c r="H54" s="45">
        <f>E54/F54</f>
        <v>3.8461538461538464E-2</v>
      </c>
      <c r="I54" s="46">
        <f t="shared" si="5"/>
        <v>35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0</v>
      </c>
      <c r="E55" s="23">
        <v>0</v>
      </c>
      <c r="F55" s="43">
        <f t="shared" si="3"/>
        <v>0</v>
      </c>
      <c r="G55" s="44">
        <f t="shared" si="4"/>
        <v>48</v>
      </c>
      <c r="H55" s="249">
        <v>0</v>
      </c>
      <c r="I55" s="46">
        <f t="shared" si="5"/>
        <v>36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13</v>
      </c>
      <c r="E56" s="23">
        <v>18</v>
      </c>
      <c r="F56" s="43">
        <f t="shared" si="3"/>
        <v>31</v>
      </c>
      <c r="G56" s="44">
        <f t="shared" si="4"/>
        <v>6</v>
      </c>
      <c r="H56" s="45">
        <f>E56/F56</f>
        <v>0.58064516129032262</v>
      </c>
      <c r="I56" s="46">
        <f t="shared" si="5"/>
        <v>9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0</v>
      </c>
      <c r="E57" s="23">
        <v>0</v>
      </c>
      <c r="F57" s="43">
        <f t="shared" si="3"/>
        <v>0</v>
      </c>
      <c r="G57" s="44">
        <f t="shared" si="4"/>
        <v>48</v>
      </c>
      <c r="H57" s="249">
        <v>0</v>
      </c>
      <c r="I57" s="46">
        <f t="shared" si="5"/>
        <v>36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6</v>
      </c>
      <c r="E58" s="23">
        <v>2</v>
      </c>
      <c r="F58" s="43">
        <f t="shared" si="3"/>
        <v>8</v>
      </c>
      <c r="G58" s="44">
        <f t="shared" si="4"/>
        <v>26</v>
      </c>
      <c r="H58" s="45">
        <f>E58/F58</f>
        <v>0.25</v>
      </c>
      <c r="I58" s="46">
        <f t="shared" si="5"/>
        <v>31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0</v>
      </c>
      <c r="E59" s="23">
        <v>6</v>
      </c>
      <c r="F59" s="43">
        <f t="shared" si="3"/>
        <v>6</v>
      </c>
      <c r="G59" s="44">
        <f t="shared" si="4"/>
        <v>29</v>
      </c>
      <c r="H59" s="45">
        <f>E59/F59</f>
        <v>1</v>
      </c>
      <c r="I59" s="46">
        <f t="shared" si="5"/>
        <v>1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17</v>
      </c>
      <c r="E60" s="23">
        <v>6</v>
      </c>
      <c r="F60" s="43">
        <f t="shared" si="3"/>
        <v>23</v>
      </c>
      <c r="G60" s="44">
        <f t="shared" si="4"/>
        <v>11</v>
      </c>
      <c r="H60" s="45">
        <f>E60/F60</f>
        <v>0.2608695652173913</v>
      </c>
      <c r="I60" s="46">
        <f t="shared" si="5"/>
        <v>30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3</v>
      </c>
      <c r="E61" s="23">
        <v>0</v>
      </c>
      <c r="F61" s="43">
        <f t="shared" si="3"/>
        <v>3</v>
      </c>
      <c r="G61" s="44">
        <f t="shared" si="4"/>
        <v>36</v>
      </c>
      <c r="H61" s="45">
        <f>E61/F61</f>
        <v>0</v>
      </c>
      <c r="I61" s="46">
        <f t="shared" si="5"/>
        <v>36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8</v>
      </c>
      <c r="E62" s="23">
        <v>3</v>
      </c>
      <c r="F62" s="43">
        <f t="shared" si="3"/>
        <v>11</v>
      </c>
      <c r="G62" s="44">
        <f t="shared" si="4"/>
        <v>21</v>
      </c>
      <c r="H62" s="45">
        <f>E62/F62</f>
        <v>0.27272727272727271</v>
      </c>
      <c r="I62" s="46">
        <f t="shared" si="5"/>
        <v>28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0</v>
      </c>
      <c r="E63" s="23">
        <v>0</v>
      </c>
      <c r="F63" s="43">
        <f t="shared" si="3"/>
        <v>0</v>
      </c>
      <c r="G63" s="44">
        <f t="shared" si="4"/>
        <v>48</v>
      </c>
      <c r="H63" s="249">
        <v>0</v>
      </c>
      <c r="I63" s="46">
        <f t="shared" si="5"/>
        <v>36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0</v>
      </c>
      <c r="E64" s="23">
        <v>0</v>
      </c>
      <c r="F64" s="43">
        <f t="shared" si="3"/>
        <v>0</v>
      </c>
      <c r="G64" s="44">
        <f t="shared" si="4"/>
        <v>48</v>
      </c>
      <c r="H64" s="249">
        <v>0</v>
      </c>
      <c r="I64" s="46">
        <f t="shared" si="5"/>
        <v>36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1</v>
      </c>
      <c r="E65" s="23">
        <v>1</v>
      </c>
      <c r="F65" s="43">
        <f t="shared" si="3"/>
        <v>2</v>
      </c>
      <c r="G65" s="44">
        <f t="shared" si="4"/>
        <v>39</v>
      </c>
      <c r="H65" s="45">
        <f>E65/F65</f>
        <v>0.5</v>
      </c>
      <c r="I65" s="46">
        <f t="shared" si="5"/>
        <v>10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0</v>
      </c>
      <c r="E66" s="23">
        <v>0</v>
      </c>
      <c r="F66" s="43">
        <f t="shared" si="3"/>
        <v>0</v>
      </c>
      <c r="G66" s="44">
        <f t="shared" si="4"/>
        <v>48</v>
      </c>
      <c r="H66" s="249">
        <v>0</v>
      </c>
      <c r="I66" s="46">
        <f t="shared" si="5"/>
        <v>36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0</v>
      </c>
      <c r="E67" s="23">
        <v>0</v>
      </c>
      <c r="F67" s="43">
        <f t="shared" si="3"/>
        <v>0</v>
      </c>
      <c r="G67" s="44">
        <f t="shared" si="4"/>
        <v>48</v>
      </c>
      <c r="H67" s="249">
        <v>0</v>
      </c>
      <c r="I67" s="46">
        <f t="shared" si="5"/>
        <v>36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0</v>
      </c>
      <c r="E68" s="23">
        <v>0</v>
      </c>
      <c r="F68" s="43">
        <f t="shared" si="3"/>
        <v>0</v>
      </c>
      <c r="G68" s="44">
        <f t="shared" si="4"/>
        <v>48</v>
      </c>
      <c r="H68" s="249">
        <v>0</v>
      </c>
      <c r="I68" s="46">
        <f t="shared" si="5"/>
        <v>36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4</v>
      </c>
      <c r="E69" s="23">
        <v>0</v>
      </c>
      <c r="F69" s="43">
        <f t="shared" si="3"/>
        <v>4</v>
      </c>
      <c r="G69" s="44">
        <f t="shared" si="4"/>
        <v>34</v>
      </c>
      <c r="H69" s="45">
        <f>E69/F69</f>
        <v>0</v>
      </c>
      <c r="I69" s="46">
        <f t="shared" si="5"/>
        <v>36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0</v>
      </c>
      <c r="E70" s="23">
        <v>1</v>
      </c>
      <c r="F70" s="43">
        <f t="shared" si="3"/>
        <v>1</v>
      </c>
      <c r="G70" s="44">
        <f t="shared" si="4"/>
        <v>42</v>
      </c>
      <c r="H70" s="45">
        <f>E70/F70</f>
        <v>1</v>
      </c>
      <c r="I70" s="46">
        <f t="shared" si="5"/>
        <v>1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1</v>
      </c>
      <c r="E71" s="23">
        <v>0</v>
      </c>
      <c r="F71" s="43">
        <f t="shared" si="3"/>
        <v>1</v>
      </c>
      <c r="G71" s="44">
        <f t="shared" si="4"/>
        <v>42</v>
      </c>
      <c r="H71" s="45">
        <f>E71/F71</f>
        <v>0</v>
      </c>
      <c r="I71" s="46">
        <f t="shared" si="5"/>
        <v>36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0</v>
      </c>
      <c r="E72" s="23">
        <v>0</v>
      </c>
      <c r="F72" s="43">
        <f t="shared" si="3"/>
        <v>0</v>
      </c>
      <c r="G72" s="44">
        <f t="shared" si="4"/>
        <v>48</v>
      </c>
      <c r="H72" s="249">
        <v>0</v>
      </c>
      <c r="I72" s="46">
        <f t="shared" si="5"/>
        <v>36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0</v>
      </c>
      <c r="E73" s="23">
        <v>0</v>
      </c>
      <c r="F73" s="43">
        <f t="shared" si="3"/>
        <v>0</v>
      </c>
      <c r="G73" s="44">
        <f t="shared" si="4"/>
        <v>48</v>
      </c>
      <c r="H73" s="249">
        <v>0</v>
      </c>
      <c r="I73" s="46">
        <f t="shared" si="5"/>
        <v>36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0</v>
      </c>
      <c r="E74" s="23">
        <v>0</v>
      </c>
      <c r="F74" s="43">
        <f t="shared" si="3"/>
        <v>0</v>
      </c>
      <c r="G74" s="44">
        <f t="shared" si="4"/>
        <v>48</v>
      </c>
      <c r="H74" s="249">
        <v>0</v>
      </c>
      <c r="I74" s="46">
        <f t="shared" si="5"/>
        <v>36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8</v>
      </c>
      <c r="E75" s="23">
        <v>3</v>
      </c>
      <c r="F75" s="43">
        <f t="shared" si="3"/>
        <v>11</v>
      </c>
      <c r="G75" s="44">
        <f t="shared" si="4"/>
        <v>21</v>
      </c>
      <c r="H75" s="45">
        <f>E75/F75</f>
        <v>0.27272727272727271</v>
      </c>
      <c r="I75" s="46">
        <f t="shared" si="5"/>
        <v>28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0</v>
      </c>
      <c r="E76" s="23">
        <v>0</v>
      </c>
      <c r="F76" s="43">
        <f t="shared" ref="F76:F107" si="6">SUM(D76:E76)</f>
        <v>0</v>
      </c>
      <c r="G76" s="44">
        <f t="shared" ref="G76:G107" si="7">_xlfn.RANK.EQ(F76,$F$12:$F$97,0)</f>
        <v>48</v>
      </c>
      <c r="H76" s="249">
        <v>0</v>
      </c>
      <c r="I76" s="46">
        <f t="shared" ref="I76:I107" si="8">_xlfn.RANK.EQ(H76,$H$12:$H$97,0)</f>
        <v>36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0</v>
      </c>
      <c r="E77" s="23">
        <v>0</v>
      </c>
      <c r="F77" s="43">
        <f t="shared" si="6"/>
        <v>0</v>
      </c>
      <c r="G77" s="44">
        <f t="shared" si="7"/>
        <v>48</v>
      </c>
      <c r="H77" s="249">
        <v>0</v>
      </c>
      <c r="I77" s="46">
        <f t="shared" si="8"/>
        <v>36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5</v>
      </c>
      <c r="E78" s="23">
        <v>0</v>
      </c>
      <c r="F78" s="43">
        <f t="shared" si="6"/>
        <v>5</v>
      </c>
      <c r="G78" s="44">
        <f t="shared" si="7"/>
        <v>32</v>
      </c>
      <c r="H78" s="45">
        <f>E78/F78</f>
        <v>0</v>
      </c>
      <c r="I78" s="46">
        <f t="shared" si="8"/>
        <v>36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0</v>
      </c>
      <c r="E79" s="23">
        <v>0</v>
      </c>
      <c r="F79" s="43">
        <f t="shared" si="6"/>
        <v>0</v>
      </c>
      <c r="G79" s="44">
        <f t="shared" si="7"/>
        <v>48</v>
      </c>
      <c r="H79" s="249">
        <v>0</v>
      </c>
      <c r="I79" s="46">
        <f t="shared" si="8"/>
        <v>36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2</v>
      </c>
      <c r="E80" s="23">
        <v>1</v>
      </c>
      <c r="F80" s="43">
        <f t="shared" si="6"/>
        <v>3</v>
      </c>
      <c r="G80" s="44">
        <f t="shared" si="7"/>
        <v>36</v>
      </c>
      <c r="H80" s="45">
        <f>E80/F80</f>
        <v>0.33333333333333331</v>
      </c>
      <c r="I80" s="46">
        <f t="shared" si="8"/>
        <v>20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53</v>
      </c>
      <c r="E81" s="23">
        <v>82</v>
      </c>
      <c r="F81" s="43">
        <f t="shared" si="6"/>
        <v>135</v>
      </c>
      <c r="G81" s="44">
        <f t="shared" si="7"/>
        <v>2</v>
      </c>
      <c r="H81" s="45">
        <f>E81/F81</f>
        <v>0.6074074074074074</v>
      </c>
      <c r="I81" s="46">
        <f t="shared" si="8"/>
        <v>8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9</v>
      </c>
      <c r="E82" s="23">
        <v>8</v>
      </c>
      <c r="F82" s="43">
        <f t="shared" si="6"/>
        <v>17</v>
      </c>
      <c r="G82" s="44">
        <f t="shared" si="7"/>
        <v>16</v>
      </c>
      <c r="H82" s="45">
        <f>E82/F82</f>
        <v>0.47058823529411764</v>
      </c>
      <c r="I82" s="46">
        <f t="shared" si="8"/>
        <v>14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1</v>
      </c>
      <c r="E83" s="23">
        <v>0</v>
      </c>
      <c r="F83" s="43">
        <f t="shared" si="6"/>
        <v>1</v>
      </c>
      <c r="G83" s="44">
        <f t="shared" si="7"/>
        <v>42</v>
      </c>
      <c r="H83" s="45">
        <f>E83/F83</f>
        <v>0</v>
      </c>
      <c r="I83" s="46">
        <f t="shared" si="8"/>
        <v>36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8</v>
      </c>
      <c r="E84" s="23">
        <v>0</v>
      </c>
      <c r="F84" s="43">
        <f t="shared" si="6"/>
        <v>8</v>
      </c>
      <c r="G84" s="44">
        <f t="shared" si="7"/>
        <v>26</v>
      </c>
      <c r="H84" s="45">
        <f>E84/F84</f>
        <v>0</v>
      </c>
      <c r="I84" s="46">
        <f t="shared" si="8"/>
        <v>36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0</v>
      </c>
      <c r="E85" s="23">
        <v>0</v>
      </c>
      <c r="F85" s="43">
        <f t="shared" si="6"/>
        <v>0</v>
      </c>
      <c r="G85" s="44">
        <f t="shared" si="7"/>
        <v>48</v>
      </c>
      <c r="H85" s="249">
        <v>0</v>
      </c>
      <c r="I85" s="46">
        <f t="shared" si="8"/>
        <v>36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18</v>
      </c>
      <c r="E86" s="48">
        <v>0</v>
      </c>
      <c r="F86" s="49">
        <f t="shared" si="6"/>
        <v>18</v>
      </c>
      <c r="G86" s="50">
        <f t="shared" si="7"/>
        <v>15</v>
      </c>
      <c r="H86" s="51">
        <f>E86/F86</f>
        <v>0</v>
      </c>
      <c r="I86" s="52">
        <f t="shared" si="8"/>
        <v>36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0</v>
      </c>
      <c r="E87" s="23">
        <v>0</v>
      </c>
      <c r="F87" s="43">
        <f t="shared" si="6"/>
        <v>0</v>
      </c>
      <c r="G87" s="44">
        <f t="shared" si="7"/>
        <v>48</v>
      </c>
      <c r="H87" s="249">
        <v>0</v>
      </c>
      <c r="I87" s="46">
        <f t="shared" si="8"/>
        <v>36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0</v>
      </c>
      <c r="E88" s="23">
        <v>0</v>
      </c>
      <c r="F88" s="43">
        <f t="shared" si="6"/>
        <v>0</v>
      </c>
      <c r="G88" s="44">
        <f t="shared" si="7"/>
        <v>48</v>
      </c>
      <c r="H88" s="249">
        <v>0</v>
      </c>
      <c r="I88" s="46">
        <f t="shared" si="8"/>
        <v>36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10</v>
      </c>
      <c r="E89" s="23">
        <v>5</v>
      </c>
      <c r="F89" s="43">
        <f t="shared" si="6"/>
        <v>15</v>
      </c>
      <c r="G89" s="44">
        <f t="shared" si="7"/>
        <v>19</v>
      </c>
      <c r="H89" s="45">
        <f t="shared" ref="H89:H95" si="9">E89/F89</f>
        <v>0.33333333333333331</v>
      </c>
      <c r="I89" s="46">
        <f t="shared" si="8"/>
        <v>20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7</v>
      </c>
      <c r="E90" s="23">
        <v>3</v>
      </c>
      <c r="F90" s="43">
        <f t="shared" si="6"/>
        <v>10</v>
      </c>
      <c r="G90" s="44">
        <f t="shared" si="7"/>
        <v>23</v>
      </c>
      <c r="H90" s="45">
        <f t="shared" si="9"/>
        <v>0.3</v>
      </c>
      <c r="I90" s="46">
        <f t="shared" si="8"/>
        <v>27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36</v>
      </c>
      <c r="E91" s="23">
        <v>22</v>
      </c>
      <c r="F91" s="43">
        <f t="shared" si="6"/>
        <v>58</v>
      </c>
      <c r="G91" s="44">
        <f t="shared" si="7"/>
        <v>3</v>
      </c>
      <c r="H91" s="45">
        <f t="shared" si="9"/>
        <v>0.37931034482758619</v>
      </c>
      <c r="I91" s="46">
        <f t="shared" si="8"/>
        <v>18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2</v>
      </c>
      <c r="E92" s="23">
        <v>1</v>
      </c>
      <c r="F92" s="43">
        <f t="shared" si="6"/>
        <v>3</v>
      </c>
      <c r="G92" s="44">
        <f t="shared" si="7"/>
        <v>36</v>
      </c>
      <c r="H92" s="45">
        <f t="shared" si="9"/>
        <v>0.33333333333333331</v>
      </c>
      <c r="I92" s="46">
        <f t="shared" si="8"/>
        <v>20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18</v>
      </c>
      <c r="E93" s="23">
        <v>8</v>
      </c>
      <c r="F93" s="43">
        <f t="shared" si="6"/>
        <v>26</v>
      </c>
      <c r="G93" s="44">
        <f t="shared" si="7"/>
        <v>7</v>
      </c>
      <c r="H93" s="45">
        <f t="shared" si="9"/>
        <v>0.30769230769230771</v>
      </c>
      <c r="I93" s="46">
        <f t="shared" si="8"/>
        <v>25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29</v>
      </c>
      <c r="E94" s="23">
        <v>3</v>
      </c>
      <c r="F94" s="43">
        <f t="shared" si="6"/>
        <v>32</v>
      </c>
      <c r="G94" s="44">
        <f t="shared" si="7"/>
        <v>5</v>
      </c>
      <c r="H94" s="45">
        <f t="shared" si="9"/>
        <v>9.375E-2</v>
      </c>
      <c r="I94" s="46">
        <f t="shared" si="8"/>
        <v>34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11</v>
      </c>
      <c r="E95" s="23">
        <v>22</v>
      </c>
      <c r="F95" s="43">
        <f t="shared" si="6"/>
        <v>33</v>
      </c>
      <c r="G95" s="44">
        <f t="shared" si="7"/>
        <v>4</v>
      </c>
      <c r="H95" s="45">
        <f t="shared" si="9"/>
        <v>0.66666666666666663</v>
      </c>
      <c r="I95" s="46">
        <f t="shared" si="8"/>
        <v>7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0</v>
      </c>
      <c r="E96" s="23">
        <v>0</v>
      </c>
      <c r="F96" s="43">
        <f t="shared" si="6"/>
        <v>0</v>
      </c>
      <c r="G96" s="44">
        <f t="shared" si="7"/>
        <v>48</v>
      </c>
      <c r="H96" s="249">
        <v>0</v>
      </c>
      <c r="I96" s="46">
        <f t="shared" si="8"/>
        <v>36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13</v>
      </c>
      <c r="E97" s="29">
        <v>12</v>
      </c>
      <c r="F97" s="53">
        <f t="shared" si="6"/>
        <v>25</v>
      </c>
      <c r="G97" s="54">
        <f t="shared" si="7"/>
        <v>9</v>
      </c>
      <c r="H97" s="55">
        <f>E97/F97</f>
        <v>0.48</v>
      </c>
      <c r="I97" s="56">
        <f t="shared" si="8"/>
        <v>12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497</v>
      </c>
      <c r="E99" s="244">
        <f t="shared" ref="E99:G99" si="10">SUM(E12:E97)</f>
        <v>437</v>
      </c>
      <c r="F99" s="244">
        <f t="shared" si="10"/>
        <v>934</v>
      </c>
      <c r="G99" s="245">
        <f t="shared" si="10"/>
        <v>2965</v>
      </c>
    </row>
  </sheetData>
  <autoFilter ref="A11:I11" xr:uid="{00000000-0009-0000-0000-00002A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3FD82AF3-FC30-41F0-84B6-BB41432E83DF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46882-C1B7-4D63-BEEB-92289B375F24}">
  <sheetPr>
    <tabColor theme="9"/>
  </sheetPr>
  <dimension ref="A1:R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0" width="9" style="14"/>
    <col min="11" max="11" width="11.625" style="14" bestFit="1" customWidth="1"/>
    <col min="12" max="13" width="9" style="14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K1" s="64" t="s">
        <v>186</v>
      </c>
      <c r="L1"/>
      <c r="M1"/>
    </row>
    <row r="2" spans="1:18" ht="24" customHeight="1">
      <c r="A2" s="1" t="s">
        <v>214</v>
      </c>
      <c r="B2" s="1"/>
      <c r="C2" s="1"/>
      <c r="D2"/>
      <c r="E2"/>
      <c r="F2"/>
      <c r="G2"/>
      <c r="H2"/>
      <c r="I2"/>
      <c r="J2"/>
      <c r="K2" s="65"/>
      <c r="L2"/>
      <c r="M2"/>
    </row>
    <row r="3" spans="1:18" ht="24" customHeight="1">
      <c r="A3" s="1" t="s">
        <v>257</v>
      </c>
      <c r="C3" s="1"/>
      <c r="D3"/>
      <c r="E3"/>
      <c r="F3"/>
      <c r="G3"/>
      <c r="H3"/>
      <c r="I3"/>
      <c r="J3"/>
      <c r="K3" s="65"/>
      <c r="L3"/>
      <c r="M3"/>
    </row>
    <row r="4" spans="1:18" ht="14.25" thickBot="1">
      <c r="A4" s="5"/>
      <c r="B4" s="5"/>
      <c r="C4" s="5"/>
      <c r="D4" s="65"/>
      <c r="E4" s="65"/>
      <c r="F4" s="65"/>
      <c r="G4" s="65"/>
      <c r="H4" s="65"/>
      <c r="I4" s="65"/>
      <c r="J4" s="65"/>
      <c r="K4" s="65"/>
      <c r="L4" s="4"/>
      <c r="M4" s="4"/>
      <c r="N4" s="4"/>
      <c r="O4" s="4"/>
      <c r="P4" s="4"/>
      <c r="Q4" s="4"/>
      <c r="R4" s="4"/>
    </row>
    <row r="5" spans="1:18" s="14" customFormat="1" ht="27.75" thickBot="1">
      <c r="A5"/>
      <c r="B5"/>
      <c r="C5" s="7"/>
      <c r="D5" s="8" t="s">
        <v>0</v>
      </c>
      <c r="E5" s="9" t="s">
        <v>1</v>
      </c>
      <c r="F5" s="10" t="s">
        <v>5</v>
      </c>
      <c r="G5" s="11" t="s">
        <v>6</v>
      </c>
      <c r="H5" s="12" t="s">
        <v>7</v>
      </c>
      <c r="I5" s="13" t="s">
        <v>8</v>
      </c>
    </row>
    <row r="6" spans="1:18" s="14" customFormat="1">
      <c r="A6"/>
      <c r="B6"/>
      <c r="C6" s="15" t="s">
        <v>3</v>
      </c>
      <c r="D6" s="16">
        <f>INDEX(D12:D97,MATCH(C6,C12:C97,0),0)</f>
        <v>18</v>
      </c>
      <c r="E6" s="17">
        <f>INDEX(E12:E97,MATCH(C6,C12:C97,0),0)</f>
        <v>0</v>
      </c>
      <c r="F6" s="17">
        <f>SUM(D6:E6)</f>
        <v>18</v>
      </c>
      <c r="G6" s="18">
        <f>_xlfn.RANK.EQ(F6,$F$12:$F$97,0)</f>
        <v>18</v>
      </c>
      <c r="H6" s="19">
        <f>E6/F6</f>
        <v>0</v>
      </c>
      <c r="I6" s="20">
        <f>_xlfn.RANK.EQ(H6,$H$12:$H$97,0)</f>
        <v>42</v>
      </c>
    </row>
    <row r="7" spans="1:18" s="14" customFormat="1">
      <c r="A7"/>
      <c r="B7"/>
      <c r="C7" s="21" t="s">
        <v>9</v>
      </c>
      <c r="D7" s="75">
        <f>ROUND(SUMIF($B$12:$B$97,"G",D12:D97)/(COUNTIFS(B12:B97,"G",D12:D97,"&lt;&gt;")),1)</f>
        <v>11.8</v>
      </c>
      <c r="E7" s="76">
        <f>ROUND(SUMIF($B$12:$B$97,"G",E12:E97)/(COUNTIFS(B12:B97,"G",D12:D97,"&lt;&gt;")),1)</f>
        <v>9.5</v>
      </c>
      <c r="F7" s="76">
        <f>ROUND(SUM(D7:E7),1)</f>
        <v>21.3</v>
      </c>
      <c r="G7" s="24"/>
      <c r="H7" s="25">
        <f>E7/F7</f>
        <v>0.4460093896713615</v>
      </c>
      <c r="I7" s="26"/>
    </row>
    <row r="8" spans="1:18" s="14" customFormat="1" ht="14.25" thickBot="1">
      <c r="A8"/>
      <c r="B8"/>
      <c r="C8" s="27" t="s">
        <v>10</v>
      </c>
      <c r="D8" s="77">
        <f>ROUND(AVERAGE(D12:D97),1)</f>
        <v>6.3</v>
      </c>
      <c r="E8" s="78">
        <f>ROUND(AVERAGE(E12:E97),1)</f>
        <v>6.1</v>
      </c>
      <c r="F8" s="78">
        <f>ROUND(SUM(D8:E8),1)</f>
        <v>12.4</v>
      </c>
      <c r="G8" s="30"/>
      <c r="H8" s="31">
        <f>E8/F8</f>
        <v>0.49193548387096769</v>
      </c>
      <c r="I8" s="32"/>
    </row>
    <row r="9" spans="1:18" s="14" customFormat="1" ht="21" customHeight="1" thickBot="1">
      <c r="A9"/>
      <c r="B9"/>
      <c r="C9"/>
      <c r="D9" s="33"/>
    </row>
    <row r="10" spans="1:18" s="14" customFormat="1" ht="21" customHeight="1">
      <c r="A10"/>
      <c r="B10"/>
      <c r="C10"/>
      <c r="D10" s="287" t="str" cm="1">
        <f t="array" aca="1" ref="D10" ca="1">RIGHT(CELL("filename",A1),4)&amp;"年度（基準日：５月１日）"</f>
        <v>2024年度（基準日：５月１日）</v>
      </c>
      <c r="E10" s="288"/>
      <c r="F10" s="288"/>
      <c r="G10" s="288"/>
      <c r="H10" s="288"/>
      <c r="I10" s="289"/>
    </row>
    <row r="11" spans="1:18" s="14" customFormat="1" ht="27">
      <c r="A11" s="34" t="s">
        <v>11</v>
      </c>
      <c r="B11" s="35" t="s">
        <v>12</v>
      </c>
      <c r="C11" s="34" t="s">
        <v>13</v>
      </c>
      <c r="D11" s="36" t="s">
        <v>0</v>
      </c>
      <c r="E11" s="37" t="s">
        <v>1</v>
      </c>
      <c r="F11" s="38" t="s">
        <v>399</v>
      </c>
      <c r="G11" s="39" t="s">
        <v>6</v>
      </c>
      <c r="H11" s="40" t="s">
        <v>7</v>
      </c>
      <c r="I11" s="41" t="s">
        <v>8</v>
      </c>
    </row>
    <row r="12" spans="1:18" s="14" customFormat="1">
      <c r="A12" s="42" t="s">
        <v>14</v>
      </c>
      <c r="B12" s="42" t="s">
        <v>188</v>
      </c>
      <c r="C12" s="42" t="s">
        <v>15</v>
      </c>
      <c r="D12" s="22">
        <v>87</v>
      </c>
      <c r="E12" s="23">
        <v>178</v>
      </c>
      <c r="F12" s="43">
        <f t="shared" ref="F12:F43" si="0">SUM(D12:E12)</f>
        <v>265</v>
      </c>
      <c r="G12" s="44">
        <f t="shared" ref="G12:G43" si="1">_xlfn.RANK.EQ(F12,$F$12:$F$97,0)</f>
        <v>1</v>
      </c>
      <c r="H12" s="45">
        <f>E12/F12</f>
        <v>0.67169811320754713</v>
      </c>
      <c r="I12" s="46">
        <f t="shared" ref="I12:I43" si="2">_xlfn.RANK.EQ(H12,$H$12:$H$97,0)</f>
        <v>7</v>
      </c>
    </row>
    <row r="13" spans="1:18" s="14" customFormat="1">
      <c r="A13" s="42" t="s">
        <v>16</v>
      </c>
      <c r="B13" s="42" t="s">
        <v>189</v>
      </c>
      <c r="C13" s="42" t="s">
        <v>17</v>
      </c>
      <c r="D13" s="22">
        <v>0</v>
      </c>
      <c r="E13" s="23">
        <v>0</v>
      </c>
      <c r="F13" s="43">
        <f t="shared" si="0"/>
        <v>0</v>
      </c>
      <c r="G13" s="44">
        <f t="shared" si="1"/>
        <v>50</v>
      </c>
      <c r="H13" s="249">
        <v>0</v>
      </c>
      <c r="I13" s="46">
        <f t="shared" si="2"/>
        <v>42</v>
      </c>
    </row>
    <row r="14" spans="1:18" s="14" customFormat="1">
      <c r="A14" s="42" t="s">
        <v>18</v>
      </c>
      <c r="B14" s="42" t="s">
        <v>190</v>
      </c>
      <c r="C14" s="42" t="s">
        <v>19</v>
      </c>
      <c r="D14" s="22">
        <v>2</v>
      </c>
      <c r="E14" s="23">
        <v>2</v>
      </c>
      <c r="F14" s="43">
        <f t="shared" si="0"/>
        <v>4</v>
      </c>
      <c r="G14" s="44">
        <f t="shared" si="1"/>
        <v>34</v>
      </c>
      <c r="H14" s="45">
        <f>E14/F14</f>
        <v>0.5</v>
      </c>
      <c r="I14" s="46">
        <f t="shared" si="2"/>
        <v>13</v>
      </c>
    </row>
    <row r="15" spans="1:18" s="14" customFormat="1">
      <c r="A15" s="42" t="s">
        <v>20</v>
      </c>
      <c r="B15" s="42" t="s">
        <v>191</v>
      </c>
      <c r="C15" s="42" t="s">
        <v>21</v>
      </c>
      <c r="D15" s="22">
        <v>0</v>
      </c>
      <c r="E15" s="23">
        <v>0</v>
      </c>
      <c r="F15" s="43">
        <f t="shared" si="0"/>
        <v>0</v>
      </c>
      <c r="G15" s="44">
        <f t="shared" si="1"/>
        <v>50</v>
      </c>
      <c r="H15" s="249">
        <v>0</v>
      </c>
      <c r="I15" s="46">
        <f t="shared" si="2"/>
        <v>42</v>
      </c>
    </row>
    <row r="16" spans="1:18" s="14" customFormat="1">
      <c r="A16" s="42" t="s">
        <v>22</v>
      </c>
      <c r="B16" s="42" t="s">
        <v>190</v>
      </c>
      <c r="C16" s="42" t="s">
        <v>23</v>
      </c>
      <c r="D16" s="22">
        <v>0</v>
      </c>
      <c r="E16" s="23">
        <v>0</v>
      </c>
      <c r="F16" s="43">
        <f t="shared" si="0"/>
        <v>0</v>
      </c>
      <c r="G16" s="44">
        <f t="shared" si="1"/>
        <v>50</v>
      </c>
      <c r="H16" s="249">
        <v>0</v>
      </c>
      <c r="I16" s="46">
        <f t="shared" si="2"/>
        <v>42</v>
      </c>
    </row>
    <row r="17" spans="1:9" s="14" customFormat="1">
      <c r="A17" s="42" t="s">
        <v>24</v>
      </c>
      <c r="B17" s="42" t="s">
        <v>190</v>
      </c>
      <c r="C17" s="42" t="s">
        <v>25</v>
      </c>
      <c r="D17" s="22">
        <v>0</v>
      </c>
      <c r="E17" s="23">
        <v>1</v>
      </c>
      <c r="F17" s="43">
        <f t="shared" si="0"/>
        <v>1</v>
      </c>
      <c r="G17" s="44">
        <f t="shared" si="1"/>
        <v>46</v>
      </c>
      <c r="H17" s="45">
        <f>E17/F17</f>
        <v>1</v>
      </c>
      <c r="I17" s="46">
        <f t="shared" si="2"/>
        <v>1</v>
      </c>
    </row>
    <row r="18" spans="1:9" s="14" customFormat="1">
      <c r="A18" s="42" t="s">
        <v>26</v>
      </c>
      <c r="B18" s="42" t="s">
        <v>192</v>
      </c>
      <c r="C18" s="42" t="s">
        <v>27</v>
      </c>
      <c r="D18" s="22">
        <v>6</v>
      </c>
      <c r="E18" s="23">
        <v>0</v>
      </c>
      <c r="F18" s="43">
        <f t="shared" si="0"/>
        <v>6</v>
      </c>
      <c r="G18" s="44">
        <f t="shared" si="1"/>
        <v>30</v>
      </c>
      <c r="H18" s="45">
        <f>E18/F18</f>
        <v>0</v>
      </c>
      <c r="I18" s="46">
        <f t="shared" si="2"/>
        <v>42</v>
      </c>
    </row>
    <row r="19" spans="1:9" s="14" customFormat="1">
      <c r="A19" s="42" t="s">
        <v>28</v>
      </c>
      <c r="B19" s="42" t="s">
        <v>193</v>
      </c>
      <c r="C19" s="42" t="s">
        <v>29</v>
      </c>
      <c r="D19" s="22">
        <v>0</v>
      </c>
      <c r="E19" s="23">
        <v>0</v>
      </c>
      <c r="F19" s="43">
        <f t="shared" si="0"/>
        <v>0</v>
      </c>
      <c r="G19" s="44">
        <f t="shared" si="1"/>
        <v>50</v>
      </c>
      <c r="H19" s="249">
        <v>0</v>
      </c>
      <c r="I19" s="46">
        <f t="shared" si="2"/>
        <v>42</v>
      </c>
    </row>
    <row r="20" spans="1:9" s="14" customFormat="1">
      <c r="A20" s="42" t="s">
        <v>30</v>
      </c>
      <c r="B20" s="42" t="s">
        <v>194</v>
      </c>
      <c r="C20" s="42" t="s">
        <v>31</v>
      </c>
      <c r="D20" s="22">
        <v>4</v>
      </c>
      <c r="E20" s="23">
        <v>8</v>
      </c>
      <c r="F20" s="43">
        <f t="shared" si="0"/>
        <v>12</v>
      </c>
      <c r="G20" s="44">
        <f t="shared" si="1"/>
        <v>22</v>
      </c>
      <c r="H20" s="45">
        <f>E20/F20</f>
        <v>0.66666666666666663</v>
      </c>
      <c r="I20" s="46">
        <f t="shared" si="2"/>
        <v>8</v>
      </c>
    </row>
    <row r="21" spans="1:9" s="14" customFormat="1">
      <c r="A21" s="42" t="s">
        <v>32</v>
      </c>
      <c r="B21" s="42" t="s">
        <v>188</v>
      </c>
      <c r="C21" s="42" t="s">
        <v>33</v>
      </c>
      <c r="D21" s="22">
        <v>17</v>
      </c>
      <c r="E21" s="23">
        <v>5</v>
      </c>
      <c r="F21" s="43">
        <f t="shared" si="0"/>
        <v>22</v>
      </c>
      <c r="G21" s="44">
        <f t="shared" si="1"/>
        <v>15</v>
      </c>
      <c r="H21" s="45">
        <f>E21/F21</f>
        <v>0.22727272727272727</v>
      </c>
      <c r="I21" s="46">
        <f t="shared" si="2"/>
        <v>36</v>
      </c>
    </row>
    <row r="22" spans="1:9" s="14" customFormat="1">
      <c r="A22" s="42" t="s">
        <v>34</v>
      </c>
      <c r="B22" s="42" t="s">
        <v>189</v>
      </c>
      <c r="C22" s="42" t="s">
        <v>35</v>
      </c>
      <c r="D22" s="22">
        <v>0</v>
      </c>
      <c r="E22" s="23">
        <v>0</v>
      </c>
      <c r="F22" s="43">
        <f t="shared" si="0"/>
        <v>0</v>
      </c>
      <c r="G22" s="44">
        <f t="shared" si="1"/>
        <v>50</v>
      </c>
      <c r="H22" s="249">
        <v>0</v>
      </c>
      <c r="I22" s="46">
        <f t="shared" si="2"/>
        <v>42</v>
      </c>
    </row>
    <row r="23" spans="1:9" s="14" customFormat="1">
      <c r="A23" s="42" t="s">
        <v>36</v>
      </c>
      <c r="B23" s="42" t="s">
        <v>193</v>
      </c>
      <c r="C23" s="42" t="s">
        <v>37</v>
      </c>
      <c r="D23" s="22">
        <v>0</v>
      </c>
      <c r="E23" s="23">
        <v>0</v>
      </c>
      <c r="F23" s="43">
        <f t="shared" si="0"/>
        <v>0</v>
      </c>
      <c r="G23" s="44">
        <f t="shared" si="1"/>
        <v>50</v>
      </c>
      <c r="H23" s="249">
        <v>0</v>
      </c>
      <c r="I23" s="46">
        <f t="shared" si="2"/>
        <v>42</v>
      </c>
    </row>
    <row r="24" spans="1:9" s="14" customFormat="1">
      <c r="A24" s="42" t="s">
        <v>38</v>
      </c>
      <c r="B24" s="42" t="s">
        <v>193</v>
      </c>
      <c r="C24" s="42" t="s">
        <v>39</v>
      </c>
      <c r="D24" s="22">
        <v>4</v>
      </c>
      <c r="E24" s="23">
        <v>2</v>
      </c>
      <c r="F24" s="43">
        <f t="shared" si="0"/>
        <v>6</v>
      </c>
      <c r="G24" s="44">
        <f t="shared" si="1"/>
        <v>30</v>
      </c>
      <c r="H24" s="45">
        <f>E24/F24</f>
        <v>0.33333333333333331</v>
      </c>
      <c r="I24" s="46">
        <f t="shared" si="2"/>
        <v>26</v>
      </c>
    </row>
    <row r="25" spans="1:9" s="14" customFormat="1">
      <c r="A25" s="42" t="s">
        <v>40</v>
      </c>
      <c r="B25" s="42" t="s">
        <v>191</v>
      </c>
      <c r="C25" s="42" t="s">
        <v>41</v>
      </c>
      <c r="D25" s="22">
        <v>13</v>
      </c>
      <c r="E25" s="23">
        <v>12</v>
      </c>
      <c r="F25" s="43">
        <f t="shared" si="0"/>
        <v>25</v>
      </c>
      <c r="G25" s="44">
        <f t="shared" si="1"/>
        <v>13</v>
      </c>
      <c r="H25" s="45">
        <f>E25/F25</f>
        <v>0.48</v>
      </c>
      <c r="I25" s="46">
        <f t="shared" si="2"/>
        <v>19</v>
      </c>
    </row>
    <row r="26" spans="1:9" s="14" customFormat="1">
      <c r="A26" s="42" t="s">
        <v>42</v>
      </c>
      <c r="B26" s="42" t="s">
        <v>194</v>
      </c>
      <c r="C26" s="42" t="s">
        <v>43</v>
      </c>
      <c r="D26" s="22">
        <v>0</v>
      </c>
      <c r="E26" s="23">
        <v>0</v>
      </c>
      <c r="F26" s="43">
        <f t="shared" si="0"/>
        <v>0</v>
      </c>
      <c r="G26" s="44">
        <f t="shared" si="1"/>
        <v>50</v>
      </c>
      <c r="H26" s="249">
        <v>0</v>
      </c>
      <c r="I26" s="46">
        <f t="shared" si="2"/>
        <v>42</v>
      </c>
    </row>
    <row r="27" spans="1:9" s="14" customFormat="1">
      <c r="A27" s="42" t="s">
        <v>44</v>
      </c>
      <c r="B27" s="42" t="s">
        <v>188</v>
      </c>
      <c r="C27" s="42" t="s">
        <v>45</v>
      </c>
      <c r="D27" s="22">
        <v>13</v>
      </c>
      <c r="E27" s="23">
        <v>7</v>
      </c>
      <c r="F27" s="43">
        <f t="shared" si="0"/>
        <v>20</v>
      </c>
      <c r="G27" s="44">
        <f t="shared" si="1"/>
        <v>17</v>
      </c>
      <c r="H27" s="45">
        <f>E27/F27</f>
        <v>0.35</v>
      </c>
      <c r="I27" s="46">
        <f t="shared" si="2"/>
        <v>24</v>
      </c>
    </row>
    <row r="28" spans="1:9" s="14" customFormat="1">
      <c r="A28" s="42" t="s">
        <v>46</v>
      </c>
      <c r="B28" s="42" t="s">
        <v>191</v>
      </c>
      <c r="C28" s="42" t="s">
        <v>47</v>
      </c>
      <c r="D28" s="22">
        <v>0</v>
      </c>
      <c r="E28" s="23">
        <v>0</v>
      </c>
      <c r="F28" s="43">
        <f t="shared" si="0"/>
        <v>0</v>
      </c>
      <c r="G28" s="44">
        <f t="shared" si="1"/>
        <v>50</v>
      </c>
      <c r="H28" s="249">
        <v>0</v>
      </c>
      <c r="I28" s="46">
        <f t="shared" si="2"/>
        <v>42</v>
      </c>
    </row>
    <row r="29" spans="1:9" s="14" customFormat="1">
      <c r="A29" s="42" t="s">
        <v>48</v>
      </c>
      <c r="B29" s="42" t="s">
        <v>194</v>
      </c>
      <c r="C29" s="42" t="s">
        <v>49</v>
      </c>
      <c r="D29" s="22">
        <v>0</v>
      </c>
      <c r="E29" s="23">
        <v>0</v>
      </c>
      <c r="F29" s="43">
        <f t="shared" si="0"/>
        <v>0</v>
      </c>
      <c r="G29" s="44">
        <f t="shared" si="1"/>
        <v>50</v>
      </c>
      <c r="H29" s="249">
        <v>0</v>
      </c>
      <c r="I29" s="46">
        <f t="shared" si="2"/>
        <v>42</v>
      </c>
    </row>
    <row r="30" spans="1:9" s="14" customFormat="1">
      <c r="A30" s="42" t="s">
        <v>50</v>
      </c>
      <c r="B30" s="42" t="s">
        <v>193</v>
      </c>
      <c r="C30" s="42" t="s">
        <v>51</v>
      </c>
      <c r="D30" s="22">
        <v>0</v>
      </c>
      <c r="E30" s="23">
        <v>0</v>
      </c>
      <c r="F30" s="43">
        <f t="shared" si="0"/>
        <v>0</v>
      </c>
      <c r="G30" s="44">
        <f t="shared" si="1"/>
        <v>50</v>
      </c>
      <c r="H30" s="249">
        <v>0</v>
      </c>
      <c r="I30" s="46">
        <f t="shared" si="2"/>
        <v>42</v>
      </c>
    </row>
    <row r="31" spans="1:9" s="14" customFormat="1">
      <c r="A31" s="42" t="s">
        <v>52</v>
      </c>
      <c r="B31" s="42" t="s">
        <v>194</v>
      </c>
      <c r="C31" s="42" t="s">
        <v>53</v>
      </c>
      <c r="D31" s="22">
        <v>0</v>
      </c>
      <c r="E31" s="23">
        <v>0</v>
      </c>
      <c r="F31" s="43">
        <f t="shared" si="0"/>
        <v>0</v>
      </c>
      <c r="G31" s="44">
        <f t="shared" si="1"/>
        <v>50</v>
      </c>
      <c r="H31" s="249">
        <v>0</v>
      </c>
      <c r="I31" s="46">
        <f t="shared" si="2"/>
        <v>42</v>
      </c>
    </row>
    <row r="32" spans="1:9" s="14" customFormat="1">
      <c r="A32" s="42" t="s">
        <v>54</v>
      </c>
      <c r="B32" s="42" t="s">
        <v>188</v>
      </c>
      <c r="C32" s="42" t="s">
        <v>55</v>
      </c>
      <c r="D32" s="22">
        <v>0</v>
      </c>
      <c r="E32" s="23">
        <v>2</v>
      </c>
      <c r="F32" s="43">
        <f t="shared" si="0"/>
        <v>2</v>
      </c>
      <c r="G32" s="44">
        <f t="shared" si="1"/>
        <v>40</v>
      </c>
      <c r="H32" s="45">
        <f>E32/F32</f>
        <v>1</v>
      </c>
      <c r="I32" s="46">
        <f t="shared" si="2"/>
        <v>1</v>
      </c>
    </row>
    <row r="33" spans="1:9" s="14" customFormat="1">
      <c r="A33" s="42" t="s">
        <v>56</v>
      </c>
      <c r="B33" s="42" t="s">
        <v>188</v>
      </c>
      <c r="C33" s="42" t="s">
        <v>57</v>
      </c>
      <c r="D33" s="22">
        <v>4</v>
      </c>
      <c r="E33" s="23">
        <v>4</v>
      </c>
      <c r="F33" s="43">
        <f t="shared" si="0"/>
        <v>8</v>
      </c>
      <c r="G33" s="44">
        <f t="shared" si="1"/>
        <v>25</v>
      </c>
      <c r="H33" s="45">
        <f>E33/F33</f>
        <v>0.5</v>
      </c>
      <c r="I33" s="46">
        <f t="shared" si="2"/>
        <v>13</v>
      </c>
    </row>
    <row r="34" spans="1:9" s="14" customFormat="1">
      <c r="A34" s="42" t="s">
        <v>58</v>
      </c>
      <c r="B34" s="42" t="s">
        <v>192</v>
      </c>
      <c r="C34" s="42" t="s">
        <v>59</v>
      </c>
      <c r="D34" s="22">
        <v>0</v>
      </c>
      <c r="E34" s="23">
        <v>0</v>
      </c>
      <c r="F34" s="43">
        <f t="shared" si="0"/>
        <v>0</v>
      </c>
      <c r="G34" s="44">
        <f t="shared" si="1"/>
        <v>50</v>
      </c>
      <c r="H34" s="249">
        <v>0</v>
      </c>
      <c r="I34" s="46">
        <f t="shared" si="2"/>
        <v>42</v>
      </c>
    </row>
    <row r="35" spans="1:9" s="14" customFormat="1">
      <c r="A35" s="42" t="s">
        <v>60</v>
      </c>
      <c r="B35" s="42" t="s">
        <v>191</v>
      </c>
      <c r="C35" s="42" t="s">
        <v>61</v>
      </c>
      <c r="D35" s="22">
        <v>7</v>
      </c>
      <c r="E35" s="23">
        <v>21</v>
      </c>
      <c r="F35" s="43">
        <f t="shared" si="0"/>
        <v>28</v>
      </c>
      <c r="G35" s="44">
        <f t="shared" si="1"/>
        <v>9</v>
      </c>
      <c r="H35" s="45">
        <f>E35/F35</f>
        <v>0.75</v>
      </c>
      <c r="I35" s="46">
        <f t="shared" si="2"/>
        <v>6</v>
      </c>
    </row>
    <row r="36" spans="1:9" s="14" customFormat="1">
      <c r="A36" s="42" t="s">
        <v>62</v>
      </c>
      <c r="B36" s="42" t="s">
        <v>191</v>
      </c>
      <c r="C36" s="42" t="s">
        <v>63</v>
      </c>
      <c r="D36" s="22">
        <v>0</v>
      </c>
      <c r="E36" s="23">
        <v>0</v>
      </c>
      <c r="F36" s="43">
        <f t="shared" si="0"/>
        <v>0</v>
      </c>
      <c r="G36" s="44">
        <f t="shared" si="1"/>
        <v>50</v>
      </c>
      <c r="H36" s="249">
        <v>0</v>
      </c>
      <c r="I36" s="46">
        <f t="shared" si="2"/>
        <v>42</v>
      </c>
    </row>
    <row r="37" spans="1:9" s="14" customFormat="1">
      <c r="A37" s="42" t="s">
        <v>64</v>
      </c>
      <c r="B37" s="42" t="s">
        <v>190</v>
      </c>
      <c r="C37" s="42" t="s">
        <v>65</v>
      </c>
      <c r="D37" s="22">
        <v>8</v>
      </c>
      <c r="E37" s="23">
        <v>4</v>
      </c>
      <c r="F37" s="43">
        <f t="shared" si="0"/>
        <v>12</v>
      </c>
      <c r="G37" s="44">
        <f t="shared" si="1"/>
        <v>22</v>
      </c>
      <c r="H37" s="45">
        <f>E37/F37</f>
        <v>0.33333333333333331</v>
      </c>
      <c r="I37" s="46">
        <f t="shared" si="2"/>
        <v>26</v>
      </c>
    </row>
    <row r="38" spans="1:9" s="14" customFormat="1">
      <c r="A38" s="42" t="s">
        <v>66</v>
      </c>
      <c r="B38" s="42" t="s">
        <v>194</v>
      </c>
      <c r="C38" s="42" t="s">
        <v>67</v>
      </c>
      <c r="D38" s="22">
        <v>0</v>
      </c>
      <c r="E38" s="23">
        <v>0</v>
      </c>
      <c r="F38" s="43">
        <f t="shared" si="0"/>
        <v>0</v>
      </c>
      <c r="G38" s="44">
        <f t="shared" si="1"/>
        <v>50</v>
      </c>
      <c r="H38" s="249">
        <v>0</v>
      </c>
      <c r="I38" s="46">
        <f t="shared" si="2"/>
        <v>42</v>
      </c>
    </row>
    <row r="39" spans="1:9" s="14" customFormat="1">
      <c r="A39" s="42" t="s">
        <v>68</v>
      </c>
      <c r="B39" s="42" t="s">
        <v>189</v>
      </c>
      <c r="C39" s="42" t="s">
        <v>69</v>
      </c>
      <c r="D39" s="22">
        <v>2</v>
      </c>
      <c r="E39" s="23">
        <v>0</v>
      </c>
      <c r="F39" s="43">
        <f t="shared" si="0"/>
        <v>2</v>
      </c>
      <c r="G39" s="44">
        <f t="shared" si="1"/>
        <v>40</v>
      </c>
      <c r="H39" s="45">
        <f>E39/F39</f>
        <v>0</v>
      </c>
      <c r="I39" s="46">
        <f t="shared" si="2"/>
        <v>42</v>
      </c>
    </row>
    <row r="40" spans="1:9" s="14" customFormat="1">
      <c r="A40" s="42" t="s">
        <v>70</v>
      </c>
      <c r="B40" s="42" t="s">
        <v>190</v>
      </c>
      <c r="C40" s="42" t="s">
        <v>71</v>
      </c>
      <c r="D40" s="22">
        <v>1</v>
      </c>
      <c r="E40" s="23">
        <v>1</v>
      </c>
      <c r="F40" s="43">
        <f t="shared" si="0"/>
        <v>2</v>
      </c>
      <c r="G40" s="44">
        <f t="shared" si="1"/>
        <v>40</v>
      </c>
      <c r="H40" s="45">
        <f>E40/F40</f>
        <v>0.5</v>
      </c>
      <c r="I40" s="46">
        <f t="shared" si="2"/>
        <v>13</v>
      </c>
    </row>
    <row r="41" spans="1:9" s="14" customFormat="1">
      <c r="A41" s="42" t="s">
        <v>72</v>
      </c>
      <c r="B41" s="42" t="s">
        <v>190</v>
      </c>
      <c r="C41" s="42" t="s">
        <v>73</v>
      </c>
      <c r="D41" s="22">
        <v>0</v>
      </c>
      <c r="E41" s="23">
        <v>0</v>
      </c>
      <c r="F41" s="43">
        <f t="shared" si="0"/>
        <v>0</v>
      </c>
      <c r="G41" s="44">
        <f t="shared" si="1"/>
        <v>50</v>
      </c>
      <c r="H41" s="249">
        <v>0</v>
      </c>
      <c r="I41" s="46">
        <f t="shared" si="2"/>
        <v>42</v>
      </c>
    </row>
    <row r="42" spans="1:9" s="14" customFormat="1">
      <c r="A42" s="42" t="s">
        <v>74</v>
      </c>
      <c r="B42" s="42" t="s">
        <v>191</v>
      </c>
      <c r="C42" s="42" t="s">
        <v>75</v>
      </c>
      <c r="D42" s="22">
        <v>0</v>
      </c>
      <c r="E42" s="23">
        <v>0</v>
      </c>
      <c r="F42" s="43">
        <f t="shared" si="0"/>
        <v>0</v>
      </c>
      <c r="G42" s="44">
        <f t="shared" si="1"/>
        <v>50</v>
      </c>
      <c r="H42" s="249">
        <v>0</v>
      </c>
      <c r="I42" s="46">
        <f t="shared" si="2"/>
        <v>42</v>
      </c>
    </row>
    <row r="43" spans="1:9" s="14" customFormat="1">
      <c r="A43" s="42" t="s">
        <v>76</v>
      </c>
      <c r="B43" s="42" t="s">
        <v>195</v>
      </c>
      <c r="C43" s="42" t="s">
        <v>77</v>
      </c>
      <c r="D43" s="22">
        <v>0</v>
      </c>
      <c r="E43" s="23">
        <v>0</v>
      </c>
      <c r="F43" s="43">
        <f t="shared" si="0"/>
        <v>0</v>
      </c>
      <c r="G43" s="44">
        <f t="shared" si="1"/>
        <v>50</v>
      </c>
      <c r="H43" s="249">
        <v>0</v>
      </c>
      <c r="I43" s="46">
        <f t="shared" si="2"/>
        <v>42</v>
      </c>
    </row>
    <row r="44" spans="1:9" s="14" customFormat="1">
      <c r="A44" s="42" t="s">
        <v>78</v>
      </c>
      <c r="B44" s="42" t="s">
        <v>190</v>
      </c>
      <c r="C44" s="42" t="s">
        <v>79</v>
      </c>
      <c r="D44" s="22">
        <v>0</v>
      </c>
      <c r="E44" s="23">
        <v>0</v>
      </c>
      <c r="F44" s="43">
        <f t="shared" ref="F44:F75" si="3">SUM(D44:E44)</f>
        <v>0</v>
      </c>
      <c r="G44" s="44">
        <f t="shared" ref="G44:G75" si="4">_xlfn.RANK.EQ(F44,$F$12:$F$97,0)</f>
        <v>50</v>
      </c>
      <c r="H44" s="249">
        <v>0</v>
      </c>
      <c r="I44" s="46">
        <f t="shared" ref="I44:I75" si="5">_xlfn.RANK.EQ(H44,$H$12:$H$97,0)</f>
        <v>42</v>
      </c>
    </row>
    <row r="45" spans="1:9" s="14" customFormat="1">
      <c r="A45" s="42" t="s">
        <v>80</v>
      </c>
      <c r="B45" s="42" t="s">
        <v>194</v>
      </c>
      <c r="C45" s="42" t="s">
        <v>81</v>
      </c>
      <c r="D45" s="22">
        <v>0</v>
      </c>
      <c r="E45" s="23">
        <v>0</v>
      </c>
      <c r="F45" s="43">
        <f t="shared" si="3"/>
        <v>0</v>
      </c>
      <c r="G45" s="44">
        <f t="shared" si="4"/>
        <v>50</v>
      </c>
      <c r="H45" s="249">
        <v>0</v>
      </c>
      <c r="I45" s="46">
        <f t="shared" si="5"/>
        <v>42</v>
      </c>
    </row>
    <row r="46" spans="1:9" s="14" customFormat="1">
      <c r="A46" s="42" t="s">
        <v>82</v>
      </c>
      <c r="B46" s="42" t="s">
        <v>195</v>
      </c>
      <c r="C46" s="42" t="s">
        <v>83</v>
      </c>
      <c r="D46" s="22">
        <v>0</v>
      </c>
      <c r="E46" s="23">
        <v>0</v>
      </c>
      <c r="F46" s="43">
        <f t="shared" si="3"/>
        <v>0</v>
      </c>
      <c r="G46" s="44">
        <f t="shared" si="4"/>
        <v>50</v>
      </c>
      <c r="H46" s="249">
        <v>0</v>
      </c>
      <c r="I46" s="46">
        <f t="shared" si="5"/>
        <v>42</v>
      </c>
    </row>
    <row r="47" spans="1:9" s="14" customFormat="1">
      <c r="A47" s="42" t="s">
        <v>84</v>
      </c>
      <c r="B47" s="42" t="s">
        <v>188</v>
      </c>
      <c r="C47" s="42" t="s">
        <v>85</v>
      </c>
      <c r="D47" s="22">
        <v>0</v>
      </c>
      <c r="E47" s="23">
        <v>0</v>
      </c>
      <c r="F47" s="43">
        <f t="shared" si="3"/>
        <v>0</v>
      </c>
      <c r="G47" s="44">
        <f t="shared" si="4"/>
        <v>50</v>
      </c>
      <c r="H47" s="249">
        <v>0</v>
      </c>
      <c r="I47" s="46">
        <f t="shared" si="5"/>
        <v>42</v>
      </c>
    </row>
    <row r="48" spans="1:9" s="14" customFormat="1">
      <c r="A48" s="42" t="s">
        <v>86</v>
      </c>
      <c r="B48" s="42" t="s">
        <v>190</v>
      </c>
      <c r="C48" s="42" t="s">
        <v>87</v>
      </c>
      <c r="D48" s="22">
        <v>6</v>
      </c>
      <c r="E48" s="23">
        <v>2</v>
      </c>
      <c r="F48" s="43">
        <f t="shared" si="3"/>
        <v>8</v>
      </c>
      <c r="G48" s="44">
        <f t="shared" si="4"/>
        <v>25</v>
      </c>
      <c r="H48" s="45">
        <f>E48/F48</f>
        <v>0.25</v>
      </c>
      <c r="I48" s="46">
        <f t="shared" si="5"/>
        <v>34</v>
      </c>
    </row>
    <row r="49" spans="1:9" s="14" customFormat="1">
      <c r="A49" s="42" t="s">
        <v>88</v>
      </c>
      <c r="B49" s="42" t="s">
        <v>189</v>
      </c>
      <c r="C49" s="42" t="s">
        <v>89</v>
      </c>
      <c r="D49" s="22">
        <v>2</v>
      </c>
      <c r="E49" s="23">
        <v>1</v>
      </c>
      <c r="F49" s="43">
        <f t="shared" si="3"/>
        <v>3</v>
      </c>
      <c r="G49" s="44">
        <f t="shared" si="4"/>
        <v>36</v>
      </c>
      <c r="H49" s="45">
        <f>E49/F49</f>
        <v>0.33333333333333331</v>
      </c>
      <c r="I49" s="46">
        <f t="shared" si="5"/>
        <v>26</v>
      </c>
    </row>
    <row r="50" spans="1:9" s="14" customFormat="1">
      <c r="A50" s="42" t="s">
        <v>90</v>
      </c>
      <c r="B50" s="42" t="s">
        <v>193</v>
      </c>
      <c r="C50" s="42" t="s">
        <v>91</v>
      </c>
      <c r="D50" s="22">
        <v>12</v>
      </c>
      <c r="E50" s="23">
        <v>5</v>
      </c>
      <c r="F50" s="43">
        <f t="shared" si="3"/>
        <v>17</v>
      </c>
      <c r="G50" s="44">
        <f t="shared" si="4"/>
        <v>19</v>
      </c>
      <c r="H50" s="45">
        <f>E50/F50</f>
        <v>0.29411764705882354</v>
      </c>
      <c r="I50" s="46">
        <f t="shared" si="5"/>
        <v>32</v>
      </c>
    </row>
    <row r="51" spans="1:9" s="14" customFormat="1">
      <c r="A51" s="42" t="s">
        <v>92</v>
      </c>
      <c r="B51" s="42" t="s">
        <v>193</v>
      </c>
      <c r="C51" s="42" t="s">
        <v>93</v>
      </c>
      <c r="D51" s="22">
        <v>4</v>
      </c>
      <c r="E51" s="23">
        <v>1</v>
      </c>
      <c r="F51" s="43">
        <f t="shared" si="3"/>
        <v>5</v>
      </c>
      <c r="G51" s="44">
        <f t="shared" si="4"/>
        <v>33</v>
      </c>
      <c r="H51" s="45">
        <f>E51/F51</f>
        <v>0.2</v>
      </c>
      <c r="I51" s="46">
        <f t="shared" si="5"/>
        <v>37</v>
      </c>
    </row>
    <row r="52" spans="1:9" s="14" customFormat="1">
      <c r="A52" s="42" t="s">
        <v>94</v>
      </c>
      <c r="B52" s="42" t="s">
        <v>195</v>
      </c>
      <c r="C52" s="42" t="s">
        <v>95</v>
      </c>
      <c r="D52" s="22">
        <v>0</v>
      </c>
      <c r="E52" s="23">
        <v>0</v>
      </c>
      <c r="F52" s="43">
        <f t="shared" si="3"/>
        <v>0</v>
      </c>
      <c r="G52" s="44">
        <f t="shared" si="4"/>
        <v>50</v>
      </c>
      <c r="H52" s="249">
        <v>0</v>
      </c>
      <c r="I52" s="46">
        <f t="shared" si="5"/>
        <v>42</v>
      </c>
    </row>
    <row r="53" spans="1:9" s="14" customFormat="1">
      <c r="A53" s="42" t="s">
        <v>96</v>
      </c>
      <c r="B53" s="42" t="s">
        <v>193</v>
      </c>
      <c r="C53" s="42" t="s">
        <v>97</v>
      </c>
      <c r="D53" s="22">
        <v>16</v>
      </c>
      <c r="E53" s="23">
        <v>1</v>
      </c>
      <c r="F53" s="43">
        <f t="shared" si="3"/>
        <v>17</v>
      </c>
      <c r="G53" s="44">
        <f t="shared" si="4"/>
        <v>19</v>
      </c>
      <c r="H53" s="45">
        <f>E53/F53</f>
        <v>5.8823529411764705E-2</v>
      </c>
      <c r="I53" s="46">
        <f t="shared" si="5"/>
        <v>40</v>
      </c>
    </row>
    <row r="54" spans="1:9" s="14" customFormat="1">
      <c r="A54" s="42" t="s">
        <v>98</v>
      </c>
      <c r="B54" s="42" t="s">
        <v>193</v>
      </c>
      <c r="C54" s="42" t="s">
        <v>99</v>
      </c>
      <c r="D54" s="22">
        <v>25</v>
      </c>
      <c r="E54" s="23">
        <v>1</v>
      </c>
      <c r="F54" s="43">
        <f t="shared" si="3"/>
        <v>26</v>
      </c>
      <c r="G54" s="44">
        <f t="shared" si="4"/>
        <v>11</v>
      </c>
      <c r="H54" s="45">
        <f>E54/F54</f>
        <v>3.8461538461538464E-2</v>
      </c>
      <c r="I54" s="46">
        <f t="shared" si="5"/>
        <v>41</v>
      </c>
    </row>
    <row r="55" spans="1:9" s="14" customFormat="1">
      <c r="A55" s="42" t="s">
        <v>100</v>
      </c>
      <c r="B55" s="42" t="s">
        <v>193</v>
      </c>
      <c r="C55" s="42" t="s">
        <v>101</v>
      </c>
      <c r="D55" s="22">
        <v>0</v>
      </c>
      <c r="E55" s="23">
        <v>0</v>
      </c>
      <c r="F55" s="43">
        <f t="shared" si="3"/>
        <v>0</v>
      </c>
      <c r="G55" s="44">
        <f t="shared" si="4"/>
        <v>50</v>
      </c>
      <c r="H55" s="249">
        <v>0</v>
      </c>
      <c r="I55" s="46">
        <f t="shared" si="5"/>
        <v>42</v>
      </c>
    </row>
    <row r="56" spans="1:9" s="14" customFormat="1">
      <c r="A56" s="42" t="s">
        <v>102</v>
      </c>
      <c r="B56" s="42" t="s">
        <v>193</v>
      </c>
      <c r="C56" s="42" t="s">
        <v>103</v>
      </c>
      <c r="D56" s="22">
        <v>18</v>
      </c>
      <c r="E56" s="23">
        <v>23</v>
      </c>
      <c r="F56" s="43">
        <f t="shared" si="3"/>
        <v>41</v>
      </c>
      <c r="G56" s="44">
        <f t="shared" si="4"/>
        <v>4</v>
      </c>
      <c r="H56" s="45">
        <f>E56/F56</f>
        <v>0.56097560975609762</v>
      </c>
      <c r="I56" s="46">
        <f t="shared" si="5"/>
        <v>12</v>
      </c>
    </row>
    <row r="57" spans="1:9" s="14" customFormat="1">
      <c r="A57" s="42" t="s">
        <v>104</v>
      </c>
      <c r="B57" s="42" t="s">
        <v>194</v>
      </c>
      <c r="C57" s="42" t="s">
        <v>105</v>
      </c>
      <c r="D57" s="22">
        <v>0</v>
      </c>
      <c r="E57" s="23">
        <v>0</v>
      </c>
      <c r="F57" s="43">
        <f t="shared" si="3"/>
        <v>0</v>
      </c>
      <c r="G57" s="44">
        <f t="shared" si="4"/>
        <v>50</v>
      </c>
      <c r="H57" s="249">
        <v>0</v>
      </c>
      <c r="I57" s="46">
        <f t="shared" si="5"/>
        <v>42</v>
      </c>
    </row>
    <row r="58" spans="1:9" s="14" customFormat="1">
      <c r="A58" s="42" t="s">
        <v>106</v>
      </c>
      <c r="B58" s="42" t="s">
        <v>192</v>
      </c>
      <c r="C58" s="42" t="s">
        <v>107</v>
      </c>
      <c r="D58" s="22">
        <v>6</v>
      </c>
      <c r="E58" s="23">
        <v>2</v>
      </c>
      <c r="F58" s="43">
        <f t="shared" si="3"/>
        <v>8</v>
      </c>
      <c r="G58" s="44">
        <f t="shared" si="4"/>
        <v>25</v>
      </c>
      <c r="H58" s="45">
        <f>E58/F58</f>
        <v>0.25</v>
      </c>
      <c r="I58" s="46">
        <f t="shared" si="5"/>
        <v>34</v>
      </c>
    </row>
    <row r="59" spans="1:9" s="14" customFormat="1">
      <c r="A59" s="42" t="s">
        <v>108</v>
      </c>
      <c r="B59" s="42" t="s">
        <v>188</v>
      </c>
      <c r="C59" s="42" t="s">
        <v>109</v>
      </c>
      <c r="D59" s="22">
        <v>0</v>
      </c>
      <c r="E59" s="23">
        <v>6</v>
      </c>
      <c r="F59" s="43">
        <f t="shared" si="3"/>
        <v>6</v>
      </c>
      <c r="G59" s="44">
        <f t="shared" si="4"/>
        <v>30</v>
      </c>
      <c r="H59" s="45">
        <f>E59/F59</f>
        <v>1</v>
      </c>
      <c r="I59" s="46">
        <f t="shared" si="5"/>
        <v>1</v>
      </c>
    </row>
    <row r="60" spans="1:9" s="14" customFormat="1">
      <c r="A60" s="42" t="s">
        <v>110</v>
      </c>
      <c r="B60" s="42" t="s">
        <v>190</v>
      </c>
      <c r="C60" s="42" t="s">
        <v>111</v>
      </c>
      <c r="D60" s="22">
        <v>19</v>
      </c>
      <c r="E60" s="23">
        <v>8</v>
      </c>
      <c r="F60" s="43">
        <f t="shared" si="3"/>
        <v>27</v>
      </c>
      <c r="G60" s="44">
        <f t="shared" si="4"/>
        <v>10</v>
      </c>
      <c r="H60" s="45">
        <f>E60/F60</f>
        <v>0.29629629629629628</v>
      </c>
      <c r="I60" s="46">
        <f t="shared" si="5"/>
        <v>31</v>
      </c>
    </row>
    <row r="61" spans="1:9" s="14" customFormat="1">
      <c r="A61" s="42" t="s">
        <v>112</v>
      </c>
      <c r="B61" s="42" t="s">
        <v>189</v>
      </c>
      <c r="C61" s="42" t="s">
        <v>113</v>
      </c>
      <c r="D61" s="22">
        <v>2</v>
      </c>
      <c r="E61" s="23">
        <v>0</v>
      </c>
      <c r="F61" s="43">
        <f t="shared" si="3"/>
        <v>2</v>
      </c>
      <c r="G61" s="44">
        <f t="shared" si="4"/>
        <v>40</v>
      </c>
      <c r="H61" s="45">
        <f>E61/F61</f>
        <v>0</v>
      </c>
      <c r="I61" s="46">
        <f t="shared" si="5"/>
        <v>42</v>
      </c>
    </row>
    <row r="62" spans="1:9" s="14" customFormat="1">
      <c r="A62" s="42" t="s">
        <v>114</v>
      </c>
      <c r="B62" s="42" t="s">
        <v>190</v>
      </c>
      <c r="C62" s="42" t="s">
        <v>115</v>
      </c>
      <c r="D62" s="22">
        <v>6</v>
      </c>
      <c r="E62" s="23">
        <v>1</v>
      </c>
      <c r="F62" s="43">
        <f t="shared" si="3"/>
        <v>7</v>
      </c>
      <c r="G62" s="44">
        <f t="shared" si="4"/>
        <v>29</v>
      </c>
      <c r="H62" s="45">
        <f>E62/F62</f>
        <v>0.14285714285714285</v>
      </c>
      <c r="I62" s="46">
        <f t="shared" si="5"/>
        <v>38</v>
      </c>
    </row>
    <row r="63" spans="1:9" s="14" customFormat="1">
      <c r="A63" s="42" t="s">
        <v>116</v>
      </c>
      <c r="B63" s="42" t="s">
        <v>193</v>
      </c>
      <c r="C63" s="42" t="s">
        <v>117</v>
      </c>
      <c r="D63" s="22">
        <v>0</v>
      </c>
      <c r="E63" s="23">
        <v>0</v>
      </c>
      <c r="F63" s="43">
        <f t="shared" si="3"/>
        <v>0</v>
      </c>
      <c r="G63" s="44">
        <f t="shared" si="4"/>
        <v>50</v>
      </c>
      <c r="H63" s="249">
        <v>0</v>
      </c>
      <c r="I63" s="46">
        <f t="shared" si="5"/>
        <v>42</v>
      </c>
    </row>
    <row r="64" spans="1:9" s="14" customFormat="1">
      <c r="A64" s="42" t="s">
        <v>118</v>
      </c>
      <c r="B64" s="42" t="s">
        <v>191</v>
      </c>
      <c r="C64" s="42" t="s">
        <v>119</v>
      </c>
      <c r="D64" s="22">
        <v>0</v>
      </c>
      <c r="E64" s="23">
        <v>0</v>
      </c>
      <c r="F64" s="43">
        <f t="shared" si="3"/>
        <v>0</v>
      </c>
      <c r="G64" s="44">
        <f t="shared" si="4"/>
        <v>50</v>
      </c>
      <c r="H64" s="249">
        <v>0</v>
      </c>
      <c r="I64" s="46">
        <f t="shared" si="5"/>
        <v>42</v>
      </c>
    </row>
    <row r="65" spans="1:9" s="14" customFormat="1">
      <c r="A65" s="42" t="s">
        <v>120</v>
      </c>
      <c r="B65" s="42" t="s">
        <v>192</v>
      </c>
      <c r="C65" s="42" t="s">
        <v>121</v>
      </c>
      <c r="D65" s="22">
        <v>1</v>
      </c>
      <c r="E65" s="23">
        <v>1</v>
      </c>
      <c r="F65" s="43">
        <f t="shared" si="3"/>
        <v>2</v>
      </c>
      <c r="G65" s="44">
        <f t="shared" si="4"/>
        <v>40</v>
      </c>
      <c r="H65" s="45">
        <f>E65/F65</f>
        <v>0.5</v>
      </c>
      <c r="I65" s="46">
        <f t="shared" si="5"/>
        <v>13</v>
      </c>
    </row>
    <row r="66" spans="1:9" s="14" customFormat="1">
      <c r="A66" s="42" t="s">
        <v>122</v>
      </c>
      <c r="B66" s="42" t="s">
        <v>188</v>
      </c>
      <c r="C66" s="42" t="s">
        <v>123</v>
      </c>
      <c r="D66" s="22">
        <v>0</v>
      </c>
      <c r="E66" s="23">
        <v>0</v>
      </c>
      <c r="F66" s="43">
        <f t="shared" si="3"/>
        <v>0</v>
      </c>
      <c r="G66" s="44">
        <f t="shared" si="4"/>
        <v>50</v>
      </c>
      <c r="H66" s="249">
        <v>0</v>
      </c>
      <c r="I66" s="46">
        <f t="shared" si="5"/>
        <v>42</v>
      </c>
    </row>
    <row r="67" spans="1:9" s="14" customFormat="1">
      <c r="A67" s="42" t="s">
        <v>124</v>
      </c>
      <c r="B67" s="42" t="s">
        <v>189</v>
      </c>
      <c r="C67" s="42" t="s">
        <v>125</v>
      </c>
      <c r="D67" s="22">
        <v>0</v>
      </c>
      <c r="E67" s="23">
        <v>0</v>
      </c>
      <c r="F67" s="43">
        <f t="shared" si="3"/>
        <v>0</v>
      </c>
      <c r="G67" s="44">
        <f t="shared" si="4"/>
        <v>50</v>
      </c>
      <c r="H67" s="249">
        <v>0</v>
      </c>
      <c r="I67" s="46">
        <f t="shared" si="5"/>
        <v>42</v>
      </c>
    </row>
    <row r="68" spans="1:9" s="14" customFormat="1">
      <c r="A68" s="42" t="s">
        <v>126</v>
      </c>
      <c r="B68" s="42" t="s">
        <v>190</v>
      </c>
      <c r="C68" s="42" t="s">
        <v>127</v>
      </c>
      <c r="D68" s="22">
        <v>0</v>
      </c>
      <c r="E68" s="23">
        <v>0</v>
      </c>
      <c r="F68" s="43">
        <f t="shared" si="3"/>
        <v>0</v>
      </c>
      <c r="G68" s="44">
        <f t="shared" si="4"/>
        <v>50</v>
      </c>
      <c r="H68" s="249">
        <v>0</v>
      </c>
      <c r="I68" s="46">
        <f t="shared" si="5"/>
        <v>42</v>
      </c>
    </row>
    <row r="69" spans="1:9" s="14" customFormat="1">
      <c r="A69" s="42" t="s">
        <v>128</v>
      </c>
      <c r="B69" s="42" t="s">
        <v>188</v>
      </c>
      <c r="C69" s="42" t="s">
        <v>129</v>
      </c>
      <c r="D69" s="22">
        <v>3</v>
      </c>
      <c r="E69" s="23">
        <v>0</v>
      </c>
      <c r="F69" s="43">
        <f t="shared" si="3"/>
        <v>3</v>
      </c>
      <c r="G69" s="44">
        <f t="shared" si="4"/>
        <v>36</v>
      </c>
      <c r="H69" s="45">
        <f>E69/F69</f>
        <v>0</v>
      </c>
      <c r="I69" s="46">
        <f t="shared" si="5"/>
        <v>42</v>
      </c>
    </row>
    <row r="70" spans="1:9" s="14" customFormat="1">
      <c r="A70" s="42" t="s">
        <v>130</v>
      </c>
      <c r="B70" s="42" t="s">
        <v>189</v>
      </c>
      <c r="C70" s="42" t="s">
        <v>131</v>
      </c>
      <c r="D70" s="22">
        <v>1</v>
      </c>
      <c r="E70" s="23">
        <v>1</v>
      </c>
      <c r="F70" s="43">
        <f t="shared" si="3"/>
        <v>2</v>
      </c>
      <c r="G70" s="44">
        <f t="shared" si="4"/>
        <v>40</v>
      </c>
      <c r="H70" s="45">
        <f>E70/F70</f>
        <v>0.5</v>
      </c>
      <c r="I70" s="46">
        <f t="shared" si="5"/>
        <v>13</v>
      </c>
    </row>
    <row r="71" spans="1:9" s="14" customFormat="1">
      <c r="A71" s="42" t="s">
        <v>132</v>
      </c>
      <c r="B71" s="42" t="s">
        <v>188</v>
      </c>
      <c r="C71" s="42" t="s">
        <v>133</v>
      </c>
      <c r="D71" s="22">
        <v>1</v>
      </c>
      <c r="E71" s="23">
        <v>0</v>
      </c>
      <c r="F71" s="43">
        <f t="shared" si="3"/>
        <v>1</v>
      </c>
      <c r="G71" s="44">
        <f t="shared" si="4"/>
        <v>46</v>
      </c>
      <c r="H71" s="45">
        <f>E71/F71</f>
        <v>0</v>
      </c>
      <c r="I71" s="46">
        <f t="shared" si="5"/>
        <v>42</v>
      </c>
    </row>
    <row r="72" spans="1:9" s="14" customFormat="1">
      <c r="A72" s="42" t="s">
        <v>134</v>
      </c>
      <c r="B72" s="42" t="s">
        <v>189</v>
      </c>
      <c r="C72" s="42" t="s">
        <v>135</v>
      </c>
      <c r="D72" s="22">
        <v>0</v>
      </c>
      <c r="E72" s="23">
        <v>0</v>
      </c>
      <c r="F72" s="43">
        <f t="shared" si="3"/>
        <v>0</v>
      </c>
      <c r="G72" s="44">
        <f t="shared" si="4"/>
        <v>50</v>
      </c>
      <c r="H72" s="249">
        <v>0</v>
      </c>
      <c r="I72" s="46">
        <f t="shared" si="5"/>
        <v>42</v>
      </c>
    </row>
    <row r="73" spans="1:9" s="14" customFormat="1">
      <c r="A73" s="42" t="s">
        <v>136</v>
      </c>
      <c r="B73" s="42" t="s">
        <v>189</v>
      </c>
      <c r="C73" s="42" t="s">
        <v>137</v>
      </c>
      <c r="D73" s="22">
        <v>0</v>
      </c>
      <c r="E73" s="23">
        <v>0</v>
      </c>
      <c r="F73" s="43">
        <f t="shared" si="3"/>
        <v>0</v>
      </c>
      <c r="G73" s="44">
        <f t="shared" si="4"/>
        <v>50</v>
      </c>
      <c r="H73" s="249">
        <v>0</v>
      </c>
      <c r="I73" s="46">
        <f t="shared" si="5"/>
        <v>42</v>
      </c>
    </row>
    <row r="74" spans="1:9" s="14" customFormat="1">
      <c r="A74" s="42" t="s">
        <v>138</v>
      </c>
      <c r="B74" s="42" t="s">
        <v>194</v>
      </c>
      <c r="C74" s="42" t="s">
        <v>139</v>
      </c>
      <c r="D74" s="22">
        <v>0</v>
      </c>
      <c r="E74" s="23">
        <v>0</v>
      </c>
      <c r="F74" s="43">
        <f t="shared" si="3"/>
        <v>0</v>
      </c>
      <c r="G74" s="44">
        <f t="shared" si="4"/>
        <v>50</v>
      </c>
      <c r="H74" s="249">
        <v>0</v>
      </c>
      <c r="I74" s="46">
        <f t="shared" si="5"/>
        <v>42</v>
      </c>
    </row>
    <row r="75" spans="1:9" s="14" customFormat="1">
      <c r="A75" s="42" t="s">
        <v>140</v>
      </c>
      <c r="B75" s="42" t="s">
        <v>195</v>
      </c>
      <c r="C75" s="42" t="s">
        <v>141</v>
      </c>
      <c r="D75" s="22">
        <v>8</v>
      </c>
      <c r="E75" s="23">
        <v>3</v>
      </c>
      <c r="F75" s="43">
        <f t="shared" si="3"/>
        <v>11</v>
      </c>
      <c r="G75" s="44">
        <f t="shared" si="4"/>
        <v>24</v>
      </c>
      <c r="H75" s="45">
        <f>E75/F75</f>
        <v>0.27272727272727271</v>
      </c>
      <c r="I75" s="46">
        <f t="shared" si="5"/>
        <v>33</v>
      </c>
    </row>
    <row r="76" spans="1:9" s="14" customFormat="1">
      <c r="A76" s="42" t="s">
        <v>142</v>
      </c>
      <c r="B76" s="42" t="s">
        <v>194</v>
      </c>
      <c r="C76" s="42" t="s">
        <v>143</v>
      </c>
      <c r="D76" s="22">
        <v>0</v>
      </c>
      <c r="E76" s="23">
        <v>1</v>
      </c>
      <c r="F76" s="43">
        <f t="shared" ref="F76:F107" si="6">SUM(D76:E76)</f>
        <v>1</v>
      </c>
      <c r="G76" s="44">
        <f t="shared" ref="G76:G107" si="7">_xlfn.RANK.EQ(F76,$F$12:$F$97,0)</f>
        <v>46</v>
      </c>
      <c r="H76" s="45">
        <f>E76/F76</f>
        <v>1</v>
      </c>
      <c r="I76" s="46">
        <f t="shared" ref="I76:I107" si="8">_xlfn.RANK.EQ(H76,$H$12:$H$97,0)</f>
        <v>1</v>
      </c>
    </row>
    <row r="77" spans="1:9" s="14" customFormat="1">
      <c r="A77" s="42" t="s">
        <v>144</v>
      </c>
      <c r="B77" s="42" t="s">
        <v>193</v>
      </c>
      <c r="C77" s="42" t="s">
        <v>145</v>
      </c>
      <c r="D77" s="22">
        <v>0</v>
      </c>
      <c r="E77" s="23">
        <v>0</v>
      </c>
      <c r="F77" s="43">
        <f t="shared" si="6"/>
        <v>0</v>
      </c>
      <c r="G77" s="44">
        <f t="shared" si="7"/>
        <v>50</v>
      </c>
      <c r="H77" s="249">
        <v>0</v>
      </c>
      <c r="I77" s="46">
        <f t="shared" si="8"/>
        <v>42</v>
      </c>
    </row>
    <row r="78" spans="1:9" s="14" customFormat="1">
      <c r="A78" s="42" t="s">
        <v>146</v>
      </c>
      <c r="B78" s="42" t="s">
        <v>193</v>
      </c>
      <c r="C78" s="42" t="s">
        <v>147</v>
      </c>
      <c r="D78" s="22">
        <v>2</v>
      </c>
      <c r="E78" s="23">
        <v>2</v>
      </c>
      <c r="F78" s="43">
        <f t="shared" si="6"/>
        <v>4</v>
      </c>
      <c r="G78" s="44">
        <f t="shared" si="7"/>
        <v>34</v>
      </c>
      <c r="H78" s="45">
        <f t="shared" ref="H78:H84" si="9">E78/F78</f>
        <v>0.5</v>
      </c>
      <c r="I78" s="46">
        <f t="shared" si="8"/>
        <v>13</v>
      </c>
    </row>
    <row r="79" spans="1:9" s="14" customFormat="1">
      <c r="A79" s="42" t="s">
        <v>148</v>
      </c>
      <c r="B79" s="42" t="s">
        <v>188</v>
      </c>
      <c r="C79" s="42" t="s">
        <v>149</v>
      </c>
      <c r="D79" s="22">
        <v>8</v>
      </c>
      <c r="E79" s="23">
        <v>6</v>
      </c>
      <c r="F79" s="43">
        <f t="shared" si="6"/>
        <v>14</v>
      </c>
      <c r="G79" s="44">
        <f t="shared" si="7"/>
        <v>21</v>
      </c>
      <c r="H79" s="45">
        <f t="shared" si="9"/>
        <v>0.42857142857142855</v>
      </c>
      <c r="I79" s="46">
        <f t="shared" si="8"/>
        <v>21</v>
      </c>
    </row>
    <row r="80" spans="1:9" s="14" customFormat="1">
      <c r="A80" s="42" t="s">
        <v>150</v>
      </c>
      <c r="B80" s="42" t="s">
        <v>188</v>
      </c>
      <c r="C80" s="42" t="s">
        <v>151</v>
      </c>
      <c r="D80" s="22">
        <v>2</v>
      </c>
      <c r="E80" s="23">
        <v>1</v>
      </c>
      <c r="F80" s="43">
        <f t="shared" si="6"/>
        <v>3</v>
      </c>
      <c r="G80" s="44">
        <f t="shared" si="7"/>
        <v>36</v>
      </c>
      <c r="H80" s="45">
        <f t="shared" si="9"/>
        <v>0.33333333333333331</v>
      </c>
      <c r="I80" s="46">
        <f t="shared" si="8"/>
        <v>26</v>
      </c>
    </row>
    <row r="81" spans="1:9" s="14" customFormat="1">
      <c r="A81" s="42" t="s">
        <v>152</v>
      </c>
      <c r="B81" s="42" t="s">
        <v>193</v>
      </c>
      <c r="C81" s="42" t="s">
        <v>153</v>
      </c>
      <c r="D81" s="22">
        <v>52</v>
      </c>
      <c r="E81" s="23">
        <v>89</v>
      </c>
      <c r="F81" s="43">
        <f t="shared" si="6"/>
        <v>141</v>
      </c>
      <c r="G81" s="44">
        <f t="shared" si="7"/>
        <v>2</v>
      </c>
      <c r="H81" s="45">
        <f t="shared" si="9"/>
        <v>0.63120567375886527</v>
      </c>
      <c r="I81" s="46">
        <f t="shared" si="8"/>
        <v>9</v>
      </c>
    </row>
    <row r="82" spans="1:9" s="14" customFormat="1">
      <c r="A82" s="42" t="s">
        <v>154</v>
      </c>
      <c r="B82" s="42" t="s">
        <v>193</v>
      </c>
      <c r="C82" s="42" t="s">
        <v>155</v>
      </c>
      <c r="D82" s="22">
        <v>9</v>
      </c>
      <c r="E82" s="23">
        <v>13</v>
      </c>
      <c r="F82" s="43">
        <f t="shared" si="6"/>
        <v>22</v>
      </c>
      <c r="G82" s="44">
        <f t="shared" si="7"/>
        <v>15</v>
      </c>
      <c r="H82" s="45">
        <f t="shared" si="9"/>
        <v>0.59090909090909094</v>
      </c>
      <c r="I82" s="46">
        <f t="shared" si="8"/>
        <v>11</v>
      </c>
    </row>
    <row r="83" spans="1:9" s="14" customFormat="1">
      <c r="A83" s="42" t="s">
        <v>156</v>
      </c>
      <c r="B83" s="42" t="s">
        <v>189</v>
      </c>
      <c r="C83" s="42" t="s">
        <v>157</v>
      </c>
      <c r="D83" s="22">
        <v>1</v>
      </c>
      <c r="E83" s="23">
        <v>0</v>
      </c>
      <c r="F83" s="43">
        <f t="shared" si="6"/>
        <v>1</v>
      </c>
      <c r="G83" s="44">
        <f t="shared" si="7"/>
        <v>46</v>
      </c>
      <c r="H83" s="45">
        <f t="shared" si="9"/>
        <v>0</v>
      </c>
      <c r="I83" s="46">
        <f t="shared" si="8"/>
        <v>42</v>
      </c>
    </row>
    <row r="84" spans="1:9" s="14" customFormat="1">
      <c r="A84" s="42" t="s">
        <v>158</v>
      </c>
      <c r="B84" s="42" t="s">
        <v>193</v>
      </c>
      <c r="C84" s="42" t="s">
        <v>159</v>
      </c>
      <c r="D84" s="22">
        <v>8</v>
      </c>
      <c r="E84" s="23">
        <v>0</v>
      </c>
      <c r="F84" s="43">
        <f t="shared" si="6"/>
        <v>8</v>
      </c>
      <c r="G84" s="44">
        <f t="shared" si="7"/>
        <v>25</v>
      </c>
      <c r="H84" s="45">
        <f t="shared" si="9"/>
        <v>0</v>
      </c>
      <c r="I84" s="46">
        <f t="shared" si="8"/>
        <v>42</v>
      </c>
    </row>
    <row r="85" spans="1:9" s="14" customFormat="1">
      <c r="A85" s="42" t="s">
        <v>160</v>
      </c>
      <c r="B85" s="42" t="s">
        <v>193</v>
      </c>
      <c r="C85" s="42" t="s">
        <v>161</v>
      </c>
      <c r="D85" s="22">
        <v>0</v>
      </c>
      <c r="E85" s="23">
        <v>0</v>
      </c>
      <c r="F85" s="43">
        <f t="shared" si="6"/>
        <v>0</v>
      </c>
      <c r="G85" s="44">
        <f t="shared" si="7"/>
        <v>50</v>
      </c>
      <c r="H85" s="249">
        <v>0</v>
      </c>
      <c r="I85" s="46">
        <f t="shared" si="8"/>
        <v>42</v>
      </c>
    </row>
    <row r="86" spans="1:9" s="14" customFormat="1">
      <c r="A86" s="6" t="s">
        <v>162</v>
      </c>
      <c r="B86" s="6" t="s">
        <v>193</v>
      </c>
      <c r="C86" s="6" t="s">
        <v>163</v>
      </c>
      <c r="D86" s="47">
        <v>18</v>
      </c>
      <c r="E86" s="48">
        <v>0</v>
      </c>
      <c r="F86" s="49">
        <f t="shared" si="6"/>
        <v>18</v>
      </c>
      <c r="G86" s="50">
        <f t="shared" si="7"/>
        <v>18</v>
      </c>
      <c r="H86" s="51">
        <f>E86/F86</f>
        <v>0</v>
      </c>
      <c r="I86" s="52">
        <f t="shared" si="8"/>
        <v>42</v>
      </c>
    </row>
    <row r="87" spans="1:9" s="14" customFormat="1">
      <c r="A87" s="42" t="s">
        <v>164</v>
      </c>
      <c r="B87" s="42" t="s">
        <v>190</v>
      </c>
      <c r="C87" s="42" t="s">
        <v>165</v>
      </c>
      <c r="D87" s="22">
        <v>0</v>
      </c>
      <c r="E87" s="23">
        <v>0</v>
      </c>
      <c r="F87" s="43">
        <f t="shared" si="6"/>
        <v>0</v>
      </c>
      <c r="G87" s="44">
        <f t="shared" si="7"/>
        <v>50</v>
      </c>
      <c r="H87" s="249">
        <v>0</v>
      </c>
      <c r="I87" s="46">
        <f t="shared" si="8"/>
        <v>42</v>
      </c>
    </row>
    <row r="88" spans="1:9" s="14" customFormat="1">
      <c r="A88" s="42" t="s">
        <v>166</v>
      </c>
      <c r="B88" s="42" t="s">
        <v>189</v>
      </c>
      <c r="C88" s="42" t="s">
        <v>167</v>
      </c>
      <c r="D88" s="22">
        <v>0</v>
      </c>
      <c r="E88" s="23">
        <v>0</v>
      </c>
      <c r="F88" s="43">
        <f t="shared" si="6"/>
        <v>0</v>
      </c>
      <c r="G88" s="44">
        <f t="shared" si="7"/>
        <v>50</v>
      </c>
      <c r="H88" s="249">
        <v>0</v>
      </c>
      <c r="I88" s="46">
        <f t="shared" si="8"/>
        <v>42</v>
      </c>
    </row>
    <row r="89" spans="1:9" s="14" customFormat="1">
      <c r="A89" s="42" t="s">
        <v>168</v>
      </c>
      <c r="B89" s="42" t="s">
        <v>188</v>
      </c>
      <c r="C89" s="42" t="s">
        <v>169</v>
      </c>
      <c r="D89" s="22">
        <v>14</v>
      </c>
      <c r="E89" s="23">
        <v>10</v>
      </c>
      <c r="F89" s="43">
        <f t="shared" si="6"/>
        <v>24</v>
      </c>
      <c r="G89" s="44">
        <f t="shared" si="7"/>
        <v>14</v>
      </c>
      <c r="H89" s="45">
        <f t="shared" ref="H89:H95" si="10">E89/F89</f>
        <v>0.41666666666666669</v>
      </c>
      <c r="I89" s="46">
        <f t="shared" si="8"/>
        <v>22</v>
      </c>
    </row>
    <row r="90" spans="1:9" s="14" customFormat="1">
      <c r="A90" s="42" t="s">
        <v>170</v>
      </c>
      <c r="B90" s="42" t="s">
        <v>193</v>
      </c>
      <c r="C90" s="42" t="s">
        <v>171</v>
      </c>
      <c r="D90" s="22">
        <v>8</v>
      </c>
      <c r="E90" s="23">
        <v>30</v>
      </c>
      <c r="F90" s="43">
        <f t="shared" si="6"/>
        <v>38</v>
      </c>
      <c r="G90" s="44">
        <f t="shared" si="7"/>
        <v>5</v>
      </c>
      <c r="H90" s="45">
        <f t="shared" si="10"/>
        <v>0.78947368421052633</v>
      </c>
      <c r="I90" s="46">
        <f t="shared" si="8"/>
        <v>5</v>
      </c>
    </row>
    <row r="91" spans="1:9" s="14" customFormat="1">
      <c r="A91" s="42" t="s">
        <v>172</v>
      </c>
      <c r="B91" s="42" t="s">
        <v>193</v>
      </c>
      <c r="C91" s="42" t="s">
        <v>173</v>
      </c>
      <c r="D91" s="22">
        <v>42</v>
      </c>
      <c r="E91" s="23">
        <v>25</v>
      </c>
      <c r="F91" s="43">
        <f t="shared" si="6"/>
        <v>67</v>
      </c>
      <c r="G91" s="44">
        <f t="shared" si="7"/>
        <v>3</v>
      </c>
      <c r="H91" s="45">
        <f t="shared" si="10"/>
        <v>0.37313432835820898</v>
      </c>
      <c r="I91" s="46">
        <f t="shared" si="8"/>
        <v>23</v>
      </c>
    </row>
    <row r="92" spans="1:9" s="14" customFormat="1">
      <c r="A92" s="42" t="s">
        <v>174</v>
      </c>
      <c r="B92" s="42" t="s">
        <v>193</v>
      </c>
      <c r="C92" s="42" t="s">
        <v>175</v>
      </c>
      <c r="D92" s="22">
        <v>2</v>
      </c>
      <c r="E92" s="23">
        <v>1</v>
      </c>
      <c r="F92" s="43">
        <f t="shared" si="6"/>
        <v>3</v>
      </c>
      <c r="G92" s="44">
        <f t="shared" si="7"/>
        <v>36</v>
      </c>
      <c r="H92" s="45">
        <f t="shared" si="10"/>
        <v>0.33333333333333331</v>
      </c>
      <c r="I92" s="46">
        <f t="shared" si="8"/>
        <v>26</v>
      </c>
    </row>
    <row r="93" spans="1:9" s="14" customFormat="1">
      <c r="A93" s="42" t="s">
        <v>176</v>
      </c>
      <c r="B93" s="42" t="s">
        <v>193</v>
      </c>
      <c r="C93" s="42" t="s">
        <v>177</v>
      </c>
      <c r="D93" s="22">
        <v>17</v>
      </c>
      <c r="E93" s="23">
        <v>9</v>
      </c>
      <c r="F93" s="43">
        <f t="shared" si="6"/>
        <v>26</v>
      </c>
      <c r="G93" s="44">
        <f t="shared" si="7"/>
        <v>11</v>
      </c>
      <c r="H93" s="45">
        <f t="shared" si="10"/>
        <v>0.34615384615384615</v>
      </c>
      <c r="I93" s="46">
        <f t="shared" si="8"/>
        <v>25</v>
      </c>
    </row>
    <row r="94" spans="1:9" s="14" customFormat="1">
      <c r="A94" s="42" t="s">
        <v>178</v>
      </c>
      <c r="B94" s="42" t="s">
        <v>193</v>
      </c>
      <c r="C94" s="42" t="s">
        <v>179</v>
      </c>
      <c r="D94" s="22">
        <v>29</v>
      </c>
      <c r="E94" s="23">
        <v>3</v>
      </c>
      <c r="F94" s="43">
        <f t="shared" si="6"/>
        <v>32</v>
      </c>
      <c r="G94" s="44">
        <f t="shared" si="7"/>
        <v>6</v>
      </c>
      <c r="H94" s="45">
        <f t="shared" si="10"/>
        <v>9.375E-2</v>
      </c>
      <c r="I94" s="46">
        <f t="shared" si="8"/>
        <v>39</v>
      </c>
    </row>
    <row r="95" spans="1:9" s="14" customFormat="1">
      <c r="A95" s="42" t="s">
        <v>180</v>
      </c>
      <c r="B95" s="42" t="s">
        <v>193</v>
      </c>
      <c r="C95" s="42" t="s">
        <v>181</v>
      </c>
      <c r="D95" s="22">
        <v>12</v>
      </c>
      <c r="E95" s="23">
        <v>20</v>
      </c>
      <c r="F95" s="43">
        <f t="shared" si="6"/>
        <v>32</v>
      </c>
      <c r="G95" s="44">
        <f t="shared" si="7"/>
        <v>6</v>
      </c>
      <c r="H95" s="45">
        <f t="shared" si="10"/>
        <v>0.625</v>
      </c>
      <c r="I95" s="46">
        <f t="shared" si="8"/>
        <v>10</v>
      </c>
    </row>
    <row r="96" spans="1:9" s="14" customFormat="1">
      <c r="A96" s="42" t="s">
        <v>182</v>
      </c>
      <c r="B96" s="42" t="s">
        <v>190</v>
      </c>
      <c r="C96" s="42" t="s">
        <v>183</v>
      </c>
      <c r="D96" s="22">
        <v>0</v>
      </c>
      <c r="E96" s="23">
        <v>0</v>
      </c>
      <c r="F96" s="43">
        <f t="shared" si="6"/>
        <v>0</v>
      </c>
      <c r="G96" s="44">
        <f t="shared" si="7"/>
        <v>50</v>
      </c>
      <c r="H96" s="249">
        <v>0</v>
      </c>
      <c r="I96" s="46">
        <f t="shared" si="8"/>
        <v>42</v>
      </c>
    </row>
    <row r="97" spans="1:9" s="14" customFormat="1" ht="14.25" thickBot="1">
      <c r="A97" s="42" t="s">
        <v>184</v>
      </c>
      <c r="B97" s="42" t="s">
        <v>193</v>
      </c>
      <c r="C97" s="42" t="s">
        <v>185</v>
      </c>
      <c r="D97" s="28">
        <v>16</v>
      </c>
      <c r="E97" s="29">
        <v>13</v>
      </c>
      <c r="F97" s="53">
        <f t="shared" si="6"/>
        <v>29</v>
      </c>
      <c r="G97" s="54">
        <f t="shared" si="7"/>
        <v>8</v>
      </c>
      <c r="H97" s="55">
        <f>E97/F97</f>
        <v>0.44827586206896552</v>
      </c>
      <c r="I97" s="56">
        <f t="shared" si="8"/>
        <v>20</v>
      </c>
    </row>
    <row r="98" spans="1:9" s="14" customFormat="1" ht="14.25" thickBot="1"/>
    <row r="99" spans="1:9" ht="14.25" thickBot="1">
      <c r="C99" s="243" t="s">
        <v>400</v>
      </c>
      <c r="D99" s="244">
        <f>SUM(D12:D97)</f>
        <v>538</v>
      </c>
      <c r="E99" s="244">
        <f t="shared" ref="E99:G99" si="11">SUM(E12:E97)</f>
        <v>526</v>
      </c>
      <c r="F99" s="244">
        <f t="shared" si="11"/>
        <v>1064</v>
      </c>
      <c r="G99" s="245">
        <f t="shared" si="11"/>
        <v>3033</v>
      </c>
    </row>
  </sheetData>
  <autoFilter ref="A11:I11" xr:uid="{00000000-0009-0000-0000-00002A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4BD03CB5-AA0E-4B4F-A3F4-621D918BBCE2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44"/>
  <sheetViews>
    <sheetView view="pageBreakPreview" zoomScaleNormal="100" zoomScaleSheetLayoutView="100" workbookViewId="0">
      <selection activeCell="A11" sqref="A11:B11"/>
    </sheetView>
  </sheetViews>
  <sheetFormatPr defaultRowHeight="13.5"/>
  <cols>
    <col min="1" max="1" width="0.625" style="65" customWidth="1"/>
    <col min="2" max="2" width="11.625" style="65" customWidth="1"/>
    <col min="3" max="3" width="11.25" style="65" customWidth="1"/>
    <col min="4" max="4" width="10" style="65" customWidth="1"/>
    <col min="5" max="5" width="12" style="65" customWidth="1"/>
    <col min="6" max="6" width="2.875" style="65" customWidth="1"/>
    <col min="7" max="7" width="11.625" style="65" customWidth="1"/>
    <col min="8" max="8" width="11.25" style="65" customWidth="1"/>
    <col min="9" max="9" width="10" style="65" customWidth="1"/>
    <col min="10" max="10" width="12" style="65" customWidth="1"/>
    <col min="11" max="11" width="0.625" style="65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L1" s="64" t="s">
        <v>186</v>
      </c>
    </row>
    <row r="2" spans="1:18" ht="24" customHeight="1">
      <c r="A2" s="1" t="s">
        <v>224</v>
      </c>
      <c r="B2" s="1"/>
      <c r="C2" s="1"/>
      <c r="D2"/>
      <c r="E2"/>
      <c r="F2"/>
      <c r="G2"/>
      <c r="H2"/>
      <c r="I2"/>
      <c r="J2"/>
    </row>
    <row r="3" spans="1:18" ht="24" customHeight="1">
      <c r="A3"/>
      <c r="B3" s="1" t="s">
        <v>205</v>
      </c>
      <c r="C3" s="1"/>
      <c r="D3"/>
      <c r="E3"/>
      <c r="F3"/>
      <c r="G3"/>
      <c r="H3"/>
      <c r="I3"/>
      <c r="J3"/>
    </row>
    <row r="4" spans="1:18">
      <c r="A4" s="5"/>
      <c r="B4" s="5"/>
      <c r="C4" s="5"/>
      <c r="L4" s="4"/>
      <c r="M4" s="4"/>
      <c r="N4" s="4"/>
      <c r="O4" s="4"/>
      <c r="P4" s="4"/>
      <c r="Q4" s="4"/>
      <c r="R4" s="4"/>
    </row>
    <row r="5" spans="1:18" s="4" customFormat="1" ht="18" customHeight="1">
      <c r="A5" s="66"/>
      <c r="B5" s="5" t="s">
        <v>2</v>
      </c>
      <c r="C5" s="66"/>
      <c r="D5" s="66"/>
      <c r="E5" s="66"/>
      <c r="F5" s="66"/>
      <c r="G5" s="5"/>
      <c r="H5" s="66"/>
      <c r="I5" s="66"/>
      <c r="J5" s="66"/>
      <c r="K5" s="66"/>
    </row>
    <row r="6" spans="1:18" s="4" customFormat="1" ht="17.25" customHeight="1">
      <c r="A6" s="69"/>
      <c r="B6" s="258" t="s">
        <v>380</v>
      </c>
      <c r="C6" s="79" t="s">
        <v>207</v>
      </c>
      <c r="D6" s="80">
        <f>AVERAGE('14.グラフデータ'!D41:H41)</f>
        <v>60.4</v>
      </c>
      <c r="E6" s="260" t="str">
        <f>'14.グラフデータ'!AD41</f>
        <v>隔年で増減</v>
      </c>
      <c r="F6" s="81"/>
      <c r="G6" s="262" t="s">
        <v>381</v>
      </c>
      <c r="H6" s="79" t="s">
        <v>207</v>
      </c>
      <c r="I6" s="82">
        <f>AVERAGE('14.グラフデータ'!D42:H42)</f>
        <v>0.16560000000000002</v>
      </c>
      <c r="J6" s="260" t="str">
        <f>'14.グラフデータ'!AD42</f>
        <v>最新年度のみ減少</v>
      </c>
      <c r="K6" s="67"/>
    </row>
    <row r="7" spans="1:18" s="4" customFormat="1" ht="17.25" customHeight="1">
      <c r="A7" s="69"/>
      <c r="B7" s="259"/>
      <c r="C7" s="83" t="s">
        <v>208</v>
      </c>
      <c r="D7" s="84">
        <f>'14.グラフデータ'!H41-'14.グラフデータ'!D41</f>
        <v>-5</v>
      </c>
      <c r="E7" s="261"/>
      <c r="F7" s="81"/>
      <c r="G7" s="263"/>
      <c r="H7" s="83" t="s">
        <v>208</v>
      </c>
      <c r="I7" s="70">
        <f>'14.グラフデータ'!H42-'14.グラフデータ'!D42</f>
        <v>4.8999999999999988E-2</v>
      </c>
      <c r="J7" s="261"/>
      <c r="K7" s="67"/>
    </row>
    <row r="8" spans="1:18" s="4" customFormat="1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</row>
    <row r="9" spans="1:18" s="4" customFormat="1" ht="18.75" customHeight="1">
      <c r="A9" s="68"/>
      <c r="B9" s="68"/>
      <c r="C9" s="68"/>
      <c r="D9" s="68"/>
      <c r="E9" s="68"/>
      <c r="F9" s="68"/>
      <c r="G9" s="68"/>
      <c r="H9" s="68"/>
      <c r="I9" s="68"/>
      <c r="J9" s="68"/>
      <c r="K9" s="68"/>
    </row>
    <row r="10" spans="1:18" s="4" customFormat="1" ht="18.75" customHeight="1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</row>
    <row r="11" spans="1:18" s="4" customFormat="1" ht="18.75" customHeight="1">
      <c r="A11" s="68"/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1:18" s="4" customFormat="1" ht="18.75" customHeight="1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</row>
    <row r="13" spans="1:18" s="4" customFormat="1" ht="18.75" customHeight="1">
      <c r="A13" s="68"/>
      <c r="B13" s="68"/>
      <c r="C13" s="68"/>
      <c r="D13" s="68"/>
      <c r="E13" s="68"/>
      <c r="F13" s="68"/>
      <c r="G13" s="68"/>
      <c r="H13" s="68"/>
      <c r="I13" s="68"/>
      <c r="J13" s="68"/>
      <c r="K13" s="68"/>
    </row>
    <row r="14" spans="1:18" s="4" customFormat="1" ht="18.75" customHeight="1">
      <c r="A14" s="68"/>
      <c r="B14" s="68"/>
      <c r="C14" s="68"/>
      <c r="D14" s="68"/>
      <c r="E14" s="68"/>
      <c r="F14" s="68"/>
      <c r="G14" s="68"/>
      <c r="H14" s="68"/>
      <c r="I14" s="68"/>
      <c r="J14" s="68"/>
      <c r="K14" s="68"/>
    </row>
    <row r="15" spans="1:18" s="4" customFormat="1" ht="18.75" customHeight="1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</row>
    <row r="16" spans="1:18" s="4" customFormat="1" ht="18.75" customHeight="1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</row>
    <row r="17" spans="1:11" s="4" customFormat="1" ht="18.75" customHeight="1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</row>
    <row r="18" spans="1:11" s="4" customFormat="1" ht="18.75" customHeight="1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1:11" s="4" customFormat="1" ht="18.75" customHeigh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</row>
    <row r="20" spans="1:11" s="4" customFormat="1" ht="18.75" customHeight="1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</row>
    <row r="21" spans="1:11" s="4" customFormat="1" ht="18.75" customHeight="1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</row>
    <row r="22" spans="1:11" s="4" customFormat="1" ht="18.75" customHeight="1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</row>
    <row r="23" spans="1:11" s="4" customFormat="1" ht="18.75" customHeight="1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</row>
    <row r="24" spans="1:11" s="4" customFormat="1" ht="9" customHeight="1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11" s="4" customFormat="1" ht="18.75" customHeight="1">
      <c r="A25" s="66"/>
      <c r="B25" s="5" t="s">
        <v>216</v>
      </c>
      <c r="C25" s="66"/>
      <c r="D25" s="66"/>
      <c r="E25" s="66"/>
      <c r="F25" s="66"/>
      <c r="G25" s="5"/>
      <c r="H25" s="66"/>
      <c r="I25" s="66"/>
      <c r="J25" s="66"/>
      <c r="K25" s="66"/>
    </row>
    <row r="26" spans="1:11" s="4" customFormat="1" ht="17.25" customHeight="1">
      <c r="A26" s="69"/>
      <c r="B26" s="258" t="s">
        <v>380</v>
      </c>
      <c r="C26" s="79" t="s">
        <v>207</v>
      </c>
      <c r="D26" s="80">
        <f>AVERAGE('14.グラフデータ'!D48:H48)</f>
        <v>7263.6</v>
      </c>
      <c r="E26" s="260" t="str">
        <f>'14.グラフデータ'!AD48</f>
        <v>同程度で推移</v>
      </c>
      <c r="F26" s="81"/>
      <c r="G26" s="262" t="s">
        <v>381</v>
      </c>
      <c r="H26" s="79" t="s">
        <v>207</v>
      </c>
      <c r="I26" s="82">
        <f>AVERAGE('14.グラフデータ'!D49:H49)</f>
        <v>0.29039999999999999</v>
      </c>
      <c r="J26" s="260" t="str">
        <f>'14.グラフデータ'!AD49</f>
        <v>同程度で推移</v>
      </c>
      <c r="K26" s="67"/>
    </row>
    <row r="27" spans="1:11" s="4" customFormat="1" ht="17.25" customHeight="1">
      <c r="A27" s="69"/>
      <c r="B27" s="259"/>
      <c r="C27" s="83" t="s">
        <v>208</v>
      </c>
      <c r="D27" s="84">
        <f>'14.グラフデータ'!H48-'14.グラフデータ'!D48</f>
        <v>288</v>
      </c>
      <c r="E27" s="261"/>
      <c r="F27" s="81"/>
      <c r="G27" s="263"/>
      <c r="H27" s="83" t="s">
        <v>208</v>
      </c>
      <c r="I27" s="70">
        <f>'14.グラフデータ'!H49-'14.グラフデータ'!D49</f>
        <v>5.2999999999999992E-2</v>
      </c>
      <c r="J27" s="261"/>
      <c r="K27" s="67"/>
    </row>
    <row r="28" spans="1:11" s="4" customFormat="1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</row>
    <row r="29" spans="1:11" s="4" customFormat="1" ht="18.75" customHeight="1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</row>
    <row r="30" spans="1:11" s="4" customFormat="1" ht="18.75" customHeight="1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</row>
    <row r="31" spans="1:11" s="4" customFormat="1" ht="18.75" customHeight="1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</row>
    <row r="32" spans="1:11" s="4" customFormat="1" ht="18.75" customHeight="1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</row>
    <row r="33" spans="1:18" s="4" customFormat="1" ht="18.75" customHeight="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</row>
    <row r="34" spans="1:18" s="4" customFormat="1" ht="18.75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</row>
    <row r="35" spans="1:18" s="4" customFormat="1" ht="18.75" customHeight="1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</row>
    <row r="36" spans="1:18" s="4" customFormat="1" ht="18.75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</row>
    <row r="37" spans="1:18" s="4" customFormat="1" ht="18.75" customHeight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</row>
    <row r="38" spans="1:18" s="4" customFormat="1" ht="18.75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</row>
    <row r="39" spans="1:18" s="4" customFormat="1" ht="18.75" customHeight="1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</row>
    <row r="40" spans="1:18" s="4" customFormat="1" ht="18.75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</row>
    <row r="41" spans="1:18" s="4" customFormat="1" ht="18.75" customHeight="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</row>
    <row r="42" spans="1:18" ht="18.75" customHeight="1">
      <c r="A42"/>
      <c r="B42"/>
      <c r="C42"/>
      <c r="D42"/>
      <c r="E42"/>
      <c r="F42"/>
      <c r="G42"/>
      <c r="H42"/>
      <c r="I42"/>
      <c r="J42"/>
      <c r="K42"/>
      <c r="L42" s="4"/>
      <c r="M42" s="4"/>
      <c r="N42" s="4"/>
      <c r="O42" s="4"/>
      <c r="P42" s="4"/>
      <c r="Q42" s="4"/>
      <c r="R42" s="4"/>
    </row>
    <row r="43" spans="1:18" s="4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8" s="4" customFormat="1" ht="18.75" customHeight="1">
      <c r="A44"/>
      <c r="B44"/>
      <c r="C44"/>
      <c r="D44"/>
      <c r="E44"/>
      <c r="F44"/>
      <c r="G44"/>
      <c r="H44"/>
      <c r="I44"/>
      <c r="J44"/>
      <c r="K44"/>
    </row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E6">
    <cfRule type="containsText" dxfId="332" priority="27" operator="containsText" text="―">
      <formula>NOT(ISERROR(SEARCH("―",E6)))</formula>
    </cfRule>
    <cfRule type="containsText" dxfId="331" priority="28" operator="containsText" text="隔年で">
      <formula>NOT(ISERROR(SEARCH("隔年で",E6)))</formula>
    </cfRule>
    <cfRule type="containsText" dxfId="330" priority="29" operator="containsText" text="年度により">
      <formula>NOT(ISERROR(SEARCH("年度により",E6)))</formula>
    </cfRule>
    <cfRule type="containsText" dxfId="329" priority="30" operator="containsText" text="減少傾向">
      <formula>NOT(ISERROR(SEARCH("減少傾向",E6)))</formula>
    </cfRule>
    <cfRule type="containsText" dxfId="328" priority="31" operator="containsText" text="増加傾向">
      <formula>NOT(ISERROR(SEARCH("増加傾向",E6)))</formula>
    </cfRule>
    <cfRule type="containsText" dxfId="327" priority="32" operator="containsText" text="同程度">
      <formula>NOT(ISERROR(SEARCH("同程度",E6)))</formula>
    </cfRule>
  </conditionalFormatting>
  <conditionalFormatting sqref="E6:E7">
    <cfRule type="containsText" dxfId="326" priority="25" operator="containsText" text="最新年度のみ減少">
      <formula>NOT(ISERROR(SEARCH("最新年度のみ減少",E6)))</formula>
    </cfRule>
    <cfRule type="containsText" dxfId="325" priority="26" operator="containsText" text="最新年度のみ増加">
      <formula>NOT(ISERROR(SEARCH("最新年度のみ増加",E6)))</formula>
    </cfRule>
  </conditionalFormatting>
  <conditionalFormatting sqref="J6">
    <cfRule type="containsText" dxfId="324" priority="19" operator="containsText" text="―">
      <formula>NOT(ISERROR(SEARCH("―",J6)))</formula>
    </cfRule>
    <cfRule type="containsText" dxfId="323" priority="20" operator="containsText" text="隔年で">
      <formula>NOT(ISERROR(SEARCH("隔年で",J6)))</formula>
    </cfRule>
    <cfRule type="containsText" dxfId="322" priority="21" operator="containsText" text="年度により">
      <formula>NOT(ISERROR(SEARCH("年度により",J6)))</formula>
    </cfRule>
    <cfRule type="containsText" dxfId="321" priority="22" operator="containsText" text="減少傾向">
      <formula>NOT(ISERROR(SEARCH("減少傾向",J6)))</formula>
    </cfRule>
    <cfRule type="containsText" dxfId="320" priority="23" operator="containsText" text="増加傾向">
      <formula>NOT(ISERROR(SEARCH("増加傾向",J6)))</formula>
    </cfRule>
    <cfRule type="containsText" dxfId="319" priority="24" operator="containsText" text="同程度">
      <formula>NOT(ISERROR(SEARCH("同程度",J6)))</formula>
    </cfRule>
  </conditionalFormatting>
  <conditionalFormatting sqref="J6:J7">
    <cfRule type="containsText" dxfId="318" priority="17" operator="containsText" text="最新年度のみ減少">
      <formula>NOT(ISERROR(SEARCH("最新年度のみ減少",J6)))</formula>
    </cfRule>
    <cfRule type="containsText" dxfId="317" priority="18" operator="containsText" text="最新年度のみ増加">
      <formula>NOT(ISERROR(SEARCH("最新年度のみ増加",J6)))</formula>
    </cfRule>
  </conditionalFormatting>
  <conditionalFormatting sqref="E26">
    <cfRule type="containsText" dxfId="316" priority="11" operator="containsText" text="―">
      <formula>NOT(ISERROR(SEARCH("―",E26)))</formula>
    </cfRule>
    <cfRule type="containsText" dxfId="315" priority="12" operator="containsText" text="隔年で">
      <formula>NOT(ISERROR(SEARCH("隔年で",E26)))</formula>
    </cfRule>
    <cfRule type="containsText" dxfId="314" priority="13" operator="containsText" text="年度により">
      <formula>NOT(ISERROR(SEARCH("年度により",E26)))</formula>
    </cfRule>
    <cfRule type="containsText" dxfId="313" priority="14" operator="containsText" text="減少傾向">
      <formula>NOT(ISERROR(SEARCH("減少傾向",E26)))</formula>
    </cfRule>
    <cfRule type="containsText" dxfId="312" priority="15" operator="containsText" text="増加傾向">
      <formula>NOT(ISERROR(SEARCH("増加傾向",E26)))</formula>
    </cfRule>
    <cfRule type="containsText" dxfId="311" priority="16" operator="containsText" text="同程度">
      <formula>NOT(ISERROR(SEARCH("同程度",E26)))</formula>
    </cfRule>
  </conditionalFormatting>
  <conditionalFormatting sqref="E26:E27">
    <cfRule type="containsText" dxfId="310" priority="9" operator="containsText" text="最新年度のみ減少">
      <formula>NOT(ISERROR(SEARCH("最新年度のみ減少",E26)))</formula>
    </cfRule>
    <cfRule type="containsText" dxfId="309" priority="10" operator="containsText" text="最新年度のみ増加">
      <formula>NOT(ISERROR(SEARCH("最新年度のみ増加",E26)))</formula>
    </cfRule>
  </conditionalFormatting>
  <conditionalFormatting sqref="J26">
    <cfRule type="containsText" dxfId="308" priority="3" operator="containsText" text="―">
      <formula>NOT(ISERROR(SEARCH("―",J26)))</formula>
    </cfRule>
    <cfRule type="containsText" dxfId="307" priority="4" operator="containsText" text="隔年で">
      <formula>NOT(ISERROR(SEARCH("隔年で",J26)))</formula>
    </cfRule>
    <cfRule type="containsText" dxfId="306" priority="5" operator="containsText" text="年度により">
      <formula>NOT(ISERROR(SEARCH("年度により",J26)))</formula>
    </cfRule>
    <cfRule type="containsText" dxfId="305" priority="6" operator="containsText" text="減少傾向">
      <formula>NOT(ISERROR(SEARCH("減少傾向",J26)))</formula>
    </cfRule>
    <cfRule type="containsText" dxfId="304" priority="7" operator="containsText" text="増加傾向">
      <formula>NOT(ISERROR(SEARCH("増加傾向",J26)))</formula>
    </cfRule>
    <cfRule type="containsText" dxfId="303" priority="8" operator="containsText" text="同程度">
      <formula>NOT(ISERROR(SEARCH("同程度",J26)))</formula>
    </cfRule>
  </conditionalFormatting>
  <conditionalFormatting sqref="J26:J27">
    <cfRule type="containsText" dxfId="302" priority="1" operator="containsText" text="最新年度のみ減少">
      <formula>NOT(ISERROR(SEARCH("最新年度のみ減少",J26)))</formula>
    </cfRule>
    <cfRule type="containsText" dxfId="301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300-000001000000}">
      <formula1>#REF!</formula1>
    </dataValidation>
    <dataValidation type="list" allowBlank="1" showInputMessage="1" showErrorMessage="1" sqref="F6:F7 F26:F27" xr:uid="{09A177D4-7764-46B3-9584-65A8EBF90BEF}">
      <formula1>$C$44:$C$46</formula1>
    </dataValidation>
  </dataValidations>
  <hyperlinks>
    <hyperlink ref="L1" location="目次!A1" display="目次に戻る" xr:uid="{00000000-0004-0000-03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2" operator="containsText" text="無し" id="{28CFD73B-EFB2-42A2-92A8-78029149ED9D}">
            <xm:f>NOT(ISERROR(SEARCH("無し",'14-2-2.技術技能系(平均)'!K6)))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63" operator="containsText" text="変動" id="{5576B34C-8C6F-44CA-9D52-3CD47F1F867A}">
            <xm:f>NOT(ISERROR(SEARCH("変動",'14-2-2.技術技能系(平均)'!K6)))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64" operator="containsText" text="減少" id="{8277F6C0-7A9A-4F5B-90F0-D2239F7F0246}">
            <xm:f>NOT(ISERROR(SEARCH("減少",'14-2-2.技術技能系(平均)'!K6)))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65" operator="containsText" text="増加" id="{2AF56C90-25A6-411B-BD64-AA2487B7AA01}">
            <xm:f>NOT(ISERROR(SEARCH("増加",'14-2-2.技術技能系(平均)'!K6)))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66" operator="containsText" text="安定" id="{30CC06AA-F333-4E58-8E3A-FE0CA254A926}">
            <xm:f>NOT(ISERROR(SEARCH("安定",'14-2-2.技術技能系(平均)'!K6)))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136"/>
  <sheetViews>
    <sheetView view="pageBreakPreview" zoomScaleNormal="100" zoomScaleSheetLayoutView="100" workbookViewId="0">
      <selection activeCell="A11" sqref="A11:B11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4" bestFit="1" customWidth="1"/>
    <col min="13" max="17" width="10.75" style="4" bestFit="1" customWidth="1"/>
    <col min="18" max="18" width="9" style="4"/>
  </cols>
  <sheetData>
    <row r="1" spans="1:12" ht="24" customHeight="1" thickBot="1">
      <c r="A1" s="1" t="s">
        <v>223</v>
      </c>
      <c r="B1" s="5"/>
      <c r="C1" s="5"/>
      <c r="D1" s="65"/>
      <c r="E1" s="65"/>
      <c r="F1" s="65"/>
      <c r="G1" s="5"/>
      <c r="H1" s="65"/>
      <c r="I1" s="65"/>
      <c r="J1" s="65"/>
      <c r="K1" s="65"/>
      <c r="L1" s="64" t="s">
        <v>186</v>
      </c>
    </row>
    <row r="2" spans="1:12" ht="24" customHeight="1">
      <c r="A2" s="5" t="s">
        <v>224</v>
      </c>
      <c r="B2" s="5"/>
      <c r="C2" s="5"/>
      <c r="D2" s="65"/>
      <c r="E2" s="65"/>
      <c r="F2" s="65"/>
      <c r="G2" s="65"/>
      <c r="H2" s="65"/>
      <c r="I2" s="65"/>
      <c r="J2" s="65"/>
      <c r="K2" s="65"/>
    </row>
    <row r="3" spans="1:12" ht="24" customHeight="1">
      <c r="A3" s="5"/>
      <c r="B3" s="5" t="s">
        <v>206</v>
      </c>
      <c r="C3" s="5"/>
      <c r="D3" s="65"/>
      <c r="E3" s="65"/>
      <c r="F3" s="65"/>
      <c r="G3" s="65"/>
      <c r="H3" s="65"/>
      <c r="I3" s="65"/>
      <c r="J3" s="65"/>
      <c r="K3" s="65"/>
    </row>
    <row r="4" spans="1:12">
      <c r="A4" s="5"/>
      <c r="B4" s="5"/>
      <c r="C4" s="5"/>
      <c r="D4" s="65"/>
      <c r="E4" s="65"/>
      <c r="F4" s="65"/>
      <c r="G4" s="65"/>
      <c r="H4" s="65"/>
      <c r="I4" s="65"/>
      <c r="J4" s="65"/>
      <c r="K4" s="65"/>
    </row>
    <row r="5" spans="1:12" s="4" customFormat="1" ht="18" customHeight="1">
      <c r="A5" s="66"/>
      <c r="B5" s="5" t="s">
        <v>217</v>
      </c>
      <c r="C5" s="66"/>
      <c r="D5" s="66"/>
      <c r="E5" s="66"/>
      <c r="F5" s="66"/>
      <c r="G5" s="5"/>
      <c r="H5" s="66"/>
      <c r="I5" s="66"/>
      <c r="J5" s="66"/>
      <c r="K5" s="66"/>
    </row>
    <row r="6" spans="1:12" s="4" customFormat="1" ht="17.25" customHeight="1">
      <c r="A6" s="69"/>
      <c r="B6" s="258" t="s">
        <v>380</v>
      </c>
      <c r="C6" s="79" t="s">
        <v>207</v>
      </c>
      <c r="D6" s="80">
        <f>AVERAGE('14.グラフデータ'!D55:H55)</f>
        <v>84.460000000000008</v>
      </c>
      <c r="E6" s="260" t="str">
        <f>'14.グラフデータ'!AD55</f>
        <v>同程度で推移</v>
      </c>
      <c r="F6" s="81"/>
      <c r="G6" s="262" t="s">
        <v>381</v>
      </c>
      <c r="H6" s="79" t="s">
        <v>207</v>
      </c>
      <c r="I6" s="82">
        <f>AVERAGE('14.グラフデータ'!D56:H56)</f>
        <v>0.29019999999999996</v>
      </c>
      <c r="J6" s="260" t="str">
        <f>'14.グラフデータ'!AD56</f>
        <v>同程度で推移</v>
      </c>
      <c r="K6" s="67"/>
    </row>
    <row r="7" spans="1:12" s="4" customFormat="1" ht="17.25" customHeight="1">
      <c r="A7" s="69"/>
      <c r="B7" s="259"/>
      <c r="C7" s="83" t="s">
        <v>208</v>
      </c>
      <c r="D7" s="84">
        <f>'14.グラフデータ'!H55-'14.グラフデータ'!D55</f>
        <v>3.2999999999999972</v>
      </c>
      <c r="E7" s="261"/>
      <c r="F7" s="81"/>
      <c r="G7" s="263"/>
      <c r="H7" s="83" t="s">
        <v>208</v>
      </c>
      <c r="I7" s="70">
        <f>'14.グラフデータ'!H56-'14.グラフデータ'!D56</f>
        <v>5.1999999999999991E-2</v>
      </c>
      <c r="J7" s="261"/>
      <c r="K7" s="67"/>
    </row>
    <row r="8" spans="1:12" s="4" customFormat="1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</row>
    <row r="9" spans="1:12" s="4" customFormat="1" ht="18.75" customHeight="1">
      <c r="A9" s="68"/>
      <c r="B9" s="68"/>
      <c r="C9" s="68"/>
      <c r="D9" s="68"/>
      <c r="E9" s="68"/>
      <c r="F9" s="68"/>
      <c r="G9" s="68"/>
      <c r="H9" s="68"/>
      <c r="I9" s="68"/>
      <c r="J9" s="68"/>
      <c r="K9" s="68"/>
    </row>
    <row r="10" spans="1:12" s="4" customFormat="1" ht="18.75" customHeight="1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</row>
    <row r="11" spans="1:12" s="4" customFormat="1" ht="18.75" customHeight="1">
      <c r="A11" s="68"/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1:12" s="4" customFormat="1" ht="18.75" customHeight="1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</row>
    <row r="13" spans="1:12" s="4" customFormat="1" ht="18.75" customHeight="1">
      <c r="A13" s="68"/>
      <c r="B13" s="68"/>
      <c r="C13" s="68"/>
      <c r="D13" s="68"/>
      <c r="E13" s="68"/>
      <c r="F13" s="68"/>
      <c r="G13" s="68"/>
      <c r="H13" s="68"/>
      <c r="I13" s="68"/>
      <c r="J13" s="68"/>
      <c r="K13" s="68"/>
    </row>
    <row r="14" spans="1:12" s="4" customFormat="1" ht="18.75" customHeight="1">
      <c r="A14" s="68"/>
      <c r="B14" s="68"/>
      <c r="C14" s="68"/>
      <c r="D14" s="68"/>
      <c r="E14" s="68"/>
      <c r="F14" s="68"/>
      <c r="G14" s="68"/>
      <c r="H14" s="68"/>
      <c r="I14" s="68"/>
      <c r="J14" s="68"/>
      <c r="K14" s="68"/>
    </row>
    <row r="15" spans="1:12" s="4" customFormat="1" ht="18.75" customHeight="1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</row>
    <row r="16" spans="1:12" s="4" customFormat="1" ht="18.75" customHeight="1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</row>
    <row r="17" spans="1:11" s="4" customFormat="1" ht="18.75" customHeight="1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</row>
    <row r="18" spans="1:11" s="4" customFormat="1" ht="18.75" customHeight="1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1:11" s="4" customFormat="1" ht="18.75" customHeigh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</row>
    <row r="20" spans="1:11" s="4" customFormat="1" ht="18.75" customHeight="1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</row>
    <row r="21" spans="1:11" s="4" customFormat="1" ht="18.75" customHeight="1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</row>
    <row r="22" spans="1:11" s="4" customFormat="1" ht="18.75" customHeight="1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</row>
    <row r="23" spans="1:11" s="4" customFormat="1" ht="18.75" customHeight="1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</row>
    <row r="24" spans="1:11" s="4" customFormat="1" ht="9" customHeight="1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11" s="4" customFormat="1" ht="18.75" customHeight="1">
      <c r="A25" s="66"/>
      <c r="B25" s="5" t="s">
        <v>218</v>
      </c>
      <c r="C25" s="66"/>
      <c r="D25" s="66"/>
      <c r="E25" s="66"/>
      <c r="F25" s="66"/>
      <c r="G25" s="5"/>
      <c r="H25" s="66"/>
      <c r="I25" s="66"/>
      <c r="J25" s="66"/>
      <c r="K25" s="66"/>
    </row>
    <row r="26" spans="1:11" s="4" customFormat="1" ht="17.25" customHeight="1">
      <c r="A26" s="69"/>
      <c r="B26" s="258" t="s">
        <v>380</v>
      </c>
      <c r="C26" s="79" t="s">
        <v>207</v>
      </c>
      <c r="D26" s="80">
        <f>AVERAGE('14.グラフデータ'!D63:H63)</f>
        <v>83.88000000000001</v>
      </c>
      <c r="E26" s="260" t="str">
        <f>'14.グラフデータ'!AD63</f>
        <v>同程度で推移</v>
      </c>
      <c r="F26" s="81"/>
      <c r="G26" s="262" t="s">
        <v>381</v>
      </c>
      <c r="H26" s="79" t="s">
        <v>207</v>
      </c>
      <c r="I26" s="82">
        <f>AVERAGE('14.グラフデータ'!D64:H64)</f>
        <v>0.2722</v>
      </c>
      <c r="J26" s="260" t="str">
        <f>'14.グラフデータ'!AD64</f>
        <v>同程度で推移</v>
      </c>
      <c r="K26" s="67"/>
    </row>
    <row r="27" spans="1:11" s="4" customFormat="1" ht="17.25" customHeight="1">
      <c r="A27" s="69"/>
      <c r="B27" s="259"/>
      <c r="C27" s="83" t="s">
        <v>208</v>
      </c>
      <c r="D27" s="84">
        <f>'14.グラフデータ'!H63-'14.グラフデータ'!D63</f>
        <v>-0.20000000000000284</v>
      </c>
      <c r="E27" s="261"/>
      <c r="F27" s="81"/>
      <c r="G27" s="263"/>
      <c r="H27" s="83" t="s">
        <v>208</v>
      </c>
      <c r="I27" s="70">
        <f>'14.グラフデータ'!H64-'14.グラフデータ'!D64</f>
        <v>4.5999999999999985E-2</v>
      </c>
      <c r="J27" s="261"/>
      <c r="K27" s="67"/>
    </row>
    <row r="28" spans="1:11" s="4" customFormat="1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</row>
    <row r="29" spans="1:11" s="4" customFormat="1" ht="18.75" customHeight="1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</row>
    <row r="30" spans="1:11" s="4" customFormat="1" ht="18.75" customHeight="1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</row>
    <row r="31" spans="1:11" s="4" customFormat="1" ht="18.75" customHeight="1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</row>
    <row r="32" spans="1:11" s="4" customFormat="1" ht="18.75" customHeight="1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</row>
    <row r="33" spans="1:11" s="4" customFormat="1" ht="18.75" customHeight="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</row>
    <row r="34" spans="1:11" s="4" customFormat="1" ht="18.75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</row>
    <row r="35" spans="1:11" s="4" customFormat="1" ht="18.75" customHeight="1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</row>
    <row r="36" spans="1:11" s="4" customFormat="1" ht="18.75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</row>
    <row r="37" spans="1:11" s="4" customFormat="1" ht="18.75" customHeight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</row>
    <row r="38" spans="1:11" s="4" customFormat="1" ht="18.75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</row>
    <row r="39" spans="1:11" s="4" customFormat="1" ht="18.75" customHeight="1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</row>
    <row r="40" spans="1:11" s="4" customFormat="1" ht="18.75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</row>
    <row r="41" spans="1:11" s="4" customFormat="1" ht="18.75" customHeight="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</row>
    <row r="42" spans="1:11" ht="18.75" customHeight="1"/>
    <row r="43" spans="1:11" s="4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4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4" customFormat="1" ht="18.75" customHeight="1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</row>
    <row r="46" spans="1:11" s="4" customFormat="1">
      <c r="A46"/>
      <c r="B46"/>
      <c r="C46"/>
      <c r="D46"/>
      <c r="E46"/>
      <c r="F46"/>
      <c r="G46"/>
      <c r="H46"/>
      <c r="I46"/>
      <c r="J46"/>
      <c r="K46"/>
    </row>
    <row r="47" spans="1:11" s="4" customFormat="1">
      <c r="A47"/>
      <c r="B47"/>
      <c r="C47"/>
      <c r="D47"/>
      <c r="E47"/>
      <c r="F47"/>
      <c r="G47"/>
      <c r="H47"/>
      <c r="I47"/>
      <c r="J47"/>
      <c r="K47"/>
    </row>
    <row r="48" spans="1:11" s="4" customFormat="1">
      <c r="A48"/>
      <c r="B48"/>
      <c r="C48"/>
      <c r="D48"/>
      <c r="E48"/>
      <c r="F48"/>
      <c r="G48"/>
      <c r="H48"/>
      <c r="I48"/>
      <c r="J48"/>
      <c r="K48"/>
    </row>
    <row r="49" spans="1:11" s="4" customFormat="1">
      <c r="A49"/>
      <c r="B49"/>
      <c r="C49"/>
      <c r="D49"/>
      <c r="E49"/>
      <c r="F49"/>
      <c r="G49"/>
      <c r="H49"/>
      <c r="I49"/>
      <c r="J49"/>
      <c r="K49"/>
    </row>
    <row r="50" spans="1:11" s="4" customFormat="1">
      <c r="A50"/>
      <c r="B50"/>
      <c r="C50"/>
      <c r="D50"/>
      <c r="E50"/>
      <c r="F50"/>
      <c r="G50"/>
      <c r="H50"/>
      <c r="I50"/>
      <c r="J50"/>
      <c r="K50"/>
    </row>
    <row r="51" spans="1:11" s="4" customFormat="1">
      <c r="A51"/>
      <c r="B51"/>
      <c r="C51"/>
      <c r="D51"/>
      <c r="E51"/>
      <c r="F51"/>
      <c r="G51"/>
      <c r="H51"/>
      <c r="I51"/>
      <c r="J51"/>
      <c r="K51"/>
    </row>
    <row r="52" spans="1:11" s="4" customFormat="1">
      <c r="A52"/>
      <c r="B52"/>
      <c r="C52"/>
      <c r="D52"/>
      <c r="E52"/>
      <c r="F52"/>
      <c r="G52"/>
      <c r="H52"/>
      <c r="I52"/>
      <c r="J52"/>
      <c r="K52"/>
    </row>
    <row r="53" spans="1:11" s="4" customFormat="1">
      <c r="A53"/>
      <c r="B53"/>
      <c r="C53"/>
      <c r="D53"/>
      <c r="E53"/>
      <c r="F53"/>
      <c r="G53"/>
      <c r="H53"/>
      <c r="I53"/>
      <c r="J53"/>
      <c r="K53"/>
    </row>
    <row r="54" spans="1:11" s="4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4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4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4" customFormat="1">
      <c r="A57"/>
      <c r="B57"/>
      <c r="C57"/>
      <c r="D57"/>
      <c r="E57"/>
      <c r="F57"/>
      <c r="G57"/>
      <c r="H57"/>
      <c r="I57"/>
      <c r="J57"/>
      <c r="K57"/>
    </row>
    <row r="58" spans="1:11" s="4" customFormat="1">
      <c r="A58"/>
      <c r="B58"/>
      <c r="C58"/>
      <c r="D58"/>
      <c r="E58"/>
      <c r="F58"/>
      <c r="G58"/>
      <c r="H58"/>
      <c r="I58"/>
      <c r="J58"/>
      <c r="K58"/>
    </row>
    <row r="59" spans="1:11" s="4" customFormat="1">
      <c r="A59"/>
      <c r="B59"/>
      <c r="C59"/>
      <c r="D59"/>
      <c r="E59"/>
      <c r="F59"/>
      <c r="G59"/>
      <c r="H59"/>
      <c r="I59"/>
      <c r="J59"/>
      <c r="K59"/>
    </row>
    <row r="83" spans="1:11" s="4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4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4" customFormat="1">
      <c r="A85"/>
      <c r="B85"/>
      <c r="C85"/>
      <c r="D85"/>
      <c r="E85"/>
      <c r="F85"/>
      <c r="G85"/>
      <c r="H85"/>
      <c r="I85"/>
      <c r="J85"/>
      <c r="K85"/>
    </row>
    <row r="86" spans="1:11" s="4" customFormat="1">
      <c r="A86"/>
      <c r="B86"/>
      <c r="C86"/>
      <c r="D86"/>
      <c r="E86"/>
      <c r="F86"/>
      <c r="G86"/>
      <c r="H86"/>
      <c r="I86"/>
      <c r="J86"/>
      <c r="K86"/>
    </row>
    <row r="87" spans="1:11" s="4" customFormat="1">
      <c r="A87"/>
      <c r="B87"/>
      <c r="C87"/>
      <c r="D87"/>
      <c r="E87"/>
      <c r="F87"/>
      <c r="G87"/>
      <c r="H87"/>
      <c r="I87"/>
      <c r="J87"/>
      <c r="K87"/>
    </row>
    <row r="88" spans="1:11" s="4" customFormat="1">
      <c r="A88"/>
      <c r="B88"/>
      <c r="C88"/>
      <c r="D88"/>
      <c r="E88"/>
      <c r="F88"/>
      <c r="G88"/>
      <c r="H88"/>
      <c r="I88"/>
      <c r="J88"/>
      <c r="K88"/>
    </row>
    <row r="89" spans="1:11" s="4" customFormat="1">
      <c r="A89"/>
      <c r="B89"/>
      <c r="C89"/>
      <c r="D89"/>
      <c r="E89"/>
      <c r="F89"/>
      <c r="G89"/>
      <c r="H89"/>
      <c r="I89"/>
      <c r="J89"/>
      <c r="K89"/>
    </row>
    <row r="90" spans="1:11" s="4" customFormat="1">
      <c r="A90"/>
      <c r="B90"/>
      <c r="C90"/>
      <c r="D90"/>
      <c r="E90"/>
      <c r="F90"/>
      <c r="G90"/>
      <c r="H90"/>
      <c r="I90"/>
      <c r="J90"/>
      <c r="K90"/>
    </row>
    <row r="91" spans="1:11" s="4" customFormat="1">
      <c r="A91"/>
      <c r="B91"/>
      <c r="C91"/>
      <c r="D91"/>
      <c r="E91"/>
      <c r="F91"/>
      <c r="G91"/>
      <c r="H91"/>
      <c r="I91"/>
      <c r="J91"/>
      <c r="K91"/>
    </row>
    <row r="92" spans="1:11" s="4" customFormat="1">
      <c r="A92"/>
      <c r="B92"/>
      <c r="C92"/>
      <c r="D92"/>
      <c r="E92"/>
      <c r="F92"/>
      <c r="G92"/>
      <c r="H92"/>
      <c r="I92"/>
      <c r="J92"/>
      <c r="K92"/>
    </row>
    <row r="93" spans="1:11" s="4" customFormat="1">
      <c r="A93"/>
      <c r="B93"/>
      <c r="C93"/>
      <c r="D93"/>
      <c r="E93"/>
      <c r="F93"/>
      <c r="G93"/>
      <c r="H93"/>
      <c r="I93"/>
      <c r="J93"/>
      <c r="K93"/>
    </row>
    <row r="94" spans="1:11" s="4" customFormat="1">
      <c r="A94"/>
      <c r="B94"/>
      <c r="C94"/>
      <c r="D94"/>
      <c r="E94"/>
      <c r="F94"/>
      <c r="G94"/>
      <c r="H94"/>
      <c r="I94"/>
      <c r="J94"/>
      <c r="K94"/>
    </row>
    <row r="95" spans="1:11" s="4" customFormat="1">
      <c r="A95"/>
      <c r="B95"/>
      <c r="C95"/>
      <c r="D95"/>
      <c r="E95"/>
      <c r="F95"/>
      <c r="G95"/>
      <c r="H95"/>
      <c r="I95"/>
      <c r="J95"/>
      <c r="K95"/>
    </row>
    <row r="96" spans="1:11" s="4" customFormat="1">
      <c r="A96"/>
      <c r="B96"/>
      <c r="C96"/>
      <c r="D96"/>
      <c r="E96"/>
      <c r="F96"/>
      <c r="G96"/>
      <c r="H96"/>
      <c r="I96"/>
      <c r="J96"/>
      <c r="K96"/>
    </row>
    <row r="97" spans="1:11" s="4" customFormat="1">
      <c r="A97"/>
      <c r="B97"/>
      <c r="C97"/>
      <c r="D97"/>
      <c r="E97"/>
      <c r="F97"/>
      <c r="G97"/>
      <c r="H97"/>
      <c r="I97"/>
      <c r="J97"/>
      <c r="K97"/>
    </row>
    <row r="98" spans="1:11" s="4" customFormat="1">
      <c r="A98"/>
      <c r="B98"/>
      <c r="C98"/>
      <c r="D98"/>
      <c r="E98"/>
      <c r="F98"/>
      <c r="G98"/>
      <c r="H98"/>
      <c r="I98"/>
      <c r="J98"/>
      <c r="K98"/>
    </row>
    <row r="99" spans="1:11" s="4" customFormat="1">
      <c r="A99"/>
      <c r="B99"/>
      <c r="C99"/>
      <c r="D99"/>
      <c r="E99"/>
      <c r="F99"/>
      <c r="G99"/>
      <c r="H99"/>
      <c r="I99"/>
      <c r="J99"/>
      <c r="K99"/>
    </row>
    <row r="100" spans="1:11" s="4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4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4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4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4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4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4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4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4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4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4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4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4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295" priority="62" operator="containsText" text="無し">
      <formula>NOT(ISERROR(SEARCH("無し",K6)))</formula>
    </cfRule>
    <cfRule type="containsText" dxfId="294" priority="63" operator="containsText" text="変動">
      <formula>NOT(ISERROR(SEARCH("変動",K6)))</formula>
    </cfRule>
    <cfRule type="containsText" dxfId="293" priority="64" operator="containsText" text="減少">
      <formula>NOT(ISERROR(SEARCH("減少",K6)))</formula>
    </cfRule>
    <cfRule type="containsText" dxfId="292" priority="65" operator="containsText" text="増加">
      <formula>NOT(ISERROR(SEARCH("増加",K6)))</formula>
    </cfRule>
    <cfRule type="containsText" dxfId="291" priority="66" operator="containsText" text="安定">
      <formula>NOT(ISERROR(SEARCH("安定",K6)))</formula>
    </cfRule>
  </conditionalFormatting>
  <conditionalFormatting sqref="E6">
    <cfRule type="containsText" dxfId="290" priority="27" operator="containsText" text="―">
      <formula>NOT(ISERROR(SEARCH("―",E6)))</formula>
    </cfRule>
    <cfRule type="containsText" dxfId="289" priority="28" operator="containsText" text="隔年で">
      <formula>NOT(ISERROR(SEARCH("隔年で",E6)))</formula>
    </cfRule>
    <cfRule type="containsText" dxfId="288" priority="29" operator="containsText" text="年度により">
      <formula>NOT(ISERROR(SEARCH("年度により",E6)))</formula>
    </cfRule>
    <cfRule type="containsText" dxfId="287" priority="30" operator="containsText" text="減少傾向">
      <formula>NOT(ISERROR(SEARCH("減少傾向",E6)))</formula>
    </cfRule>
    <cfRule type="containsText" dxfId="286" priority="31" operator="containsText" text="増加傾向">
      <formula>NOT(ISERROR(SEARCH("増加傾向",E6)))</formula>
    </cfRule>
    <cfRule type="containsText" dxfId="285" priority="32" operator="containsText" text="同程度">
      <formula>NOT(ISERROR(SEARCH("同程度",E6)))</formula>
    </cfRule>
  </conditionalFormatting>
  <conditionalFormatting sqref="E6:E7">
    <cfRule type="containsText" dxfId="284" priority="25" operator="containsText" text="最新年度のみ減少">
      <formula>NOT(ISERROR(SEARCH("最新年度のみ減少",E6)))</formula>
    </cfRule>
    <cfRule type="containsText" dxfId="283" priority="26" operator="containsText" text="最新年度のみ増加">
      <formula>NOT(ISERROR(SEARCH("最新年度のみ増加",E6)))</formula>
    </cfRule>
  </conditionalFormatting>
  <conditionalFormatting sqref="J6">
    <cfRule type="containsText" dxfId="282" priority="19" operator="containsText" text="―">
      <formula>NOT(ISERROR(SEARCH("―",J6)))</formula>
    </cfRule>
    <cfRule type="containsText" dxfId="281" priority="20" operator="containsText" text="隔年で">
      <formula>NOT(ISERROR(SEARCH("隔年で",J6)))</formula>
    </cfRule>
    <cfRule type="containsText" dxfId="280" priority="21" operator="containsText" text="年度により">
      <formula>NOT(ISERROR(SEARCH("年度により",J6)))</formula>
    </cfRule>
    <cfRule type="containsText" dxfId="279" priority="22" operator="containsText" text="減少傾向">
      <formula>NOT(ISERROR(SEARCH("減少傾向",J6)))</formula>
    </cfRule>
    <cfRule type="containsText" dxfId="278" priority="23" operator="containsText" text="増加傾向">
      <formula>NOT(ISERROR(SEARCH("増加傾向",J6)))</formula>
    </cfRule>
    <cfRule type="containsText" dxfId="277" priority="24" operator="containsText" text="同程度">
      <formula>NOT(ISERROR(SEARCH("同程度",J6)))</formula>
    </cfRule>
  </conditionalFormatting>
  <conditionalFormatting sqref="J6:J7">
    <cfRule type="containsText" dxfId="276" priority="17" operator="containsText" text="最新年度のみ減少">
      <formula>NOT(ISERROR(SEARCH("最新年度のみ減少",J6)))</formula>
    </cfRule>
    <cfRule type="containsText" dxfId="275" priority="18" operator="containsText" text="最新年度のみ増加">
      <formula>NOT(ISERROR(SEARCH("最新年度のみ増加",J6)))</formula>
    </cfRule>
  </conditionalFormatting>
  <conditionalFormatting sqref="E26">
    <cfRule type="containsText" dxfId="274" priority="11" operator="containsText" text="―">
      <formula>NOT(ISERROR(SEARCH("―",E26)))</formula>
    </cfRule>
    <cfRule type="containsText" dxfId="273" priority="12" operator="containsText" text="隔年で">
      <formula>NOT(ISERROR(SEARCH("隔年で",E26)))</formula>
    </cfRule>
    <cfRule type="containsText" dxfId="272" priority="13" operator="containsText" text="年度により">
      <formula>NOT(ISERROR(SEARCH("年度により",E26)))</formula>
    </cfRule>
    <cfRule type="containsText" dxfId="271" priority="14" operator="containsText" text="減少傾向">
      <formula>NOT(ISERROR(SEARCH("減少傾向",E26)))</formula>
    </cfRule>
    <cfRule type="containsText" dxfId="270" priority="15" operator="containsText" text="増加傾向">
      <formula>NOT(ISERROR(SEARCH("増加傾向",E26)))</formula>
    </cfRule>
    <cfRule type="containsText" dxfId="269" priority="16" operator="containsText" text="同程度">
      <formula>NOT(ISERROR(SEARCH("同程度",E26)))</formula>
    </cfRule>
  </conditionalFormatting>
  <conditionalFormatting sqref="E26:E27">
    <cfRule type="containsText" dxfId="268" priority="9" operator="containsText" text="最新年度のみ減少">
      <formula>NOT(ISERROR(SEARCH("最新年度のみ減少",E26)))</formula>
    </cfRule>
    <cfRule type="containsText" dxfId="267" priority="10" operator="containsText" text="最新年度のみ増加">
      <formula>NOT(ISERROR(SEARCH("最新年度のみ増加",E26)))</formula>
    </cfRule>
  </conditionalFormatting>
  <conditionalFormatting sqref="J26">
    <cfRule type="containsText" dxfId="266" priority="3" operator="containsText" text="―">
      <formula>NOT(ISERROR(SEARCH("―",J26)))</formula>
    </cfRule>
    <cfRule type="containsText" dxfId="265" priority="4" operator="containsText" text="隔年で">
      <formula>NOT(ISERROR(SEARCH("隔年で",J26)))</formula>
    </cfRule>
    <cfRule type="containsText" dxfId="264" priority="5" operator="containsText" text="年度により">
      <formula>NOT(ISERROR(SEARCH("年度により",J26)))</formula>
    </cfRule>
    <cfRule type="containsText" dxfId="263" priority="6" operator="containsText" text="減少傾向">
      <formula>NOT(ISERROR(SEARCH("減少傾向",J26)))</formula>
    </cfRule>
    <cfRule type="containsText" dxfId="262" priority="7" operator="containsText" text="増加傾向">
      <formula>NOT(ISERROR(SEARCH("増加傾向",J26)))</formula>
    </cfRule>
    <cfRule type="containsText" dxfId="261" priority="8" operator="containsText" text="同程度">
      <formula>NOT(ISERROR(SEARCH("同程度",J26)))</formula>
    </cfRule>
  </conditionalFormatting>
  <conditionalFormatting sqref="J26:J27">
    <cfRule type="containsText" dxfId="260" priority="1" operator="containsText" text="最新年度のみ減少">
      <formula>NOT(ISERROR(SEARCH("最新年度のみ減少",J26)))</formula>
    </cfRule>
    <cfRule type="containsText" dxfId="259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400-000000000000}">
      <formula1>$C$49:$C$52</formula1>
    </dataValidation>
    <dataValidation type="list" allowBlank="1" showInputMessage="1" showErrorMessage="1" sqref="F6:F7 F26:F27" xr:uid="{39BFE307-AEFE-4DBD-9CF6-63FCCD1388E4}">
      <formula1>$C$44:$C$46</formula1>
    </dataValidation>
  </dataValidations>
  <hyperlinks>
    <hyperlink ref="L1" location="目次!A1" display="目次に戻る" xr:uid="{00000000-0004-0000-04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44"/>
  <sheetViews>
    <sheetView view="pageBreakPreview" topLeftCell="A7" zoomScaleNormal="100" zoomScaleSheetLayoutView="100" workbookViewId="0">
      <selection activeCell="A11" sqref="A11:B11"/>
    </sheetView>
  </sheetViews>
  <sheetFormatPr defaultRowHeight="13.5"/>
  <cols>
    <col min="1" max="1" width="0.625" style="65" customWidth="1"/>
    <col min="2" max="2" width="11.625" style="65" customWidth="1"/>
    <col min="3" max="3" width="11.25" style="65" customWidth="1"/>
    <col min="4" max="4" width="10" style="65" customWidth="1"/>
    <col min="5" max="5" width="12" style="65" customWidth="1"/>
    <col min="6" max="6" width="2.875" style="65" customWidth="1"/>
    <col min="7" max="7" width="11.625" style="65" customWidth="1"/>
    <col min="8" max="8" width="11.25" style="65" customWidth="1"/>
    <col min="9" max="9" width="10" style="65" customWidth="1"/>
    <col min="10" max="10" width="12" style="65" customWidth="1"/>
    <col min="11" max="11" width="0.625" style="65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L1" s="64" t="s">
        <v>186</v>
      </c>
    </row>
    <row r="2" spans="1:18" ht="24" customHeight="1">
      <c r="A2" s="1" t="s">
        <v>212</v>
      </c>
      <c r="B2" s="1"/>
      <c r="C2" s="1"/>
      <c r="D2"/>
      <c r="E2"/>
      <c r="F2"/>
      <c r="G2"/>
      <c r="H2"/>
      <c r="I2"/>
      <c r="J2"/>
    </row>
    <row r="3" spans="1:18" ht="24" customHeight="1">
      <c r="A3"/>
      <c r="B3" s="1" t="s">
        <v>205</v>
      </c>
      <c r="C3" s="1"/>
      <c r="D3"/>
      <c r="E3"/>
      <c r="F3"/>
      <c r="G3"/>
      <c r="H3"/>
      <c r="I3"/>
      <c r="J3"/>
    </row>
    <row r="4" spans="1:18">
      <c r="A4" s="5"/>
      <c r="B4" s="5"/>
      <c r="C4" s="5"/>
      <c r="L4" s="4"/>
      <c r="M4" s="4"/>
      <c r="N4" s="4"/>
      <c r="O4" s="4"/>
      <c r="P4" s="4"/>
      <c r="Q4" s="4"/>
      <c r="R4" s="4"/>
    </row>
    <row r="5" spans="1:18" s="4" customFormat="1" ht="18" customHeight="1">
      <c r="A5" s="66"/>
      <c r="B5" s="5" t="s">
        <v>2</v>
      </c>
      <c r="C5" s="66"/>
      <c r="D5" s="66"/>
      <c r="E5" s="66"/>
      <c r="F5" s="66"/>
      <c r="G5" s="5"/>
      <c r="H5" s="66"/>
      <c r="I5" s="66"/>
      <c r="J5" s="66"/>
      <c r="K5" s="66"/>
    </row>
    <row r="6" spans="1:18" s="4" customFormat="1" ht="17.25" customHeight="1">
      <c r="A6" s="69"/>
      <c r="B6" s="258" t="s">
        <v>382</v>
      </c>
      <c r="C6" s="79" t="s">
        <v>207</v>
      </c>
      <c r="D6" s="80">
        <f>AVERAGE('14.グラフデータ'!D73:H73)</f>
        <v>747.2</v>
      </c>
      <c r="E6" s="260" t="str">
        <f>'14.グラフデータ'!AD73</f>
        <v>同程度で推移</v>
      </c>
      <c r="F6" s="81"/>
      <c r="G6" s="262" t="s">
        <v>383</v>
      </c>
      <c r="H6" s="79" t="s">
        <v>207</v>
      </c>
      <c r="I6" s="82">
        <f>AVERAGE('14.グラフデータ'!D74:H74)</f>
        <v>0.82319999999999993</v>
      </c>
      <c r="J6" s="260" t="str">
        <f>'14.グラフデータ'!AD74</f>
        <v>同程度で推移</v>
      </c>
      <c r="K6" s="67"/>
    </row>
    <row r="7" spans="1:18" s="4" customFormat="1" ht="17.25" customHeight="1">
      <c r="A7" s="69"/>
      <c r="B7" s="259"/>
      <c r="C7" s="83" t="s">
        <v>208</v>
      </c>
      <c r="D7" s="84">
        <f>'14.グラフデータ'!H73-'14.グラフデータ'!D73</f>
        <v>-25</v>
      </c>
      <c r="E7" s="261"/>
      <c r="F7" s="81"/>
      <c r="G7" s="263"/>
      <c r="H7" s="83" t="s">
        <v>208</v>
      </c>
      <c r="I7" s="70">
        <f>'14.グラフデータ'!H74-'14.グラフデータ'!D74</f>
        <v>-1.9999999999999907E-2</v>
      </c>
      <c r="J7" s="261"/>
      <c r="K7" s="67"/>
    </row>
    <row r="8" spans="1:18" s="4" customFormat="1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</row>
    <row r="9" spans="1:18" s="4" customFormat="1" ht="18.75" customHeight="1">
      <c r="A9" s="68"/>
      <c r="B9" s="68"/>
      <c r="C9" s="68"/>
      <c r="D9" s="68"/>
      <c r="E9" s="68"/>
      <c r="F9" s="68"/>
      <c r="G9" s="68"/>
      <c r="H9" s="68"/>
      <c r="I9" s="68"/>
      <c r="J9" s="68"/>
      <c r="K9" s="68"/>
    </row>
    <row r="10" spans="1:18" s="4" customFormat="1" ht="18.75" customHeight="1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</row>
    <row r="11" spans="1:18" s="4" customFormat="1" ht="18.75" customHeight="1">
      <c r="A11" s="68"/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1:18" s="4" customFormat="1" ht="18.75" customHeight="1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</row>
    <row r="13" spans="1:18" s="4" customFormat="1" ht="18.75" customHeight="1">
      <c r="A13" s="68"/>
      <c r="B13" s="68"/>
      <c r="C13" s="68"/>
      <c r="D13" s="68"/>
      <c r="E13" s="68"/>
      <c r="F13" s="68"/>
      <c r="G13" s="68"/>
      <c r="H13" s="68"/>
      <c r="I13" s="68"/>
      <c r="J13" s="68"/>
      <c r="K13" s="68"/>
    </row>
    <row r="14" spans="1:18" s="4" customFormat="1" ht="18.75" customHeight="1">
      <c r="A14" s="68"/>
      <c r="B14" s="68"/>
      <c r="C14" s="68"/>
      <c r="D14" s="68"/>
      <c r="E14" s="68"/>
      <c r="F14" s="68"/>
      <c r="G14" s="68"/>
      <c r="H14" s="68"/>
      <c r="I14" s="68"/>
      <c r="J14" s="68"/>
      <c r="K14" s="68"/>
    </row>
    <row r="15" spans="1:18" s="4" customFormat="1" ht="18.75" customHeight="1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</row>
    <row r="16" spans="1:18" s="4" customFormat="1" ht="18.75" customHeight="1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</row>
    <row r="17" spans="1:11" s="4" customFormat="1" ht="18.75" customHeight="1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</row>
    <row r="18" spans="1:11" s="4" customFormat="1" ht="18.75" customHeight="1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1:11" s="4" customFormat="1" ht="18.75" customHeigh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</row>
    <row r="20" spans="1:11" s="4" customFormat="1" ht="18.75" customHeight="1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</row>
    <row r="21" spans="1:11" s="4" customFormat="1" ht="18.75" customHeight="1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</row>
    <row r="22" spans="1:11" s="4" customFormat="1" ht="18.75" customHeight="1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</row>
    <row r="23" spans="1:11" s="4" customFormat="1" ht="18.75" customHeight="1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</row>
    <row r="24" spans="1:11" s="4" customFormat="1" ht="9" customHeight="1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11" s="4" customFormat="1" ht="18.75" customHeight="1">
      <c r="A25" s="66"/>
      <c r="B25" s="5" t="s">
        <v>216</v>
      </c>
      <c r="C25" s="66"/>
      <c r="D25" s="66"/>
      <c r="E25" s="66"/>
      <c r="F25" s="66"/>
      <c r="G25" s="5"/>
      <c r="H25" s="66"/>
      <c r="I25" s="66"/>
      <c r="J25" s="66"/>
      <c r="K25" s="66"/>
    </row>
    <row r="26" spans="1:11" s="4" customFormat="1" ht="17.25" customHeight="1">
      <c r="A26" s="69"/>
      <c r="B26" s="258" t="s">
        <v>382</v>
      </c>
      <c r="C26" s="79" t="s">
        <v>207</v>
      </c>
      <c r="D26" s="80">
        <f>AVERAGE('14.グラフデータ'!D80:H80)</f>
        <v>49453.4</v>
      </c>
      <c r="E26" s="260" t="str">
        <f>'14.グラフデータ'!AD80</f>
        <v>同程度で推移</v>
      </c>
      <c r="F26" s="81"/>
      <c r="G26" s="262" t="s">
        <v>383</v>
      </c>
      <c r="H26" s="79" t="s">
        <v>207</v>
      </c>
      <c r="I26" s="82">
        <f>AVERAGE('14.グラフデータ'!D81:H81)</f>
        <v>0.81140000000000012</v>
      </c>
      <c r="J26" s="260" t="str">
        <f>'14.グラフデータ'!AD81</f>
        <v>同程度で推移</v>
      </c>
      <c r="K26" s="67"/>
    </row>
    <row r="27" spans="1:11" s="4" customFormat="1" ht="17.25" customHeight="1">
      <c r="A27" s="69"/>
      <c r="B27" s="259"/>
      <c r="C27" s="83" t="s">
        <v>208</v>
      </c>
      <c r="D27" s="84">
        <f>'14.グラフデータ'!H80-'14.グラフデータ'!D80</f>
        <v>2676</v>
      </c>
      <c r="E27" s="261"/>
      <c r="F27" s="81"/>
      <c r="G27" s="263"/>
      <c r="H27" s="83" t="s">
        <v>208</v>
      </c>
      <c r="I27" s="70">
        <f>'14.グラフデータ'!H81-'14.グラフデータ'!D81</f>
        <v>-6.9999999999998952E-3</v>
      </c>
      <c r="J27" s="261"/>
      <c r="K27" s="67"/>
    </row>
    <row r="28" spans="1:11" s="4" customFormat="1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</row>
    <row r="29" spans="1:11" s="4" customFormat="1" ht="18.75" customHeight="1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</row>
    <row r="30" spans="1:11" s="4" customFormat="1" ht="18.75" customHeight="1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</row>
    <row r="31" spans="1:11" s="4" customFormat="1" ht="18.75" customHeight="1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</row>
    <row r="32" spans="1:11" s="4" customFormat="1" ht="18.75" customHeight="1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</row>
    <row r="33" spans="1:18" s="4" customFormat="1" ht="18.75" customHeight="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</row>
    <row r="34" spans="1:18" s="4" customFormat="1" ht="18.75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</row>
    <row r="35" spans="1:18" s="4" customFormat="1" ht="18.75" customHeight="1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</row>
    <row r="36" spans="1:18" s="4" customFormat="1" ht="18.75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</row>
    <row r="37" spans="1:18" s="4" customFormat="1" ht="18.75" customHeight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</row>
    <row r="38" spans="1:18" s="4" customFormat="1" ht="18.75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</row>
    <row r="39" spans="1:18" s="4" customFormat="1" ht="18.75" customHeight="1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</row>
    <row r="40" spans="1:18" s="4" customFormat="1" ht="18.75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</row>
    <row r="41" spans="1:18" s="4" customFormat="1" ht="18.75" customHeight="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</row>
    <row r="42" spans="1:18" ht="18.75" customHeight="1">
      <c r="A42"/>
      <c r="B42"/>
      <c r="C42"/>
      <c r="D42"/>
      <c r="E42"/>
      <c r="F42"/>
      <c r="G42"/>
      <c r="H42"/>
      <c r="I42"/>
      <c r="J42"/>
      <c r="K42"/>
      <c r="L42" s="4"/>
      <c r="M42" s="4"/>
      <c r="N42" s="4"/>
      <c r="O42" s="4"/>
      <c r="P42" s="4"/>
      <c r="Q42" s="4"/>
      <c r="R42" s="4"/>
    </row>
    <row r="43" spans="1:18" s="4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8" s="4" customFormat="1" ht="18.75" customHeight="1">
      <c r="A44"/>
      <c r="B44"/>
      <c r="C44"/>
      <c r="D44"/>
      <c r="E44"/>
      <c r="F44"/>
      <c r="G44"/>
      <c r="H44"/>
      <c r="I44"/>
      <c r="J44"/>
      <c r="K44"/>
    </row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E6">
    <cfRule type="containsText" dxfId="258" priority="27" operator="containsText" text="―">
      <formula>NOT(ISERROR(SEARCH("―",E6)))</formula>
    </cfRule>
    <cfRule type="containsText" dxfId="257" priority="28" operator="containsText" text="隔年で">
      <formula>NOT(ISERROR(SEARCH("隔年で",E6)))</formula>
    </cfRule>
    <cfRule type="containsText" dxfId="256" priority="29" operator="containsText" text="年度により">
      <formula>NOT(ISERROR(SEARCH("年度により",E6)))</formula>
    </cfRule>
    <cfRule type="containsText" dxfId="255" priority="30" operator="containsText" text="減少傾向">
      <formula>NOT(ISERROR(SEARCH("減少傾向",E6)))</formula>
    </cfRule>
    <cfRule type="containsText" dxfId="254" priority="31" operator="containsText" text="増加傾向">
      <formula>NOT(ISERROR(SEARCH("増加傾向",E6)))</formula>
    </cfRule>
    <cfRule type="containsText" dxfId="253" priority="32" operator="containsText" text="同程度">
      <formula>NOT(ISERROR(SEARCH("同程度",E6)))</formula>
    </cfRule>
  </conditionalFormatting>
  <conditionalFormatting sqref="E6:E7">
    <cfRule type="containsText" dxfId="252" priority="25" operator="containsText" text="最新年度のみ減少">
      <formula>NOT(ISERROR(SEARCH("最新年度のみ減少",E6)))</formula>
    </cfRule>
    <cfRule type="containsText" dxfId="251" priority="26" operator="containsText" text="最新年度のみ増加">
      <formula>NOT(ISERROR(SEARCH("最新年度のみ増加",E6)))</formula>
    </cfRule>
  </conditionalFormatting>
  <conditionalFormatting sqref="J6">
    <cfRule type="containsText" dxfId="250" priority="19" operator="containsText" text="―">
      <formula>NOT(ISERROR(SEARCH("―",J6)))</formula>
    </cfRule>
    <cfRule type="containsText" dxfId="249" priority="20" operator="containsText" text="隔年で">
      <formula>NOT(ISERROR(SEARCH("隔年で",J6)))</formula>
    </cfRule>
    <cfRule type="containsText" dxfId="248" priority="21" operator="containsText" text="年度により">
      <formula>NOT(ISERROR(SEARCH("年度により",J6)))</formula>
    </cfRule>
    <cfRule type="containsText" dxfId="247" priority="22" operator="containsText" text="減少傾向">
      <formula>NOT(ISERROR(SEARCH("減少傾向",J6)))</formula>
    </cfRule>
    <cfRule type="containsText" dxfId="246" priority="23" operator="containsText" text="増加傾向">
      <formula>NOT(ISERROR(SEARCH("増加傾向",J6)))</formula>
    </cfRule>
    <cfRule type="containsText" dxfId="245" priority="24" operator="containsText" text="同程度">
      <formula>NOT(ISERROR(SEARCH("同程度",J6)))</formula>
    </cfRule>
  </conditionalFormatting>
  <conditionalFormatting sqref="J6:J7">
    <cfRule type="containsText" dxfId="244" priority="17" operator="containsText" text="最新年度のみ減少">
      <formula>NOT(ISERROR(SEARCH("最新年度のみ減少",J6)))</formula>
    </cfRule>
    <cfRule type="containsText" dxfId="243" priority="18" operator="containsText" text="最新年度のみ増加">
      <formula>NOT(ISERROR(SEARCH("最新年度のみ増加",J6)))</formula>
    </cfRule>
  </conditionalFormatting>
  <conditionalFormatting sqref="E26">
    <cfRule type="containsText" dxfId="242" priority="11" operator="containsText" text="―">
      <formula>NOT(ISERROR(SEARCH("―",E26)))</formula>
    </cfRule>
    <cfRule type="containsText" dxfId="241" priority="12" operator="containsText" text="隔年で">
      <formula>NOT(ISERROR(SEARCH("隔年で",E26)))</formula>
    </cfRule>
    <cfRule type="containsText" dxfId="240" priority="13" operator="containsText" text="年度により">
      <formula>NOT(ISERROR(SEARCH("年度により",E26)))</formula>
    </cfRule>
    <cfRule type="containsText" dxfId="239" priority="14" operator="containsText" text="減少傾向">
      <formula>NOT(ISERROR(SEARCH("減少傾向",E26)))</formula>
    </cfRule>
    <cfRule type="containsText" dxfId="238" priority="15" operator="containsText" text="増加傾向">
      <formula>NOT(ISERROR(SEARCH("増加傾向",E26)))</formula>
    </cfRule>
    <cfRule type="containsText" dxfId="237" priority="16" operator="containsText" text="同程度">
      <formula>NOT(ISERROR(SEARCH("同程度",E26)))</formula>
    </cfRule>
  </conditionalFormatting>
  <conditionalFormatting sqref="E26:E27">
    <cfRule type="containsText" dxfId="236" priority="9" operator="containsText" text="最新年度のみ減少">
      <formula>NOT(ISERROR(SEARCH("最新年度のみ減少",E26)))</formula>
    </cfRule>
    <cfRule type="containsText" dxfId="235" priority="10" operator="containsText" text="最新年度のみ増加">
      <formula>NOT(ISERROR(SEARCH("最新年度のみ増加",E26)))</formula>
    </cfRule>
  </conditionalFormatting>
  <conditionalFormatting sqref="J26">
    <cfRule type="containsText" dxfId="234" priority="3" operator="containsText" text="―">
      <formula>NOT(ISERROR(SEARCH("―",J26)))</formula>
    </cfRule>
    <cfRule type="containsText" dxfId="233" priority="4" operator="containsText" text="隔年で">
      <formula>NOT(ISERROR(SEARCH("隔年で",J26)))</formula>
    </cfRule>
    <cfRule type="containsText" dxfId="232" priority="5" operator="containsText" text="年度により">
      <formula>NOT(ISERROR(SEARCH("年度により",J26)))</formula>
    </cfRule>
    <cfRule type="containsText" dxfId="231" priority="6" operator="containsText" text="減少傾向">
      <formula>NOT(ISERROR(SEARCH("減少傾向",J26)))</formula>
    </cfRule>
    <cfRule type="containsText" dxfId="230" priority="7" operator="containsText" text="増加傾向">
      <formula>NOT(ISERROR(SEARCH("増加傾向",J26)))</formula>
    </cfRule>
    <cfRule type="containsText" dxfId="229" priority="8" operator="containsText" text="同程度">
      <formula>NOT(ISERROR(SEARCH("同程度",J26)))</formula>
    </cfRule>
  </conditionalFormatting>
  <conditionalFormatting sqref="J26:J27">
    <cfRule type="containsText" dxfId="228" priority="1" operator="containsText" text="最新年度のみ減少">
      <formula>NOT(ISERROR(SEARCH("最新年度のみ減少",J26)))</formula>
    </cfRule>
    <cfRule type="containsText" dxfId="227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500-000001000000}">
      <formula1>#REF!</formula1>
    </dataValidation>
    <dataValidation type="list" allowBlank="1" showInputMessage="1" showErrorMessage="1" sqref="F6:F7 F26:F27" xr:uid="{03FB4C59-70F0-4EC8-966C-E6D5D0E66E0B}">
      <formula1>$C$44:$C$46</formula1>
    </dataValidation>
  </dataValidations>
  <hyperlinks>
    <hyperlink ref="L1" location="目次!A1" display="目次に戻る" xr:uid="{00000000-0004-0000-05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2" operator="containsText" text="無し" id="{85ABD6A9-76C6-481F-964D-73A396001C45}">
            <xm:f>NOT(ISERROR(SEARCH("無し",'14-3-2.医療系(平均)'!K6)))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63" operator="containsText" text="変動" id="{8AABDAE4-B56B-4681-87AD-C9295B279873}">
            <xm:f>NOT(ISERROR(SEARCH("変動",'14-3-2.医療系(平均)'!K6)))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64" operator="containsText" text="減少" id="{EAF03B5D-AF41-40C3-86D3-A5DBC79834DA}">
            <xm:f>NOT(ISERROR(SEARCH("減少",'14-3-2.医療系(平均)'!K6)))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65" operator="containsText" text="増加" id="{7935CF48-2E27-440D-9961-460D3B946CFD}">
            <xm:f>NOT(ISERROR(SEARCH("増加",'14-3-2.医療系(平均)'!K6)))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66" operator="containsText" text="安定" id="{E1D796E9-DE2D-4017-A16F-3D249FEE01D1}">
            <xm:f>NOT(ISERROR(SEARCH("安定",'14-3-2.医療系(平均)'!K6)))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136"/>
  <sheetViews>
    <sheetView view="pageBreakPreview" zoomScaleNormal="100" zoomScaleSheetLayoutView="100" workbookViewId="0">
      <selection activeCell="A11" sqref="A11:B11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4" bestFit="1" customWidth="1"/>
    <col min="13" max="17" width="10.75" style="4" bestFit="1" customWidth="1"/>
    <col min="18" max="18" width="9" style="4"/>
  </cols>
  <sheetData>
    <row r="1" spans="1:12" ht="24" customHeight="1" thickBot="1">
      <c r="A1" s="1" t="s">
        <v>223</v>
      </c>
      <c r="B1" s="5"/>
      <c r="C1" s="5"/>
      <c r="D1" s="65"/>
      <c r="E1" s="65"/>
      <c r="F1" s="65"/>
      <c r="G1" s="5"/>
      <c r="H1" s="65"/>
      <c r="I1" s="65"/>
      <c r="J1" s="65"/>
      <c r="K1" s="65"/>
      <c r="L1" s="64" t="s">
        <v>186</v>
      </c>
    </row>
    <row r="2" spans="1:12" ht="24" customHeight="1">
      <c r="A2" s="5" t="s">
        <v>212</v>
      </c>
      <c r="B2" s="5"/>
      <c r="C2" s="5"/>
      <c r="D2" s="65"/>
      <c r="E2" s="65"/>
      <c r="F2" s="65"/>
      <c r="G2" s="65"/>
      <c r="H2" s="65"/>
      <c r="I2" s="65"/>
      <c r="J2" s="65"/>
      <c r="K2" s="65"/>
    </row>
    <row r="3" spans="1:12" ht="24" customHeight="1">
      <c r="A3" s="5"/>
      <c r="B3" s="5" t="s">
        <v>206</v>
      </c>
      <c r="C3" s="5"/>
      <c r="D3" s="65"/>
      <c r="E3" s="65"/>
      <c r="F3" s="65"/>
      <c r="G3" s="65"/>
      <c r="H3" s="65"/>
      <c r="I3" s="65"/>
      <c r="J3" s="65"/>
      <c r="K3" s="65"/>
    </row>
    <row r="4" spans="1:12">
      <c r="A4" s="5"/>
      <c r="B4" s="5"/>
      <c r="C4" s="5"/>
      <c r="D4" s="65"/>
      <c r="E4" s="65"/>
      <c r="F4" s="65"/>
      <c r="G4" s="65"/>
      <c r="H4" s="65"/>
      <c r="I4" s="65"/>
      <c r="J4" s="65"/>
      <c r="K4" s="65"/>
    </row>
    <row r="5" spans="1:12" s="4" customFormat="1" ht="18" customHeight="1">
      <c r="A5" s="66"/>
      <c r="B5" s="5" t="s">
        <v>217</v>
      </c>
      <c r="C5" s="66"/>
      <c r="D5" s="66"/>
      <c r="E5" s="66"/>
      <c r="F5" s="66"/>
      <c r="G5" s="5"/>
      <c r="H5" s="66"/>
      <c r="I5" s="66"/>
      <c r="J5" s="66"/>
      <c r="K5" s="66"/>
    </row>
    <row r="6" spans="1:12" s="4" customFormat="1" ht="17.25" customHeight="1">
      <c r="A6" s="69"/>
      <c r="B6" s="258" t="s">
        <v>382</v>
      </c>
      <c r="C6" s="79" t="s">
        <v>207</v>
      </c>
      <c r="D6" s="80">
        <f>AVERAGE('14.グラフデータ'!D87:H87)</f>
        <v>575.04</v>
      </c>
      <c r="E6" s="260" t="str">
        <f>'14.グラフデータ'!AD87</f>
        <v>同程度で推移</v>
      </c>
      <c r="F6" s="81"/>
      <c r="G6" s="262" t="s">
        <v>383</v>
      </c>
      <c r="H6" s="79" t="s">
        <v>207</v>
      </c>
      <c r="I6" s="82">
        <f>AVERAGE('14.グラフデータ'!D88:H88)</f>
        <v>0.81140000000000012</v>
      </c>
      <c r="J6" s="260" t="str">
        <f>'14.グラフデータ'!AD88</f>
        <v>同程度で推移</v>
      </c>
      <c r="K6" s="67"/>
    </row>
    <row r="7" spans="1:12" s="4" customFormat="1" ht="17.25" customHeight="1">
      <c r="A7" s="69"/>
      <c r="B7" s="259"/>
      <c r="C7" s="83" t="s">
        <v>208</v>
      </c>
      <c r="D7" s="84">
        <f>'14.グラフデータ'!H87-'14.グラフデータ'!D87</f>
        <v>31.099999999999909</v>
      </c>
      <c r="E7" s="261"/>
      <c r="F7" s="81"/>
      <c r="G7" s="263"/>
      <c r="H7" s="83" t="s">
        <v>208</v>
      </c>
      <c r="I7" s="70">
        <f>'14.グラフデータ'!H88-'14.グラフデータ'!D88</f>
        <v>-6.9999999999998952E-3</v>
      </c>
      <c r="J7" s="261"/>
      <c r="K7" s="67"/>
    </row>
    <row r="8" spans="1:12" s="4" customFormat="1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</row>
    <row r="9" spans="1:12" s="4" customFormat="1" ht="18.75" customHeight="1">
      <c r="A9" s="68"/>
      <c r="B9" s="68"/>
      <c r="C9" s="68"/>
      <c r="D9" s="68"/>
      <c r="E9" s="68"/>
      <c r="F9" s="68"/>
      <c r="G9" s="68"/>
      <c r="H9" s="68"/>
      <c r="I9" s="68"/>
      <c r="J9" s="68"/>
      <c r="K9" s="68"/>
    </row>
    <row r="10" spans="1:12" s="4" customFormat="1" ht="18.75" customHeight="1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</row>
    <row r="11" spans="1:12" s="4" customFormat="1" ht="18.75" customHeight="1">
      <c r="A11" s="68"/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1:12" s="4" customFormat="1" ht="18.75" customHeight="1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</row>
    <row r="13" spans="1:12" s="4" customFormat="1" ht="18.75" customHeight="1">
      <c r="A13" s="68"/>
      <c r="B13" s="68"/>
      <c r="C13" s="68"/>
      <c r="D13" s="68"/>
      <c r="E13" s="68"/>
      <c r="F13" s="68"/>
      <c r="G13" s="68"/>
      <c r="H13" s="68"/>
      <c r="I13" s="68"/>
      <c r="J13" s="68"/>
      <c r="K13" s="68"/>
    </row>
    <row r="14" spans="1:12" s="4" customFormat="1" ht="18.75" customHeight="1">
      <c r="A14" s="68"/>
      <c r="B14" s="68"/>
      <c r="C14" s="68"/>
      <c r="D14" s="68"/>
      <c r="E14" s="68"/>
      <c r="F14" s="68"/>
      <c r="G14" s="68"/>
      <c r="H14" s="68"/>
      <c r="I14" s="68"/>
      <c r="J14" s="68"/>
      <c r="K14" s="68"/>
    </row>
    <row r="15" spans="1:12" s="4" customFormat="1" ht="18.75" customHeight="1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</row>
    <row r="16" spans="1:12" s="4" customFormat="1" ht="18.75" customHeight="1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</row>
    <row r="17" spans="1:11" s="4" customFormat="1" ht="18.75" customHeight="1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</row>
    <row r="18" spans="1:11" s="4" customFormat="1" ht="18.75" customHeight="1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1:11" s="4" customFormat="1" ht="18.75" customHeigh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</row>
    <row r="20" spans="1:11" s="4" customFormat="1" ht="18.75" customHeight="1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</row>
    <row r="21" spans="1:11" s="4" customFormat="1" ht="18.75" customHeight="1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</row>
    <row r="22" spans="1:11" s="4" customFormat="1" ht="18.75" customHeight="1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</row>
    <row r="23" spans="1:11" s="4" customFormat="1" ht="18.75" customHeight="1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</row>
    <row r="24" spans="1:11" s="4" customFormat="1" ht="9" customHeight="1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11" s="4" customFormat="1" ht="18.75" customHeight="1">
      <c r="A25" s="66"/>
      <c r="B25" s="5" t="s">
        <v>218</v>
      </c>
      <c r="C25" s="66"/>
      <c r="D25" s="66"/>
      <c r="E25" s="66"/>
      <c r="F25" s="66"/>
      <c r="G25" s="5"/>
      <c r="H25" s="66"/>
      <c r="I25" s="66"/>
      <c r="J25" s="66"/>
      <c r="K25" s="66"/>
    </row>
    <row r="26" spans="1:11" s="4" customFormat="1" ht="17.25" customHeight="1">
      <c r="A26" s="69"/>
      <c r="B26" s="258" t="s">
        <v>382</v>
      </c>
      <c r="C26" s="79" t="s">
        <v>207</v>
      </c>
      <c r="D26" s="80">
        <f>AVERAGE('14.グラフデータ'!D95:H95)</f>
        <v>1001.6</v>
      </c>
      <c r="E26" s="260" t="str">
        <f>'14.グラフデータ'!AD95</f>
        <v>同程度で推移</v>
      </c>
      <c r="F26" s="81"/>
      <c r="G26" s="262" t="s">
        <v>383</v>
      </c>
      <c r="H26" s="79" t="s">
        <v>207</v>
      </c>
      <c r="I26" s="82">
        <f>AVERAGE('14.グラフデータ'!D96:H96)</f>
        <v>0.80220000000000002</v>
      </c>
      <c r="J26" s="260" t="str">
        <f>'14.グラフデータ'!AD96</f>
        <v>同程度で推移</v>
      </c>
      <c r="K26" s="67"/>
    </row>
    <row r="27" spans="1:11" s="4" customFormat="1" ht="17.25" customHeight="1">
      <c r="A27" s="69"/>
      <c r="B27" s="259"/>
      <c r="C27" s="83" t="s">
        <v>208</v>
      </c>
      <c r="D27" s="84">
        <f>'14.グラフデータ'!H95-'14.グラフデータ'!D95</f>
        <v>40.300000000000068</v>
      </c>
      <c r="E27" s="261"/>
      <c r="F27" s="81"/>
      <c r="G27" s="263"/>
      <c r="H27" s="83" t="s">
        <v>208</v>
      </c>
      <c r="I27" s="70">
        <f>'14.グラフデータ'!H96-'14.グラフデータ'!D96</f>
        <v>-9.000000000000008E-3</v>
      </c>
      <c r="J27" s="261"/>
      <c r="K27" s="67"/>
    </row>
    <row r="28" spans="1:11" s="4" customFormat="1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</row>
    <row r="29" spans="1:11" s="4" customFormat="1" ht="18.75" customHeight="1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</row>
    <row r="30" spans="1:11" s="4" customFormat="1" ht="18.75" customHeight="1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</row>
    <row r="31" spans="1:11" s="4" customFormat="1" ht="18.75" customHeight="1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</row>
    <row r="32" spans="1:11" s="4" customFormat="1" ht="18.75" customHeight="1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</row>
    <row r="33" spans="1:11" s="4" customFormat="1" ht="18.75" customHeight="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</row>
    <row r="34" spans="1:11" s="4" customFormat="1" ht="18.75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</row>
    <row r="35" spans="1:11" s="4" customFormat="1" ht="18.75" customHeight="1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</row>
    <row r="36" spans="1:11" s="4" customFormat="1" ht="18.75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</row>
    <row r="37" spans="1:11" s="4" customFormat="1" ht="18.75" customHeight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</row>
    <row r="38" spans="1:11" s="4" customFormat="1" ht="18.75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</row>
    <row r="39" spans="1:11" s="4" customFormat="1" ht="18.75" customHeight="1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</row>
    <row r="40" spans="1:11" s="4" customFormat="1" ht="18.75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</row>
    <row r="41" spans="1:11" s="4" customFormat="1" ht="18.75" customHeight="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</row>
    <row r="42" spans="1:11" ht="18.75" customHeight="1"/>
    <row r="43" spans="1:11" s="4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4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4" customFormat="1" ht="18.75" customHeight="1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</row>
    <row r="46" spans="1:11" s="4" customFormat="1">
      <c r="A46"/>
      <c r="B46"/>
      <c r="C46"/>
      <c r="D46"/>
      <c r="E46"/>
      <c r="F46"/>
      <c r="G46"/>
      <c r="H46"/>
      <c r="I46"/>
      <c r="J46"/>
      <c r="K46"/>
    </row>
    <row r="47" spans="1:11" s="4" customFormat="1">
      <c r="A47"/>
      <c r="B47"/>
      <c r="C47"/>
      <c r="D47"/>
      <c r="E47"/>
      <c r="F47"/>
      <c r="G47"/>
      <c r="H47"/>
      <c r="I47"/>
      <c r="J47"/>
      <c r="K47"/>
    </row>
    <row r="48" spans="1:11" s="4" customFormat="1">
      <c r="A48"/>
      <c r="B48"/>
      <c r="C48"/>
      <c r="D48"/>
      <c r="E48"/>
      <c r="F48"/>
      <c r="G48"/>
      <c r="H48"/>
      <c r="I48"/>
      <c r="J48"/>
      <c r="K48"/>
    </row>
    <row r="49" spans="1:11" s="4" customFormat="1">
      <c r="A49"/>
      <c r="B49"/>
      <c r="C49"/>
      <c r="D49"/>
      <c r="E49"/>
      <c r="F49"/>
      <c r="G49"/>
      <c r="H49"/>
      <c r="I49"/>
      <c r="J49"/>
      <c r="K49"/>
    </row>
    <row r="50" spans="1:11" s="4" customFormat="1">
      <c r="A50"/>
      <c r="B50"/>
      <c r="C50"/>
      <c r="D50"/>
      <c r="E50"/>
      <c r="F50"/>
      <c r="G50"/>
      <c r="H50"/>
      <c r="I50"/>
      <c r="J50"/>
      <c r="K50"/>
    </row>
    <row r="51" spans="1:11" s="4" customFormat="1">
      <c r="A51"/>
      <c r="B51"/>
      <c r="C51"/>
      <c r="D51"/>
      <c r="E51"/>
      <c r="F51"/>
      <c r="G51"/>
      <c r="H51"/>
      <c r="I51"/>
      <c r="J51"/>
      <c r="K51"/>
    </row>
    <row r="52" spans="1:11" s="4" customFormat="1">
      <c r="A52"/>
      <c r="B52"/>
      <c r="C52"/>
      <c r="D52"/>
      <c r="E52"/>
      <c r="F52"/>
      <c r="G52"/>
      <c r="H52"/>
      <c r="I52"/>
      <c r="J52"/>
      <c r="K52"/>
    </row>
    <row r="53" spans="1:11" s="4" customFormat="1">
      <c r="A53"/>
      <c r="B53"/>
      <c r="C53"/>
      <c r="D53"/>
      <c r="E53"/>
      <c r="F53"/>
      <c r="G53"/>
      <c r="H53"/>
      <c r="I53"/>
      <c r="J53"/>
      <c r="K53"/>
    </row>
    <row r="54" spans="1:11" s="4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4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4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4" customFormat="1">
      <c r="A57"/>
      <c r="B57"/>
      <c r="C57"/>
      <c r="D57"/>
      <c r="E57"/>
      <c r="F57"/>
      <c r="G57"/>
      <c r="H57"/>
      <c r="I57"/>
      <c r="J57"/>
      <c r="K57"/>
    </row>
    <row r="58" spans="1:11" s="4" customFormat="1">
      <c r="A58"/>
      <c r="B58"/>
      <c r="C58"/>
      <c r="D58"/>
      <c r="E58"/>
      <c r="F58"/>
      <c r="G58"/>
      <c r="H58"/>
      <c r="I58"/>
      <c r="J58"/>
      <c r="K58"/>
    </row>
    <row r="59" spans="1:11" s="4" customFormat="1">
      <c r="A59"/>
      <c r="B59"/>
      <c r="C59"/>
      <c r="D59"/>
      <c r="E59"/>
      <c r="F59"/>
      <c r="G59"/>
      <c r="H59"/>
      <c r="I59"/>
      <c r="J59"/>
      <c r="K59"/>
    </row>
    <row r="83" spans="1:11" s="4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4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4" customFormat="1">
      <c r="A85"/>
      <c r="B85"/>
      <c r="C85"/>
      <c r="D85"/>
      <c r="E85"/>
      <c r="F85"/>
      <c r="G85"/>
      <c r="H85"/>
      <c r="I85"/>
      <c r="J85"/>
      <c r="K85"/>
    </row>
    <row r="86" spans="1:11" s="4" customFormat="1">
      <c r="A86"/>
      <c r="B86"/>
      <c r="C86"/>
      <c r="D86"/>
      <c r="E86"/>
      <c r="F86"/>
      <c r="G86"/>
      <c r="H86"/>
      <c r="I86"/>
      <c r="J86"/>
      <c r="K86"/>
    </row>
    <row r="87" spans="1:11" s="4" customFormat="1">
      <c r="A87"/>
      <c r="B87"/>
      <c r="C87"/>
      <c r="D87"/>
      <c r="E87"/>
      <c r="F87"/>
      <c r="G87"/>
      <c r="H87"/>
      <c r="I87"/>
      <c r="J87"/>
      <c r="K87"/>
    </row>
    <row r="88" spans="1:11" s="4" customFormat="1">
      <c r="A88"/>
      <c r="B88"/>
      <c r="C88"/>
      <c r="D88"/>
      <c r="E88"/>
      <c r="F88"/>
      <c r="G88"/>
      <c r="H88"/>
      <c r="I88"/>
      <c r="J88"/>
      <c r="K88"/>
    </row>
    <row r="89" spans="1:11" s="4" customFormat="1">
      <c r="A89"/>
      <c r="B89"/>
      <c r="C89"/>
      <c r="D89"/>
      <c r="E89"/>
      <c r="F89"/>
      <c r="G89"/>
      <c r="H89"/>
      <c r="I89"/>
      <c r="J89"/>
      <c r="K89"/>
    </row>
    <row r="90" spans="1:11" s="4" customFormat="1">
      <c r="A90"/>
      <c r="B90"/>
      <c r="C90"/>
      <c r="D90"/>
      <c r="E90"/>
      <c r="F90"/>
      <c r="G90"/>
      <c r="H90"/>
      <c r="I90"/>
      <c r="J90"/>
      <c r="K90"/>
    </row>
    <row r="91" spans="1:11" s="4" customFormat="1">
      <c r="A91"/>
      <c r="B91"/>
      <c r="C91"/>
      <c r="D91"/>
      <c r="E91"/>
      <c r="F91"/>
      <c r="G91"/>
      <c r="H91"/>
      <c r="I91"/>
      <c r="J91"/>
      <c r="K91"/>
    </row>
    <row r="92" spans="1:11" s="4" customFormat="1">
      <c r="A92"/>
      <c r="B92"/>
      <c r="C92"/>
      <c r="D92"/>
      <c r="E92"/>
      <c r="F92"/>
      <c r="G92"/>
      <c r="H92"/>
      <c r="I92"/>
      <c r="J92"/>
      <c r="K92"/>
    </row>
    <row r="93" spans="1:11" s="4" customFormat="1">
      <c r="A93"/>
      <c r="B93"/>
      <c r="C93"/>
      <c r="D93"/>
      <c r="E93"/>
      <c r="F93"/>
      <c r="G93"/>
      <c r="H93"/>
      <c r="I93"/>
      <c r="J93"/>
      <c r="K93"/>
    </row>
    <row r="94" spans="1:11" s="4" customFormat="1">
      <c r="A94"/>
      <c r="B94"/>
      <c r="C94"/>
      <c r="D94"/>
      <c r="E94"/>
      <c r="F94"/>
      <c r="G94"/>
      <c r="H94"/>
      <c r="I94"/>
      <c r="J94"/>
      <c r="K94"/>
    </row>
    <row r="95" spans="1:11" s="4" customFormat="1">
      <c r="A95"/>
      <c r="B95"/>
      <c r="C95"/>
      <c r="D95"/>
      <c r="E95"/>
      <c r="F95"/>
      <c r="G95"/>
      <c r="H95"/>
      <c r="I95"/>
      <c r="J95"/>
      <c r="K95"/>
    </row>
    <row r="96" spans="1:11" s="4" customFormat="1">
      <c r="A96"/>
      <c r="B96"/>
      <c r="C96"/>
      <c r="D96"/>
      <c r="E96"/>
      <c r="F96"/>
      <c r="G96"/>
      <c r="H96"/>
      <c r="I96"/>
      <c r="J96"/>
      <c r="K96"/>
    </row>
    <row r="97" spans="1:11" s="4" customFormat="1">
      <c r="A97"/>
      <c r="B97"/>
      <c r="C97"/>
      <c r="D97"/>
      <c r="E97"/>
      <c r="F97"/>
      <c r="G97"/>
      <c r="H97"/>
      <c r="I97"/>
      <c r="J97"/>
      <c r="K97"/>
    </row>
    <row r="98" spans="1:11" s="4" customFormat="1">
      <c r="A98"/>
      <c r="B98"/>
      <c r="C98"/>
      <c r="D98"/>
      <c r="E98"/>
      <c r="F98"/>
      <c r="G98"/>
      <c r="H98"/>
      <c r="I98"/>
      <c r="J98"/>
      <c r="K98"/>
    </row>
    <row r="99" spans="1:11" s="4" customFormat="1">
      <c r="A99"/>
      <c r="B99"/>
      <c r="C99"/>
      <c r="D99"/>
      <c r="E99"/>
      <c r="F99"/>
      <c r="G99"/>
      <c r="H99"/>
      <c r="I99"/>
      <c r="J99"/>
      <c r="K99"/>
    </row>
    <row r="100" spans="1:11" s="4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4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4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4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4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4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4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4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4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4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4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4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4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221" priority="62" operator="containsText" text="無し">
      <formula>NOT(ISERROR(SEARCH("無し",K6)))</formula>
    </cfRule>
    <cfRule type="containsText" dxfId="220" priority="63" operator="containsText" text="変動">
      <formula>NOT(ISERROR(SEARCH("変動",K6)))</formula>
    </cfRule>
    <cfRule type="containsText" dxfId="219" priority="64" operator="containsText" text="減少">
      <formula>NOT(ISERROR(SEARCH("減少",K6)))</formula>
    </cfRule>
    <cfRule type="containsText" dxfId="218" priority="65" operator="containsText" text="増加">
      <formula>NOT(ISERROR(SEARCH("増加",K6)))</formula>
    </cfRule>
    <cfRule type="containsText" dxfId="217" priority="66" operator="containsText" text="安定">
      <formula>NOT(ISERROR(SEARCH("安定",K6)))</formula>
    </cfRule>
  </conditionalFormatting>
  <conditionalFormatting sqref="E6">
    <cfRule type="containsText" dxfId="216" priority="27" operator="containsText" text="―">
      <formula>NOT(ISERROR(SEARCH("―",E6)))</formula>
    </cfRule>
    <cfRule type="containsText" dxfId="215" priority="28" operator="containsText" text="隔年で">
      <formula>NOT(ISERROR(SEARCH("隔年で",E6)))</formula>
    </cfRule>
    <cfRule type="containsText" dxfId="214" priority="29" operator="containsText" text="年度により">
      <formula>NOT(ISERROR(SEARCH("年度により",E6)))</formula>
    </cfRule>
    <cfRule type="containsText" dxfId="213" priority="30" operator="containsText" text="減少傾向">
      <formula>NOT(ISERROR(SEARCH("減少傾向",E6)))</formula>
    </cfRule>
    <cfRule type="containsText" dxfId="212" priority="31" operator="containsText" text="増加傾向">
      <formula>NOT(ISERROR(SEARCH("増加傾向",E6)))</formula>
    </cfRule>
    <cfRule type="containsText" dxfId="211" priority="32" operator="containsText" text="同程度">
      <formula>NOT(ISERROR(SEARCH("同程度",E6)))</formula>
    </cfRule>
  </conditionalFormatting>
  <conditionalFormatting sqref="E6:E7">
    <cfRule type="containsText" dxfId="210" priority="25" operator="containsText" text="最新年度のみ減少">
      <formula>NOT(ISERROR(SEARCH("最新年度のみ減少",E6)))</formula>
    </cfRule>
    <cfRule type="containsText" dxfId="209" priority="26" operator="containsText" text="最新年度のみ増加">
      <formula>NOT(ISERROR(SEARCH("最新年度のみ増加",E6)))</formula>
    </cfRule>
  </conditionalFormatting>
  <conditionalFormatting sqref="J6">
    <cfRule type="containsText" dxfId="208" priority="19" operator="containsText" text="―">
      <formula>NOT(ISERROR(SEARCH("―",J6)))</formula>
    </cfRule>
    <cfRule type="containsText" dxfId="207" priority="20" operator="containsText" text="隔年で">
      <formula>NOT(ISERROR(SEARCH("隔年で",J6)))</formula>
    </cfRule>
    <cfRule type="containsText" dxfId="206" priority="21" operator="containsText" text="年度により">
      <formula>NOT(ISERROR(SEARCH("年度により",J6)))</formula>
    </cfRule>
    <cfRule type="containsText" dxfId="205" priority="22" operator="containsText" text="減少傾向">
      <formula>NOT(ISERROR(SEARCH("減少傾向",J6)))</formula>
    </cfRule>
    <cfRule type="containsText" dxfId="204" priority="23" operator="containsText" text="増加傾向">
      <formula>NOT(ISERROR(SEARCH("増加傾向",J6)))</formula>
    </cfRule>
    <cfRule type="containsText" dxfId="203" priority="24" operator="containsText" text="同程度">
      <formula>NOT(ISERROR(SEARCH("同程度",J6)))</formula>
    </cfRule>
  </conditionalFormatting>
  <conditionalFormatting sqref="J6:J7">
    <cfRule type="containsText" dxfId="202" priority="17" operator="containsText" text="最新年度のみ減少">
      <formula>NOT(ISERROR(SEARCH("最新年度のみ減少",J6)))</formula>
    </cfRule>
    <cfRule type="containsText" dxfId="201" priority="18" operator="containsText" text="最新年度のみ増加">
      <formula>NOT(ISERROR(SEARCH("最新年度のみ増加",J6)))</formula>
    </cfRule>
  </conditionalFormatting>
  <conditionalFormatting sqref="E26">
    <cfRule type="containsText" dxfId="200" priority="11" operator="containsText" text="―">
      <formula>NOT(ISERROR(SEARCH("―",E26)))</formula>
    </cfRule>
    <cfRule type="containsText" dxfId="199" priority="12" operator="containsText" text="隔年で">
      <formula>NOT(ISERROR(SEARCH("隔年で",E26)))</formula>
    </cfRule>
    <cfRule type="containsText" dxfId="198" priority="13" operator="containsText" text="年度により">
      <formula>NOT(ISERROR(SEARCH("年度により",E26)))</formula>
    </cfRule>
    <cfRule type="containsText" dxfId="197" priority="14" operator="containsText" text="減少傾向">
      <formula>NOT(ISERROR(SEARCH("減少傾向",E26)))</formula>
    </cfRule>
    <cfRule type="containsText" dxfId="196" priority="15" operator="containsText" text="増加傾向">
      <formula>NOT(ISERROR(SEARCH("増加傾向",E26)))</formula>
    </cfRule>
    <cfRule type="containsText" dxfId="195" priority="16" operator="containsText" text="同程度">
      <formula>NOT(ISERROR(SEARCH("同程度",E26)))</formula>
    </cfRule>
  </conditionalFormatting>
  <conditionalFormatting sqref="E26:E27">
    <cfRule type="containsText" dxfId="194" priority="9" operator="containsText" text="最新年度のみ減少">
      <formula>NOT(ISERROR(SEARCH("最新年度のみ減少",E26)))</formula>
    </cfRule>
    <cfRule type="containsText" dxfId="193" priority="10" operator="containsText" text="最新年度のみ増加">
      <formula>NOT(ISERROR(SEARCH("最新年度のみ増加",E26)))</formula>
    </cfRule>
  </conditionalFormatting>
  <conditionalFormatting sqref="J26">
    <cfRule type="containsText" dxfId="192" priority="3" operator="containsText" text="―">
      <formula>NOT(ISERROR(SEARCH("―",J26)))</formula>
    </cfRule>
    <cfRule type="containsText" dxfId="191" priority="4" operator="containsText" text="隔年で">
      <formula>NOT(ISERROR(SEARCH("隔年で",J26)))</formula>
    </cfRule>
    <cfRule type="containsText" dxfId="190" priority="5" operator="containsText" text="年度により">
      <formula>NOT(ISERROR(SEARCH("年度により",J26)))</formula>
    </cfRule>
    <cfRule type="containsText" dxfId="189" priority="6" operator="containsText" text="減少傾向">
      <formula>NOT(ISERROR(SEARCH("減少傾向",J26)))</formula>
    </cfRule>
    <cfRule type="containsText" dxfId="188" priority="7" operator="containsText" text="増加傾向">
      <formula>NOT(ISERROR(SEARCH("増加傾向",J26)))</formula>
    </cfRule>
    <cfRule type="containsText" dxfId="187" priority="8" operator="containsText" text="同程度">
      <formula>NOT(ISERROR(SEARCH("同程度",J26)))</formula>
    </cfRule>
  </conditionalFormatting>
  <conditionalFormatting sqref="J26:J27">
    <cfRule type="containsText" dxfId="186" priority="1" operator="containsText" text="最新年度のみ減少">
      <formula>NOT(ISERROR(SEARCH("最新年度のみ減少",J26)))</formula>
    </cfRule>
    <cfRule type="containsText" dxfId="185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600-000000000000}">
      <formula1>$C$49:$C$52</formula1>
    </dataValidation>
    <dataValidation type="list" allowBlank="1" showInputMessage="1" showErrorMessage="1" sqref="F6:F7 F26:F27" xr:uid="{18DE3207-ACFE-4729-A178-BC39824CA8E0}">
      <formula1>$C$44:$C$46</formula1>
    </dataValidation>
  </dataValidations>
  <hyperlinks>
    <hyperlink ref="L1" location="目次!A1" display="目次に戻る" xr:uid="{00000000-0004-0000-06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44"/>
  <sheetViews>
    <sheetView view="pageBreakPreview" zoomScaleNormal="100" zoomScaleSheetLayoutView="100" workbookViewId="0">
      <selection activeCell="A11" sqref="A11:B11"/>
    </sheetView>
  </sheetViews>
  <sheetFormatPr defaultRowHeight="13.5"/>
  <cols>
    <col min="1" max="1" width="0.625" style="65" customWidth="1"/>
    <col min="2" max="2" width="11.625" style="65" customWidth="1"/>
    <col min="3" max="3" width="11.25" style="65" customWidth="1"/>
    <col min="4" max="4" width="10" style="65" customWidth="1"/>
    <col min="5" max="5" width="12" style="65" customWidth="1"/>
    <col min="6" max="6" width="2.875" style="65" customWidth="1"/>
    <col min="7" max="7" width="11.625" style="65" customWidth="1"/>
    <col min="8" max="8" width="11.25" style="65" customWidth="1"/>
    <col min="9" max="9" width="10" style="65" customWidth="1"/>
    <col min="10" max="10" width="12" style="65" customWidth="1"/>
    <col min="11" max="11" width="0.625" style="65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8" ht="24" customHeight="1" thickBot="1">
      <c r="A1" s="1" t="s">
        <v>223</v>
      </c>
      <c r="B1" s="1"/>
      <c r="C1" s="1"/>
      <c r="D1"/>
      <c r="E1"/>
      <c r="F1"/>
      <c r="G1"/>
      <c r="H1"/>
      <c r="I1"/>
      <c r="J1"/>
      <c r="L1" s="64" t="s">
        <v>186</v>
      </c>
    </row>
    <row r="2" spans="1:18" ht="24" customHeight="1">
      <c r="A2" s="1" t="s">
        <v>213</v>
      </c>
      <c r="B2" s="1"/>
      <c r="C2" s="1"/>
      <c r="D2"/>
      <c r="E2"/>
      <c r="F2"/>
      <c r="G2"/>
      <c r="H2"/>
      <c r="I2"/>
      <c r="J2"/>
    </row>
    <row r="3" spans="1:18" ht="24" customHeight="1">
      <c r="A3"/>
      <c r="B3" s="1" t="s">
        <v>205</v>
      </c>
      <c r="C3" s="1"/>
      <c r="D3"/>
      <c r="E3"/>
      <c r="F3"/>
      <c r="G3"/>
      <c r="H3"/>
      <c r="I3"/>
      <c r="J3"/>
    </row>
    <row r="4" spans="1:18">
      <c r="A4" s="5"/>
      <c r="B4" s="5"/>
      <c r="C4" s="5"/>
      <c r="L4" s="4"/>
      <c r="M4" s="4"/>
      <c r="N4" s="4"/>
      <c r="O4" s="4"/>
      <c r="P4" s="4"/>
      <c r="Q4" s="4"/>
      <c r="R4" s="4"/>
    </row>
    <row r="5" spans="1:18" s="4" customFormat="1" ht="18" customHeight="1">
      <c r="A5" s="66"/>
      <c r="B5" s="5" t="s">
        <v>2</v>
      </c>
      <c r="C5" s="66"/>
      <c r="D5" s="66"/>
      <c r="E5" s="66"/>
      <c r="F5" s="66"/>
      <c r="G5" s="5"/>
      <c r="H5" s="66"/>
      <c r="I5" s="66"/>
      <c r="J5" s="66"/>
      <c r="K5" s="66"/>
    </row>
    <row r="6" spans="1:18" s="4" customFormat="1" ht="17.25" customHeight="1">
      <c r="A6" s="69"/>
      <c r="B6" s="258" t="s">
        <v>384</v>
      </c>
      <c r="C6" s="79" t="s">
        <v>207</v>
      </c>
      <c r="D6" s="80">
        <f>AVERAGE('14.グラフデータ'!D105:H105)</f>
        <v>0</v>
      </c>
      <c r="E6" s="260" t="str">
        <f>'14.グラフデータ'!AD105</f>
        <v>―</v>
      </c>
      <c r="F6" s="81"/>
      <c r="G6" s="262" t="s">
        <v>385</v>
      </c>
      <c r="H6" s="79" t="s">
        <v>207</v>
      </c>
      <c r="I6" s="82">
        <f>AVERAGE('14.グラフデータ'!D106:H106)</f>
        <v>0</v>
      </c>
      <c r="J6" s="260" t="str">
        <f>'14.グラフデータ'!AD106</f>
        <v>―</v>
      </c>
      <c r="K6" s="67"/>
    </row>
    <row r="7" spans="1:18" s="4" customFormat="1" ht="17.25" customHeight="1">
      <c r="A7" s="69"/>
      <c r="B7" s="259"/>
      <c r="C7" s="83" t="s">
        <v>208</v>
      </c>
      <c r="D7" s="84">
        <f>'14.グラフデータ'!H105-'14.グラフデータ'!D105</f>
        <v>0</v>
      </c>
      <c r="E7" s="261"/>
      <c r="F7" s="81"/>
      <c r="G7" s="263"/>
      <c r="H7" s="83" t="s">
        <v>208</v>
      </c>
      <c r="I7" s="70">
        <f>'14.グラフデータ'!H106-'14.グラフデータ'!D106</f>
        <v>0</v>
      </c>
      <c r="J7" s="261"/>
      <c r="K7" s="67"/>
    </row>
    <row r="8" spans="1:18" s="4" customFormat="1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</row>
    <row r="9" spans="1:18" s="4" customFormat="1" ht="18.75" customHeight="1">
      <c r="A9" s="68"/>
      <c r="B9" s="68"/>
      <c r="C9" s="68"/>
      <c r="D9" s="68"/>
      <c r="E9" s="68"/>
      <c r="F9" s="68"/>
      <c r="G9" s="68"/>
      <c r="H9" s="68"/>
      <c r="I9" s="68"/>
      <c r="J9" s="68"/>
      <c r="K9" s="68"/>
    </row>
    <row r="10" spans="1:18" s="4" customFormat="1" ht="18.75" customHeight="1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</row>
    <row r="11" spans="1:18" s="4" customFormat="1" ht="18.75" customHeight="1">
      <c r="A11" s="68"/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1:18" s="4" customFormat="1" ht="18.75" customHeight="1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</row>
    <row r="13" spans="1:18" s="4" customFormat="1" ht="18.75" customHeight="1">
      <c r="A13" s="68"/>
      <c r="B13" s="68"/>
      <c r="C13" s="68"/>
      <c r="D13" s="68"/>
      <c r="E13" s="68"/>
      <c r="F13" s="68"/>
      <c r="G13" s="68"/>
      <c r="H13" s="68"/>
      <c r="I13" s="68"/>
      <c r="J13" s="68"/>
      <c r="K13" s="68"/>
    </row>
    <row r="14" spans="1:18" s="4" customFormat="1" ht="18.75" customHeight="1">
      <c r="A14" s="68"/>
      <c r="B14" s="68"/>
      <c r="C14" s="68"/>
      <c r="D14" s="68"/>
      <c r="E14" s="68"/>
      <c r="F14" s="68"/>
      <c r="G14" s="68"/>
      <c r="H14" s="68"/>
      <c r="I14" s="68"/>
      <c r="J14" s="68"/>
      <c r="K14" s="68"/>
    </row>
    <row r="15" spans="1:18" s="4" customFormat="1" ht="18.75" customHeight="1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</row>
    <row r="16" spans="1:18" s="4" customFormat="1" ht="18.75" customHeight="1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</row>
    <row r="17" spans="1:11" s="4" customFormat="1" ht="18.75" customHeight="1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</row>
    <row r="18" spans="1:11" s="4" customFormat="1" ht="18.75" customHeight="1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1:11" s="4" customFormat="1" ht="18.75" customHeigh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</row>
    <row r="20" spans="1:11" s="4" customFormat="1" ht="18.75" customHeight="1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</row>
    <row r="21" spans="1:11" s="4" customFormat="1" ht="18.75" customHeight="1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</row>
    <row r="22" spans="1:11" s="4" customFormat="1" ht="18.75" customHeight="1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</row>
    <row r="23" spans="1:11" s="4" customFormat="1" ht="18.75" customHeight="1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</row>
    <row r="24" spans="1:11" s="4" customFormat="1" ht="9" customHeight="1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11" s="4" customFormat="1" ht="18.75" customHeight="1">
      <c r="A25" s="66"/>
      <c r="B25" s="5" t="s">
        <v>216</v>
      </c>
      <c r="C25" s="66"/>
      <c r="D25" s="66"/>
      <c r="E25" s="66"/>
      <c r="F25" s="66"/>
      <c r="G25" s="5"/>
      <c r="H25" s="66"/>
      <c r="I25" s="66"/>
      <c r="J25" s="66"/>
      <c r="K25" s="66"/>
    </row>
    <row r="26" spans="1:11" s="4" customFormat="1" ht="17.25" customHeight="1">
      <c r="A26" s="69"/>
      <c r="B26" s="258" t="s">
        <v>384</v>
      </c>
      <c r="C26" s="79" t="s">
        <v>207</v>
      </c>
      <c r="D26" s="80">
        <f>AVERAGE('14.グラフデータ'!D112:H112)</f>
        <v>456.8</v>
      </c>
      <c r="E26" s="260" t="str">
        <f>'14.グラフデータ'!AD112</f>
        <v>年度により増減</v>
      </c>
      <c r="F26" s="81"/>
      <c r="G26" s="262" t="s">
        <v>385</v>
      </c>
      <c r="H26" s="79" t="s">
        <v>207</v>
      </c>
      <c r="I26" s="82">
        <f>AVERAGE('14.グラフデータ'!D113:H113)</f>
        <v>0.44640000000000002</v>
      </c>
      <c r="J26" s="260" t="str">
        <f>'14.グラフデータ'!AD113</f>
        <v>増加傾向⤴</v>
      </c>
      <c r="K26" s="67"/>
    </row>
    <row r="27" spans="1:11" s="4" customFormat="1" ht="17.25" customHeight="1">
      <c r="A27" s="69"/>
      <c r="B27" s="259"/>
      <c r="C27" s="83" t="s">
        <v>208</v>
      </c>
      <c r="D27" s="84">
        <f>'14.グラフデータ'!H112-'14.グラフデータ'!D112</f>
        <v>54</v>
      </c>
      <c r="E27" s="261"/>
      <c r="F27" s="81"/>
      <c r="G27" s="263"/>
      <c r="H27" s="83" t="s">
        <v>208</v>
      </c>
      <c r="I27" s="70">
        <f>'14.グラフデータ'!H113-'14.グラフデータ'!D113</f>
        <v>5.7999999999999996E-2</v>
      </c>
      <c r="J27" s="261"/>
      <c r="K27" s="67"/>
    </row>
    <row r="28" spans="1:11" s="4" customFormat="1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</row>
    <row r="29" spans="1:11" s="4" customFormat="1" ht="18.75" customHeight="1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</row>
    <row r="30" spans="1:11" s="4" customFormat="1" ht="18.75" customHeight="1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</row>
    <row r="31" spans="1:11" s="4" customFormat="1" ht="18.75" customHeight="1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</row>
    <row r="32" spans="1:11" s="4" customFormat="1" ht="18.75" customHeight="1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</row>
    <row r="33" spans="1:18" s="4" customFormat="1" ht="18.75" customHeight="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</row>
    <row r="34" spans="1:18" s="4" customFormat="1" ht="18.75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</row>
    <row r="35" spans="1:18" s="4" customFormat="1" ht="18.75" customHeight="1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</row>
    <row r="36" spans="1:18" s="4" customFormat="1" ht="18.75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</row>
    <row r="37" spans="1:18" s="4" customFormat="1" ht="18.75" customHeight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</row>
    <row r="38" spans="1:18" s="4" customFormat="1" ht="18.75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</row>
    <row r="39" spans="1:18" s="4" customFormat="1" ht="18.75" customHeight="1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</row>
    <row r="40" spans="1:18" s="4" customFormat="1" ht="18.75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</row>
    <row r="41" spans="1:18" s="4" customFormat="1" ht="18.75" customHeight="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</row>
    <row r="42" spans="1:18" ht="18.75" customHeight="1">
      <c r="A42"/>
      <c r="B42"/>
      <c r="C42"/>
      <c r="D42"/>
      <c r="E42"/>
      <c r="F42"/>
      <c r="G42"/>
      <c r="H42"/>
      <c r="I42"/>
      <c r="J42"/>
      <c r="K42"/>
      <c r="L42" s="4"/>
      <c r="M42" s="4"/>
      <c r="N42" s="4"/>
      <c r="O42" s="4"/>
      <c r="P42" s="4"/>
      <c r="Q42" s="4"/>
      <c r="R42" s="4"/>
    </row>
    <row r="43" spans="1:18" s="4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8" s="4" customFormat="1" ht="18.75" customHeight="1">
      <c r="A44"/>
      <c r="B44"/>
      <c r="C44"/>
      <c r="D44"/>
      <c r="E44"/>
      <c r="F44"/>
      <c r="G44"/>
      <c r="H44"/>
      <c r="I44"/>
      <c r="J44"/>
      <c r="K44"/>
    </row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E6">
    <cfRule type="containsText" dxfId="184" priority="27" operator="containsText" text="―">
      <formula>NOT(ISERROR(SEARCH("―",E6)))</formula>
    </cfRule>
    <cfRule type="containsText" dxfId="183" priority="28" operator="containsText" text="隔年で">
      <formula>NOT(ISERROR(SEARCH("隔年で",E6)))</formula>
    </cfRule>
    <cfRule type="containsText" dxfId="182" priority="29" operator="containsText" text="年度により">
      <formula>NOT(ISERROR(SEARCH("年度により",E6)))</formula>
    </cfRule>
    <cfRule type="containsText" dxfId="181" priority="30" operator="containsText" text="減少傾向">
      <formula>NOT(ISERROR(SEARCH("減少傾向",E6)))</formula>
    </cfRule>
    <cfRule type="containsText" dxfId="180" priority="31" operator="containsText" text="増加傾向">
      <formula>NOT(ISERROR(SEARCH("増加傾向",E6)))</formula>
    </cfRule>
    <cfRule type="containsText" dxfId="179" priority="32" operator="containsText" text="同程度">
      <formula>NOT(ISERROR(SEARCH("同程度",E6)))</formula>
    </cfRule>
  </conditionalFormatting>
  <conditionalFormatting sqref="E6:E7">
    <cfRule type="containsText" dxfId="178" priority="25" operator="containsText" text="最新年度のみ減少">
      <formula>NOT(ISERROR(SEARCH("最新年度のみ減少",E6)))</formula>
    </cfRule>
    <cfRule type="containsText" dxfId="177" priority="26" operator="containsText" text="最新年度のみ増加">
      <formula>NOT(ISERROR(SEARCH("最新年度のみ増加",E6)))</formula>
    </cfRule>
  </conditionalFormatting>
  <conditionalFormatting sqref="J6">
    <cfRule type="containsText" dxfId="176" priority="19" operator="containsText" text="―">
      <formula>NOT(ISERROR(SEARCH("―",J6)))</formula>
    </cfRule>
    <cfRule type="containsText" dxfId="175" priority="20" operator="containsText" text="隔年で">
      <formula>NOT(ISERROR(SEARCH("隔年で",J6)))</formula>
    </cfRule>
    <cfRule type="containsText" dxfId="174" priority="21" operator="containsText" text="年度により">
      <formula>NOT(ISERROR(SEARCH("年度により",J6)))</formula>
    </cfRule>
    <cfRule type="containsText" dxfId="173" priority="22" operator="containsText" text="減少傾向">
      <formula>NOT(ISERROR(SEARCH("減少傾向",J6)))</formula>
    </cfRule>
    <cfRule type="containsText" dxfId="172" priority="23" operator="containsText" text="増加傾向">
      <formula>NOT(ISERROR(SEARCH("増加傾向",J6)))</formula>
    </cfRule>
    <cfRule type="containsText" dxfId="171" priority="24" operator="containsText" text="同程度">
      <formula>NOT(ISERROR(SEARCH("同程度",J6)))</formula>
    </cfRule>
  </conditionalFormatting>
  <conditionalFormatting sqref="J6:J7">
    <cfRule type="containsText" dxfId="170" priority="17" operator="containsText" text="最新年度のみ減少">
      <formula>NOT(ISERROR(SEARCH("最新年度のみ減少",J6)))</formula>
    </cfRule>
    <cfRule type="containsText" dxfId="169" priority="18" operator="containsText" text="最新年度のみ増加">
      <formula>NOT(ISERROR(SEARCH("最新年度のみ増加",J6)))</formula>
    </cfRule>
  </conditionalFormatting>
  <conditionalFormatting sqref="E26">
    <cfRule type="containsText" dxfId="168" priority="11" operator="containsText" text="―">
      <formula>NOT(ISERROR(SEARCH("―",E26)))</formula>
    </cfRule>
    <cfRule type="containsText" dxfId="167" priority="12" operator="containsText" text="隔年で">
      <formula>NOT(ISERROR(SEARCH("隔年で",E26)))</formula>
    </cfRule>
    <cfRule type="containsText" dxfId="166" priority="13" operator="containsText" text="年度により">
      <formula>NOT(ISERROR(SEARCH("年度により",E26)))</formula>
    </cfRule>
    <cfRule type="containsText" dxfId="165" priority="14" operator="containsText" text="減少傾向">
      <formula>NOT(ISERROR(SEARCH("減少傾向",E26)))</formula>
    </cfRule>
    <cfRule type="containsText" dxfId="164" priority="15" operator="containsText" text="増加傾向">
      <formula>NOT(ISERROR(SEARCH("増加傾向",E26)))</formula>
    </cfRule>
    <cfRule type="containsText" dxfId="163" priority="16" operator="containsText" text="同程度">
      <formula>NOT(ISERROR(SEARCH("同程度",E26)))</formula>
    </cfRule>
  </conditionalFormatting>
  <conditionalFormatting sqref="E26:E27">
    <cfRule type="containsText" dxfId="162" priority="9" operator="containsText" text="最新年度のみ減少">
      <formula>NOT(ISERROR(SEARCH("最新年度のみ減少",E26)))</formula>
    </cfRule>
    <cfRule type="containsText" dxfId="161" priority="10" operator="containsText" text="最新年度のみ増加">
      <formula>NOT(ISERROR(SEARCH("最新年度のみ増加",E26)))</formula>
    </cfRule>
  </conditionalFormatting>
  <conditionalFormatting sqref="J26">
    <cfRule type="containsText" dxfId="160" priority="3" operator="containsText" text="―">
      <formula>NOT(ISERROR(SEARCH("―",J26)))</formula>
    </cfRule>
    <cfRule type="containsText" dxfId="159" priority="4" operator="containsText" text="隔年で">
      <formula>NOT(ISERROR(SEARCH("隔年で",J26)))</formula>
    </cfRule>
    <cfRule type="containsText" dxfId="158" priority="5" operator="containsText" text="年度により">
      <formula>NOT(ISERROR(SEARCH("年度により",J26)))</formula>
    </cfRule>
    <cfRule type="containsText" dxfId="157" priority="6" operator="containsText" text="減少傾向">
      <formula>NOT(ISERROR(SEARCH("減少傾向",J26)))</formula>
    </cfRule>
    <cfRule type="containsText" dxfId="156" priority="7" operator="containsText" text="増加傾向">
      <formula>NOT(ISERROR(SEARCH("増加傾向",J26)))</formula>
    </cfRule>
    <cfRule type="containsText" dxfId="155" priority="8" operator="containsText" text="同程度">
      <formula>NOT(ISERROR(SEARCH("同程度",J26)))</formula>
    </cfRule>
  </conditionalFormatting>
  <conditionalFormatting sqref="J26:J27">
    <cfRule type="containsText" dxfId="154" priority="1" operator="containsText" text="最新年度のみ減少">
      <formula>NOT(ISERROR(SEARCH("最新年度のみ減少",J26)))</formula>
    </cfRule>
    <cfRule type="containsText" dxfId="153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700-000001000000}">
      <formula1>#REF!</formula1>
    </dataValidation>
    <dataValidation type="list" allowBlank="1" showInputMessage="1" showErrorMessage="1" sqref="F6:F7 F26:F27" xr:uid="{536538E5-C1F3-4461-AD22-636F381F4705}">
      <formula1>$C$44:$C$46</formula1>
    </dataValidation>
  </dataValidations>
  <hyperlinks>
    <hyperlink ref="L1" location="目次!A1" display="目次に戻る" xr:uid="{00000000-0004-0000-07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2" operator="containsText" text="無し" id="{294022F5-68C7-4A42-A6E5-C6264BC9B59F}">
            <xm:f>NOT(ISERROR(SEARCH("無し",'14-4-2.教務系(平均)'!K6)))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63" operator="containsText" text="変動" id="{011CC809-121B-42C5-853F-52DAB587FC1A}">
            <xm:f>NOT(ISERROR(SEARCH("変動",'14-4-2.教務系(平均)'!K6)))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64" operator="containsText" text="減少" id="{75D32458-9272-41FA-B2AD-47CF4C1D2022}">
            <xm:f>NOT(ISERROR(SEARCH("減少",'14-4-2.教務系(平均)'!K6)))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65" operator="containsText" text="増加" id="{811A8896-A82C-4A9C-845C-5E2A37524C07}">
            <xm:f>NOT(ISERROR(SEARCH("増加",'14-4-2.教務系(平均)'!K6)))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66" operator="containsText" text="安定" id="{6F6C908D-B548-4DDF-BBC7-F5E43A73A316}">
            <xm:f>NOT(ISERROR(SEARCH("安定",'14-4-2.教務系(平均)'!K6)))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136"/>
  <sheetViews>
    <sheetView view="pageBreakPreview" zoomScaleNormal="100" zoomScaleSheetLayoutView="100" workbookViewId="0">
      <selection activeCell="A11" sqref="A11:B11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4" bestFit="1" customWidth="1"/>
    <col min="13" max="17" width="10.75" style="4" bestFit="1" customWidth="1"/>
    <col min="18" max="18" width="9" style="4"/>
  </cols>
  <sheetData>
    <row r="1" spans="1:12" ht="24" customHeight="1" thickBot="1">
      <c r="A1" s="1" t="s">
        <v>223</v>
      </c>
      <c r="B1" s="5"/>
      <c r="C1" s="5"/>
      <c r="D1" s="65"/>
      <c r="E1" s="65"/>
      <c r="F1" s="65"/>
      <c r="G1" s="5"/>
      <c r="H1" s="65"/>
      <c r="I1" s="65"/>
      <c r="J1" s="65"/>
      <c r="K1" s="65"/>
      <c r="L1" s="64" t="s">
        <v>186</v>
      </c>
    </row>
    <row r="2" spans="1:12" ht="24" customHeight="1">
      <c r="A2" s="5" t="s">
        <v>213</v>
      </c>
      <c r="B2" s="5"/>
      <c r="C2" s="5"/>
      <c r="D2" s="65"/>
      <c r="E2" s="65"/>
      <c r="F2" s="65"/>
      <c r="G2" s="65"/>
      <c r="H2" s="65"/>
      <c r="I2" s="65"/>
      <c r="J2" s="65"/>
      <c r="K2" s="65"/>
    </row>
    <row r="3" spans="1:12" ht="24" customHeight="1">
      <c r="A3" s="5"/>
      <c r="B3" s="5" t="s">
        <v>206</v>
      </c>
      <c r="C3" s="5"/>
      <c r="D3" s="65"/>
      <c r="E3" s="65"/>
      <c r="F3" s="65"/>
      <c r="G3" s="65"/>
      <c r="H3" s="65"/>
      <c r="I3" s="65"/>
      <c r="J3" s="65"/>
      <c r="K3" s="65"/>
    </row>
    <row r="4" spans="1:12">
      <c r="A4" s="5"/>
      <c r="B4" s="5"/>
      <c r="C4" s="5"/>
      <c r="D4" s="65"/>
      <c r="E4" s="65"/>
      <c r="F4" s="65"/>
      <c r="G4" s="65"/>
      <c r="H4" s="65"/>
      <c r="I4" s="65"/>
      <c r="J4" s="65"/>
      <c r="K4" s="65"/>
    </row>
    <row r="5" spans="1:12" s="4" customFormat="1" ht="18" customHeight="1">
      <c r="A5" s="66"/>
      <c r="B5" s="5" t="s">
        <v>217</v>
      </c>
      <c r="C5" s="66"/>
      <c r="D5" s="66"/>
      <c r="E5" s="66"/>
      <c r="F5" s="66"/>
      <c r="G5" s="5"/>
      <c r="H5" s="66"/>
      <c r="I5" s="66"/>
      <c r="J5" s="66"/>
      <c r="K5" s="66"/>
    </row>
    <row r="6" spans="1:12" s="4" customFormat="1" ht="17.25" customHeight="1">
      <c r="A6" s="69"/>
      <c r="B6" s="258" t="s">
        <v>384</v>
      </c>
      <c r="C6" s="79" t="s">
        <v>207</v>
      </c>
      <c r="D6" s="80">
        <f>AVERAGE('14.グラフデータ'!D119:H119)</f>
        <v>5.32</v>
      </c>
      <c r="E6" s="260" t="str">
        <f>'14.グラフデータ'!AD119</f>
        <v>年度により増減</v>
      </c>
      <c r="F6" s="81"/>
      <c r="G6" s="262" t="s">
        <v>385</v>
      </c>
      <c r="H6" s="79" t="s">
        <v>207</v>
      </c>
      <c r="I6" s="82">
        <f>AVERAGE('14.グラフデータ'!D120:H120)</f>
        <v>0.44679999999999997</v>
      </c>
      <c r="J6" s="260" t="str">
        <f>'14.グラフデータ'!AD120</f>
        <v>最新年度のみ減少</v>
      </c>
      <c r="K6" s="67"/>
    </row>
    <row r="7" spans="1:12" s="4" customFormat="1" ht="17.25" customHeight="1">
      <c r="A7" s="69"/>
      <c r="B7" s="259"/>
      <c r="C7" s="83" t="s">
        <v>208</v>
      </c>
      <c r="D7" s="84">
        <f>'14.グラフデータ'!H119-'14.グラフデータ'!D119</f>
        <v>0.70000000000000018</v>
      </c>
      <c r="E7" s="261"/>
      <c r="F7" s="81"/>
      <c r="G7" s="263"/>
      <c r="H7" s="83" t="s">
        <v>208</v>
      </c>
      <c r="I7" s="70">
        <f>'14.グラフデータ'!H120-'14.グラフデータ'!D120</f>
        <v>5.4000000000000048E-2</v>
      </c>
      <c r="J7" s="261"/>
      <c r="K7" s="67"/>
    </row>
    <row r="8" spans="1:12" s="4" customFormat="1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</row>
    <row r="9" spans="1:12" s="4" customFormat="1" ht="18.75" customHeight="1">
      <c r="A9" s="68"/>
      <c r="B9" s="68"/>
      <c r="C9" s="68"/>
      <c r="D9" s="68"/>
      <c r="E9" s="68"/>
      <c r="F9" s="68"/>
      <c r="G9" s="68"/>
      <c r="H9" s="68"/>
      <c r="I9" s="68"/>
      <c r="J9" s="68"/>
      <c r="K9" s="68"/>
    </row>
    <row r="10" spans="1:12" s="4" customFormat="1" ht="18.75" customHeight="1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</row>
    <row r="11" spans="1:12" s="4" customFormat="1" ht="18.75" customHeight="1">
      <c r="A11" s="68"/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1:12" s="4" customFormat="1" ht="18.75" customHeight="1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</row>
    <row r="13" spans="1:12" s="4" customFormat="1" ht="18.75" customHeight="1">
      <c r="A13" s="68"/>
      <c r="B13" s="68"/>
      <c r="C13" s="68"/>
      <c r="D13" s="68"/>
      <c r="E13" s="68"/>
      <c r="F13" s="68"/>
      <c r="G13" s="68"/>
      <c r="H13" s="68"/>
      <c r="I13" s="68"/>
      <c r="J13" s="68"/>
      <c r="K13" s="68"/>
    </row>
    <row r="14" spans="1:12" s="4" customFormat="1" ht="18.75" customHeight="1">
      <c r="A14" s="68"/>
      <c r="B14" s="68"/>
      <c r="C14" s="68"/>
      <c r="D14" s="68"/>
      <c r="E14" s="68"/>
      <c r="F14" s="68"/>
      <c r="G14" s="68"/>
      <c r="H14" s="68"/>
      <c r="I14" s="68"/>
      <c r="J14" s="68"/>
      <c r="K14" s="68"/>
    </row>
    <row r="15" spans="1:12" s="4" customFormat="1" ht="18.75" customHeight="1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</row>
    <row r="16" spans="1:12" s="4" customFormat="1" ht="18.75" customHeight="1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</row>
    <row r="17" spans="1:11" s="4" customFormat="1" ht="18.75" customHeight="1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</row>
    <row r="18" spans="1:11" s="4" customFormat="1" ht="18.75" customHeight="1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1:11" s="4" customFormat="1" ht="18.75" customHeigh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</row>
    <row r="20" spans="1:11" s="4" customFormat="1" ht="18.75" customHeight="1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</row>
    <row r="21" spans="1:11" s="4" customFormat="1" ht="18.75" customHeight="1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</row>
    <row r="22" spans="1:11" s="4" customFormat="1" ht="18.75" customHeight="1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</row>
    <row r="23" spans="1:11" s="4" customFormat="1" ht="18.75" customHeight="1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</row>
    <row r="24" spans="1:11" s="4" customFormat="1" ht="9" customHeight="1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</row>
    <row r="25" spans="1:11" s="4" customFormat="1" ht="18.75" customHeight="1">
      <c r="A25" s="66"/>
      <c r="B25" s="5" t="s">
        <v>218</v>
      </c>
      <c r="C25" s="66"/>
      <c r="D25" s="66"/>
      <c r="E25" s="66"/>
      <c r="F25" s="66"/>
      <c r="G25" s="5"/>
      <c r="H25" s="66"/>
      <c r="I25" s="66"/>
      <c r="J25" s="66"/>
      <c r="K25" s="66"/>
    </row>
    <row r="26" spans="1:11" s="4" customFormat="1" ht="17.25" customHeight="1">
      <c r="A26" s="69"/>
      <c r="B26" s="258" t="s">
        <v>384</v>
      </c>
      <c r="C26" s="79" t="s">
        <v>207</v>
      </c>
      <c r="D26" s="80">
        <f>AVERAGE('14.グラフデータ'!D127:H127)</f>
        <v>7.94</v>
      </c>
      <c r="E26" s="260" t="str">
        <f>'14.グラフデータ'!AD127</f>
        <v>年度により増減</v>
      </c>
      <c r="F26" s="81"/>
      <c r="G26" s="262" t="s">
        <v>385</v>
      </c>
      <c r="H26" s="79" t="s">
        <v>207</v>
      </c>
      <c r="I26" s="82">
        <f>AVERAGE('14.グラフデータ'!D128:H128)</f>
        <v>0.39580000000000004</v>
      </c>
      <c r="J26" s="260" t="str">
        <f>'14.グラフデータ'!AD128</f>
        <v>増加傾向⤴</v>
      </c>
      <c r="K26" s="67"/>
    </row>
    <row r="27" spans="1:11" s="4" customFormat="1" ht="17.25" customHeight="1">
      <c r="A27" s="69"/>
      <c r="B27" s="259"/>
      <c r="C27" s="83" t="s">
        <v>208</v>
      </c>
      <c r="D27" s="84">
        <f>'14.グラフデータ'!H127-'14.グラフデータ'!D127</f>
        <v>1.5999999999999996</v>
      </c>
      <c r="E27" s="261"/>
      <c r="F27" s="81"/>
      <c r="G27" s="263"/>
      <c r="H27" s="83" t="s">
        <v>208</v>
      </c>
      <c r="I27" s="70">
        <f>'14.グラフデータ'!H128-'14.グラフデータ'!D128</f>
        <v>6.7000000000000004E-2</v>
      </c>
      <c r="J27" s="261"/>
      <c r="K27" s="67"/>
    </row>
    <row r="28" spans="1:11" s="4" customFormat="1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</row>
    <row r="29" spans="1:11" s="4" customFormat="1" ht="18.75" customHeight="1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</row>
    <row r="30" spans="1:11" s="4" customFormat="1" ht="18.75" customHeight="1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</row>
    <row r="31" spans="1:11" s="4" customFormat="1" ht="18.75" customHeight="1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</row>
    <row r="32" spans="1:11" s="4" customFormat="1" ht="18.75" customHeight="1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</row>
    <row r="33" spans="1:11" s="4" customFormat="1" ht="18.75" customHeight="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</row>
    <row r="34" spans="1:11" s="4" customFormat="1" ht="18.75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</row>
    <row r="35" spans="1:11" s="4" customFormat="1" ht="18.75" customHeight="1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</row>
    <row r="36" spans="1:11" s="4" customFormat="1" ht="18.75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</row>
    <row r="37" spans="1:11" s="4" customFormat="1" ht="18.75" customHeight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</row>
    <row r="38" spans="1:11" s="4" customFormat="1" ht="18.75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</row>
    <row r="39" spans="1:11" s="4" customFormat="1" ht="18.75" customHeight="1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</row>
    <row r="40" spans="1:11" s="4" customFormat="1" ht="18.75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</row>
    <row r="41" spans="1:11" s="4" customFormat="1" ht="18.75" customHeight="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</row>
    <row r="42" spans="1:11" ht="18.75" customHeight="1"/>
    <row r="43" spans="1:11" s="4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4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4" customFormat="1" ht="18.75" customHeight="1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</row>
    <row r="46" spans="1:11" s="4" customFormat="1">
      <c r="A46"/>
      <c r="B46"/>
      <c r="C46"/>
      <c r="D46"/>
      <c r="E46"/>
      <c r="F46"/>
      <c r="G46"/>
      <c r="H46"/>
      <c r="I46"/>
      <c r="J46"/>
      <c r="K46"/>
    </row>
    <row r="47" spans="1:11" s="4" customFormat="1">
      <c r="A47"/>
      <c r="B47"/>
      <c r="C47"/>
      <c r="D47"/>
      <c r="E47"/>
      <c r="F47"/>
      <c r="G47"/>
      <c r="H47"/>
      <c r="I47"/>
      <c r="J47"/>
      <c r="K47"/>
    </row>
    <row r="48" spans="1:11" s="4" customFormat="1">
      <c r="A48"/>
      <c r="B48"/>
      <c r="C48"/>
      <c r="D48"/>
      <c r="E48"/>
      <c r="F48"/>
      <c r="G48"/>
      <c r="H48"/>
      <c r="I48"/>
      <c r="J48"/>
      <c r="K48"/>
    </row>
    <row r="49" spans="1:11" s="4" customFormat="1">
      <c r="A49"/>
      <c r="B49"/>
      <c r="C49"/>
      <c r="D49"/>
      <c r="E49"/>
      <c r="F49"/>
      <c r="G49"/>
      <c r="H49"/>
      <c r="I49"/>
      <c r="J49"/>
      <c r="K49"/>
    </row>
    <row r="50" spans="1:11" s="4" customFormat="1">
      <c r="A50"/>
      <c r="B50"/>
      <c r="C50"/>
      <c r="D50"/>
      <c r="E50"/>
      <c r="F50"/>
      <c r="G50"/>
      <c r="H50"/>
      <c r="I50"/>
      <c r="J50"/>
      <c r="K50"/>
    </row>
    <row r="51" spans="1:11" s="4" customFormat="1">
      <c r="A51"/>
      <c r="B51"/>
      <c r="C51"/>
      <c r="D51"/>
      <c r="E51"/>
      <c r="F51"/>
      <c r="G51"/>
      <c r="H51"/>
      <c r="I51"/>
      <c r="J51"/>
      <c r="K51"/>
    </row>
    <row r="52" spans="1:11" s="4" customFormat="1">
      <c r="A52"/>
      <c r="B52"/>
      <c r="C52"/>
      <c r="D52"/>
      <c r="E52"/>
      <c r="F52"/>
      <c r="G52"/>
      <c r="H52"/>
      <c r="I52"/>
      <c r="J52"/>
      <c r="K52"/>
    </row>
    <row r="53" spans="1:11" s="4" customFormat="1">
      <c r="A53"/>
      <c r="B53"/>
      <c r="C53"/>
      <c r="D53"/>
      <c r="E53"/>
      <c r="F53"/>
      <c r="G53"/>
      <c r="H53"/>
      <c r="I53"/>
      <c r="J53"/>
      <c r="K53"/>
    </row>
    <row r="54" spans="1:11" s="4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4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4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4" customFormat="1">
      <c r="A57"/>
      <c r="B57"/>
      <c r="C57"/>
      <c r="D57"/>
      <c r="E57"/>
      <c r="F57"/>
      <c r="G57"/>
      <c r="H57"/>
      <c r="I57"/>
      <c r="J57"/>
      <c r="K57"/>
    </row>
    <row r="58" spans="1:11" s="4" customFormat="1">
      <c r="A58"/>
      <c r="B58"/>
      <c r="C58"/>
      <c r="D58"/>
      <c r="E58"/>
      <c r="F58"/>
      <c r="G58"/>
      <c r="H58"/>
      <c r="I58"/>
      <c r="J58"/>
      <c r="K58"/>
    </row>
    <row r="59" spans="1:11" s="4" customFormat="1">
      <c r="A59"/>
      <c r="B59"/>
      <c r="C59"/>
      <c r="D59"/>
      <c r="E59"/>
      <c r="F59"/>
      <c r="G59"/>
      <c r="H59"/>
      <c r="I59"/>
      <c r="J59"/>
      <c r="K59"/>
    </row>
    <row r="83" spans="1:11" s="4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4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4" customFormat="1">
      <c r="A85"/>
      <c r="B85"/>
      <c r="C85"/>
      <c r="D85"/>
      <c r="E85"/>
      <c r="F85"/>
      <c r="G85"/>
      <c r="H85"/>
      <c r="I85"/>
      <c r="J85"/>
      <c r="K85"/>
    </row>
    <row r="86" spans="1:11" s="4" customFormat="1">
      <c r="A86"/>
      <c r="B86"/>
      <c r="C86"/>
      <c r="D86"/>
      <c r="E86"/>
      <c r="F86"/>
      <c r="G86"/>
      <c r="H86"/>
      <c r="I86"/>
      <c r="J86"/>
      <c r="K86"/>
    </row>
    <row r="87" spans="1:11" s="4" customFormat="1">
      <c r="A87"/>
      <c r="B87"/>
      <c r="C87"/>
      <c r="D87"/>
      <c r="E87"/>
      <c r="F87"/>
      <c r="G87"/>
      <c r="H87"/>
      <c r="I87"/>
      <c r="J87"/>
      <c r="K87"/>
    </row>
    <row r="88" spans="1:11" s="4" customFormat="1">
      <c r="A88"/>
      <c r="B88"/>
      <c r="C88"/>
      <c r="D88"/>
      <c r="E88"/>
      <c r="F88"/>
      <c r="G88"/>
      <c r="H88"/>
      <c r="I88"/>
      <c r="J88"/>
      <c r="K88"/>
    </row>
    <row r="89" spans="1:11" s="4" customFormat="1">
      <c r="A89"/>
      <c r="B89"/>
      <c r="C89"/>
      <c r="D89"/>
      <c r="E89"/>
      <c r="F89"/>
      <c r="G89"/>
      <c r="H89"/>
      <c r="I89"/>
      <c r="J89"/>
      <c r="K89"/>
    </row>
    <row r="90" spans="1:11" s="4" customFormat="1">
      <c r="A90"/>
      <c r="B90"/>
      <c r="C90"/>
      <c r="D90"/>
      <c r="E90"/>
      <c r="F90"/>
      <c r="G90"/>
      <c r="H90"/>
      <c r="I90"/>
      <c r="J90"/>
      <c r="K90"/>
    </row>
    <row r="91" spans="1:11" s="4" customFormat="1">
      <c r="A91"/>
      <c r="B91"/>
      <c r="C91"/>
      <c r="D91"/>
      <c r="E91"/>
      <c r="F91"/>
      <c r="G91"/>
      <c r="H91"/>
      <c r="I91"/>
      <c r="J91"/>
      <c r="K91"/>
    </row>
    <row r="92" spans="1:11" s="4" customFormat="1">
      <c r="A92"/>
      <c r="B92"/>
      <c r="C92"/>
      <c r="D92"/>
      <c r="E92"/>
      <c r="F92"/>
      <c r="G92"/>
      <c r="H92"/>
      <c r="I92"/>
      <c r="J92"/>
      <c r="K92"/>
    </row>
    <row r="93" spans="1:11" s="4" customFormat="1">
      <c r="A93"/>
      <c r="B93"/>
      <c r="C93"/>
      <c r="D93"/>
      <c r="E93"/>
      <c r="F93"/>
      <c r="G93"/>
      <c r="H93"/>
      <c r="I93"/>
      <c r="J93"/>
      <c r="K93"/>
    </row>
    <row r="94" spans="1:11" s="4" customFormat="1">
      <c r="A94"/>
      <c r="B94"/>
      <c r="C94"/>
      <c r="D94"/>
      <c r="E94"/>
      <c r="F94"/>
      <c r="G94"/>
      <c r="H94"/>
      <c r="I94"/>
      <c r="J94"/>
      <c r="K94"/>
    </row>
    <row r="95" spans="1:11" s="4" customFormat="1">
      <c r="A95"/>
      <c r="B95"/>
      <c r="C95"/>
      <c r="D95"/>
      <c r="E95"/>
      <c r="F95"/>
      <c r="G95"/>
      <c r="H95"/>
      <c r="I95"/>
      <c r="J95"/>
      <c r="K95"/>
    </row>
    <row r="96" spans="1:11" s="4" customFormat="1">
      <c r="A96"/>
      <c r="B96"/>
      <c r="C96"/>
      <c r="D96"/>
      <c r="E96"/>
      <c r="F96"/>
      <c r="G96"/>
      <c r="H96"/>
      <c r="I96"/>
      <c r="J96"/>
      <c r="K96"/>
    </row>
    <row r="97" spans="1:11" s="4" customFormat="1">
      <c r="A97"/>
      <c r="B97"/>
      <c r="C97"/>
      <c r="D97"/>
      <c r="E97"/>
      <c r="F97"/>
      <c r="G97"/>
      <c r="H97"/>
      <c r="I97"/>
      <c r="J97"/>
      <c r="K97"/>
    </row>
    <row r="98" spans="1:11" s="4" customFormat="1">
      <c r="A98"/>
      <c r="B98"/>
      <c r="C98"/>
      <c r="D98"/>
      <c r="E98"/>
      <c r="F98"/>
      <c r="G98"/>
      <c r="H98"/>
      <c r="I98"/>
      <c r="J98"/>
      <c r="K98"/>
    </row>
    <row r="99" spans="1:11" s="4" customFormat="1">
      <c r="A99"/>
      <c r="B99"/>
      <c r="C99"/>
      <c r="D99"/>
      <c r="E99"/>
      <c r="F99"/>
      <c r="G99"/>
      <c r="H99"/>
      <c r="I99"/>
      <c r="J99"/>
      <c r="K99"/>
    </row>
    <row r="100" spans="1:11" s="4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4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4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4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4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4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4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4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4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4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4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4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4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147" priority="78" operator="containsText" text="無し">
      <formula>NOT(ISERROR(SEARCH("無し",K6)))</formula>
    </cfRule>
    <cfRule type="containsText" dxfId="146" priority="79" operator="containsText" text="変動">
      <formula>NOT(ISERROR(SEARCH("変動",K6)))</formula>
    </cfRule>
    <cfRule type="containsText" dxfId="145" priority="80" operator="containsText" text="減少">
      <formula>NOT(ISERROR(SEARCH("減少",K6)))</formula>
    </cfRule>
    <cfRule type="containsText" dxfId="144" priority="81" operator="containsText" text="増加">
      <formula>NOT(ISERROR(SEARCH("増加",K6)))</formula>
    </cfRule>
    <cfRule type="containsText" dxfId="143" priority="82" operator="containsText" text="安定">
      <formula>NOT(ISERROR(SEARCH("安定",K6)))</formula>
    </cfRule>
  </conditionalFormatting>
  <conditionalFormatting sqref="E6">
    <cfRule type="containsText" dxfId="142" priority="43" operator="containsText" text="―">
      <formula>NOT(ISERROR(SEARCH("―",E6)))</formula>
    </cfRule>
    <cfRule type="containsText" dxfId="141" priority="44" operator="containsText" text="隔年で">
      <formula>NOT(ISERROR(SEARCH("隔年で",E6)))</formula>
    </cfRule>
    <cfRule type="containsText" dxfId="140" priority="45" operator="containsText" text="年度により">
      <formula>NOT(ISERROR(SEARCH("年度により",E6)))</formula>
    </cfRule>
    <cfRule type="containsText" dxfId="139" priority="46" operator="containsText" text="減少傾向">
      <formula>NOT(ISERROR(SEARCH("減少傾向",E6)))</formula>
    </cfRule>
    <cfRule type="containsText" dxfId="138" priority="47" operator="containsText" text="増加傾向">
      <formula>NOT(ISERROR(SEARCH("増加傾向",E6)))</formula>
    </cfRule>
    <cfRule type="containsText" dxfId="137" priority="48" operator="containsText" text="同程度">
      <formula>NOT(ISERROR(SEARCH("同程度",E6)))</formula>
    </cfRule>
  </conditionalFormatting>
  <conditionalFormatting sqref="E6:E7">
    <cfRule type="containsText" dxfId="136" priority="41" operator="containsText" text="最新年度のみ減少">
      <formula>NOT(ISERROR(SEARCH("最新年度のみ減少",E6)))</formula>
    </cfRule>
    <cfRule type="containsText" dxfId="135" priority="42" operator="containsText" text="最新年度のみ増加">
      <formula>NOT(ISERROR(SEARCH("最新年度のみ増加",E6)))</formula>
    </cfRule>
  </conditionalFormatting>
  <conditionalFormatting sqref="J6">
    <cfRule type="containsText" dxfId="134" priority="35" operator="containsText" text="―">
      <formula>NOT(ISERROR(SEARCH("―",J6)))</formula>
    </cfRule>
    <cfRule type="containsText" dxfId="133" priority="36" operator="containsText" text="隔年で">
      <formula>NOT(ISERROR(SEARCH("隔年で",J6)))</formula>
    </cfRule>
    <cfRule type="containsText" dxfId="132" priority="37" operator="containsText" text="年度により">
      <formula>NOT(ISERROR(SEARCH("年度により",J6)))</formula>
    </cfRule>
    <cfRule type="containsText" dxfId="131" priority="38" operator="containsText" text="減少傾向">
      <formula>NOT(ISERROR(SEARCH("減少傾向",J6)))</formula>
    </cfRule>
    <cfRule type="containsText" dxfId="130" priority="39" operator="containsText" text="増加傾向">
      <formula>NOT(ISERROR(SEARCH("増加傾向",J6)))</formula>
    </cfRule>
    <cfRule type="containsText" dxfId="129" priority="40" operator="containsText" text="同程度">
      <formula>NOT(ISERROR(SEARCH("同程度",J6)))</formula>
    </cfRule>
  </conditionalFormatting>
  <conditionalFormatting sqref="J6:J7">
    <cfRule type="containsText" dxfId="128" priority="33" operator="containsText" text="最新年度のみ減少">
      <formula>NOT(ISERROR(SEARCH("最新年度のみ減少",J6)))</formula>
    </cfRule>
    <cfRule type="containsText" dxfId="127" priority="34" operator="containsText" text="最新年度のみ増加">
      <formula>NOT(ISERROR(SEARCH("最新年度のみ増加",J6)))</formula>
    </cfRule>
  </conditionalFormatting>
  <conditionalFormatting sqref="E26">
    <cfRule type="containsText" dxfId="126" priority="11" operator="containsText" text="―">
      <formula>NOT(ISERROR(SEARCH("―",E26)))</formula>
    </cfRule>
    <cfRule type="containsText" dxfId="125" priority="12" operator="containsText" text="隔年で">
      <formula>NOT(ISERROR(SEARCH("隔年で",E26)))</formula>
    </cfRule>
    <cfRule type="containsText" dxfId="124" priority="13" operator="containsText" text="年度により">
      <formula>NOT(ISERROR(SEARCH("年度により",E26)))</formula>
    </cfRule>
    <cfRule type="containsText" dxfId="123" priority="14" operator="containsText" text="減少傾向">
      <formula>NOT(ISERROR(SEARCH("減少傾向",E26)))</formula>
    </cfRule>
    <cfRule type="containsText" dxfId="122" priority="15" operator="containsText" text="増加傾向">
      <formula>NOT(ISERROR(SEARCH("増加傾向",E26)))</formula>
    </cfRule>
    <cfRule type="containsText" dxfId="121" priority="16" operator="containsText" text="同程度">
      <formula>NOT(ISERROR(SEARCH("同程度",E26)))</formula>
    </cfRule>
  </conditionalFormatting>
  <conditionalFormatting sqref="E26:E27">
    <cfRule type="containsText" dxfId="120" priority="9" operator="containsText" text="最新年度のみ減少">
      <formula>NOT(ISERROR(SEARCH("最新年度のみ減少",E26)))</formula>
    </cfRule>
    <cfRule type="containsText" dxfId="119" priority="10" operator="containsText" text="最新年度のみ増加">
      <formula>NOT(ISERROR(SEARCH("最新年度のみ増加",E26)))</formula>
    </cfRule>
  </conditionalFormatting>
  <conditionalFormatting sqref="J26">
    <cfRule type="containsText" dxfId="118" priority="3" operator="containsText" text="―">
      <formula>NOT(ISERROR(SEARCH("―",J26)))</formula>
    </cfRule>
    <cfRule type="containsText" dxfId="117" priority="4" operator="containsText" text="隔年で">
      <formula>NOT(ISERROR(SEARCH("隔年で",J26)))</formula>
    </cfRule>
    <cfRule type="containsText" dxfId="116" priority="5" operator="containsText" text="年度により">
      <formula>NOT(ISERROR(SEARCH("年度により",J26)))</formula>
    </cfRule>
    <cfRule type="containsText" dxfId="115" priority="6" operator="containsText" text="減少傾向">
      <formula>NOT(ISERROR(SEARCH("減少傾向",J26)))</formula>
    </cfRule>
    <cfRule type="containsText" dxfId="114" priority="7" operator="containsText" text="増加傾向">
      <formula>NOT(ISERROR(SEARCH("増加傾向",J26)))</formula>
    </cfRule>
    <cfRule type="containsText" dxfId="113" priority="8" operator="containsText" text="同程度">
      <formula>NOT(ISERROR(SEARCH("同程度",J26)))</formula>
    </cfRule>
  </conditionalFormatting>
  <conditionalFormatting sqref="J26:J27">
    <cfRule type="containsText" dxfId="112" priority="1" operator="containsText" text="最新年度のみ減少">
      <formula>NOT(ISERROR(SEARCH("最新年度のみ減少",J26)))</formula>
    </cfRule>
    <cfRule type="containsText" dxfId="111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800-000000000000}">
      <formula1>$C$49:$C$52</formula1>
    </dataValidation>
    <dataValidation type="list" allowBlank="1" showInputMessage="1" showErrorMessage="1" sqref="F6:F7 F26:F27" xr:uid="{6B92ED0C-9260-4145-A103-1E5EF10B8D36}">
      <formula1>$C$44:$C$46</formula1>
    </dataValidation>
  </dataValidations>
  <hyperlinks>
    <hyperlink ref="L1" location="目次!A1" display="目次に戻る" xr:uid="{00000000-0004-0000-08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37</vt:i4>
      </vt:variant>
      <vt:variant>
        <vt:lpstr>名前付き一覧</vt:lpstr>
      </vt:variant>
      <vt:variant>
        <vt:i4>66</vt:i4>
      </vt:variant>
    </vt:vector>
  </HeadingPairs>
  <TitlesOfParts>
    <vt:vector size="103" baseType="lpstr">
      <vt:lpstr>目次</vt:lpstr>
      <vt:lpstr>14-1-1.事務系</vt:lpstr>
      <vt:lpstr>14-1-2.事務系(平均)</vt:lpstr>
      <vt:lpstr>14-2-1.技術技能系</vt:lpstr>
      <vt:lpstr>14-2-2.技術技能系(平均)</vt:lpstr>
      <vt:lpstr>14-3-1.医療系</vt:lpstr>
      <vt:lpstr>14-3-2.医療系(平均)</vt:lpstr>
      <vt:lpstr>14-4-1.教務系</vt:lpstr>
      <vt:lpstr>14-4-2.教務系(平均)</vt:lpstr>
      <vt:lpstr>14-5-1.その他</vt:lpstr>
      <vt:lpstr>14-5-2.その他(平均)</vt:lpstr>
      <vt:lpstr>14.グラフデータ</vt:lpstr>
      <vt:lpstr>14-1.2020</vt:lpstr>
      <vt:lpstr>14-1.2021</vt:lpstr>
      <vt:lpstr>14-1.2022</vt:lpstr>
      <vt:lpstr>14-1.2023</vt:lpstr>
      <vt:lpstr>14-1.2024</vt:lpstr>
      <vt:lpstr>14-2.2020</vt:lpstr>
      <vt:lpstr>14-2.2021</vt:lpstr>
      <vt:lpstr>14-2.2022</vt:lpstr>
      <vt:lpstr>14-2.2023</vt:lpstr>
      <vt:lpstr>14-2.2024</vt:lpstr>
      <vt:lpstr>14-3.2020</vt:lpstr>
      <vt:lpstr>14-3.2021</vt:lpstr>
      <vt:lpstr>14-3.2022</vt:lpstr>
      <vt:lpstr>14-3.2023</vt:lpstr>
      <vt:lpstr>14-3.2024</vt:lpstr>
      <vt:lpstr>14-4.2020</vt:lpstr>
      <vt:lpstr>14-4.2021</vt:lpstr>
      <vt:lpstr>14-4.2022</vt:lpstr>
      <vt:lpstr>14-4.2023</vt:lpstr>
      <vt:lpstr>14-4.2024</vt:lpstr>
      <vt:lpstr>14-5.2020</vt:lpstr>
      <vt:lpstr>14-5.2021</vt:lpstr>
      <vt:lpstr>14-5.2022</vt:lpstr>
      <vt:lpstr>14-5.2023</vt:lpstr>
      <vt:lpstr>14-5.2024</vt:lpstr>
      <vt:lpstr>'14.グラフデータ'!Print_Area</vt:lpstr>
      <vt:lpstr>'14-1.2020'!Print_Area</vt:lpstr>
      <vt:lpstr>'14-1.2021'!Print_Area</vt:lpstr>
      <vt:lpstr>'14-1.2022'!Print_Area</vt:lpstr>
      <vt:lpstr>'14-1.2023'!Print_Area</vt:lpstr>
      <vt:lpstr>'14-1.2024'!Print_Area</vt:lpstr>
      <vt:lpstr>'14-1-1.事務系'!Print_Area</vt:lpstr>
      <vt:lpstr>'14-1-2.事務系(平均)'!Print_Area</vt:lpstr>
      <vt:lpstr>'14-2.2020'!Print_Area</vt:lpstr>
      <vt:lpstr>'14-2.2021'!Print_Area</vt:lpstr>
      <vt:lpstr>'14-2.2022'!Print_Area</vt:lpstr>
      <vt:lpstr>'14-2.2023'!Print_Area</vt:lpstr>
      <vt:lpstr>'14-2.2024'!Print_Area</vt:lpstr>
      <vt:lpstr>'14-2-1.技術技能系'!Print_Area</vt:lpstr>
      <vt:lpstr>'14-2-2.技術技能系(平均)'!Print_Area</vt:lpstr>
      <vt:lpstr>'14-3.2020'!Print_Area</vt:lpstr>
      <vt:lpstr>'14-3.2021'!Print_Area</vt:lpstr>
      <vt:lpstr>'14-3.2022'!Print_Area</vt:lpstr>
      <vt:lpstr>'14-3.2023'!Print_Area</vt:lpstr>
      <vt:lpstr>'14-3.2024'!Print_Area</vt:lpstr>
      <vt:lpstr>'14-3-1.医療系'!Print_Area</vt:lpstr>
      <vt:lpstr>'14-3-2.医療系(平均)'!Print_Area</vt:lpstr>
      <vt:lpstr>'14-4.2020'!Print_Area</vt:lpstr>
      <vt:lpstr>'14-4.2021'!Print_Area</vt:lpstr>
      <vt:lpstr>'14-4.2022'!Print_Area</vt:lpstr>
      <vt:lpstr>'14-4.2023'!Print_Area</vt:lpstr>
      <vt:lpstr>'14-4.2024'!Print_Area</vt:lpstr>
      <vt:lpstr>'14-4-1.教務系'!Print_Area</vt:lpstr>
      <vt:lpstr>'14-4-2.教務系(平均)'!Print_Area</vt:lpstr>
      <vt:lpstr>'14-5.2020'!Print_Area</vt:lpstr>
      <vt:lpstr>'14-5.2021'!Print_Area</vt:lpstr>
      <vt:lpstr>'14-5.2022'!Print_Area</vt:lpstr>
      <vt:lpstr>'14-5.2023'!Print_Area</vt:lpstr>
      <vt:lpstr>'14-5.2024'!Print_Area</vt:lpstr>
      <vt:lpstr>'14-5-1.その他'!Print_Area</vt:lpstr>
      <vt:lpstr>'14-5-2.その他(平均)'!Print_Area</vt:lpstr>
      <vt:lpstr>'14-1.2020'!Print_Titles</vt:lpstr>
      <vt:lpstr>'14-1.2021'!Print_Titles</vt:lpstr>
      <vt:lpstr>'14-1.2022'!Print_Titles</vt:lpstr>
      <vt:lpstr>'14-1.2023'!Print_Titles</vt:lpstr>
      <vt:lpstr>'14-1.2024'!Print_Titles</vt:lpstr>
      <vt:lpstr>'14-1-2.事務系(平均)'!Print_Titles</vt:lpstr>
      <vt:lpstr>'14-2.2020'!Print_Titles</vt:lpstr>
      <vt:lpstr>'14-2.2021'!Print_Titles</vt:lpstr>
      <vt:lpstr>'14-2.2022'!Print_Titles</vt:lpstr>
      <vt:lpstr>'14-2.2023'!Print_Titles</vt:lpstr>
      <vt:lpstr>'14-2.2024'!Print_Titles</vt:lpstr>
      <vt:lpstr>'14-2-2.技術技能系(平均)'!Print_Titles</vt:lpstr>
      <vt:lpstr>'14-3.2020'!Print_Titles</vt:lpstr>
      <vt:lpstr>'14-3.2021'!Print_Titles</vt:lpstr>
      <vt:lpstr>'14-3.2022'!Print_Titles</vt:lpstr>
      <vt:lpstr>'14-3.2023'!Print_Titles</vt:lpstr>
      <vt:lpstr>'14-3.2024'!Print_Titles</vt:lpstr>
      <vt:lpstr>'14-3-2.医療系(平均)'!Print_Titles</vt:lpstr>
      <vt:lpstr>'14-4.2020'!Print_Titles</vt:lpstr>
      <vt:lpstr>'14-4.2021'!Print_Titles</vt:lpstr>
      <vt:lpstr>'14-4.2022'!Print_Titles</vt:lpstr>
      <vt:lpstr>'14-4.2023'!Print_Titles</vt:lpstr>
      <vt:lpstr>'14-4.2024'!Print_Titles</vt:lpstr>
      <vt:lpstr>'14-4-2.教務系(平均)'!Print_Titles</vt:lpstr>
      <vt:lpstr>'14-5.2020'!Print_Titles</vt:lpstr>
      <vt:lpstr>'14-5.2021'!Print_Titles</vt:lpstr>
      <vt:lpstr>'14-5.2022'!Print_Titles</vt:lpstr>
      <vt:lpstr>'14-5.2023'!Print_Titles</vt:lpstr>
      <vt:lpstr>'14-5.2024'!Print_Titles</vt:lpstr>
      <vt:lpstr>'14-5-2.その他(平均)'!Print_Titles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作成者</dc:creator>
  <cp:lastModifiedBy>笹山　明伸</cp:lastModifiedBy>
  <cp:lastPrinted>2025-10-09T01:48:06Z</cp:lastPrinted>
  <dcterms:created xsi:type="dcterms:W3CDTF">2022-12-06T08:39:19Z</dcterms:created>
  <dcterms:modified xsi:type="dcterms:W3CDTF">2025-10-22T00:47:29Z</dcterms:modified>
</cp:coreProperties>
</file>