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updateLinks="never"/>
  <mc:AlternateContent xmlns:mc="http://schemas.openxmlformats.org/markup-compatibility/2006">
    <mc:Choice Requires="x15">
      <x15ac:absPath xmlns:x15ac="http://schemas.microsoft.com/office/spreadsheetml/2010/11/ac" url="W:\030_統計・調査\00_毎年恒例調査（政府統計）\99_ファクトブック（学校基本調査を基に作成する）\2025年度\04_公表\"/>
    </mc:Choice>
  </mc:AlternateContent>
  <xr:revisionPtr revIDLastSave="0" documentId="13_ncr:1_{E6738714-B22E-48E8-9B0A-91EA12467A90}" xr6:coauthVersionLast="47" xr6:coauthVersionMax="47" xr10:uidLastSave="{00000000-0000-0000-0000-000000000000}"/>
  <bookViews>
    <workbookView xWindow="-120" yWindow="-120" windowWidth="29040" windowHeight="15720" tabRatio="772" xr2:uid="{E6CFCCB3-1E2A-4F4A-AC24-35329028CC0D}"/>
  </bookViews>
  <sheets>
    <sheet name="目次" sheetId="30" r:id="rId1"/>
    <sheet name="15-1.産業財産権・特許" sheetId="7" r:id="rId2"/>
    <sheet name="15-２.産業財産権・特許（平均）" sheetId="31" r:id="rId3"/>
    <sheet name="15.グラフデータ" sheetId="22" r:id="rId4"/>
    <sheet name="15-1.2019" sheetId="25" r:id="rId5"/>
    <sheet name="15-1.2020" sheetId="26" r:id="rId6"/>
    <sheet name="15-1.2021" sheetId="27" r:id="rId7"/>
    <sheet name="15-1.2022" sheetId="32" r:id="rId8"/>
    <sheet name="15-1.2023" sheetId="33" r:id="rId9"/>
  </sheets>
  <externalReferences>
    <externalReference r:id="rId10"/>
  </externalReferences>
  <definedNames>
    <definedName name="_xlnm._FilterDatabase" localSheetId="4" hidden="1">'15-1.2019'!$A$10:$AL$10</definedName>
    <definedName name="_xlnm._FilterDatabase" localSheetId="5" hidden="1">'15-1.2020'!$A$10:$I$96</definedName>
    <definedName name="_xlnm._FilterDatabase" localSheetId="6" hidden="1">'15-1.2021'!$A$10:$AL$10</definedName>
    <definedName name="_xlnm._FilterDatabase" localSheetId="7" hidden="1">'15-1.2022'!$A$10:$AL$10</definedName>
    <definedName name="_xlnm._FilterDatabase" localSheetId="8" hidden="1">'15-1.2023'!$A$10:$AL$10</definedName>
    <definedName name="_xlnm.Print_Area" localSheetId="3">'15.グラフデータ'!$B$1:$AF$34</definedName>
    <definedName name="_xlnm.Print_Area" localSheetId="4">'15-1.2019'!$A$1:$K$96</definedName>
    <definedName name="_xlnm.Print_Area" localSheetId="5">'15-1.2020'!$A$1:$K$96</definedName>
    <definedName name="_xlnm.Print_Area" localSheetId="6">'15-1.2021'!$A$1:$K$96</definedName>
    <definedName name="_xlnm.Print_Area" localSheetId="7">'15-1.2022'!$A$1:$K$96</definedName>
    <definedName name="_xlnm.Print_Area" localSheetId="8">'15-1.2023'!$A$1:$K$96</definedName>
    <definedName name="_xlnm.Print_Area" localSheetId="1">'15-1.産業財産権・特許'!$A$1:$K$45</definedName>
    <definedName name="_xlnm.Print_Area" localSheetId="2">'15-２.産業財産権・特許（平均）'!$A$1:$K$45</definedName>
    <definedName name="_xlnm.Print_Area" localSheetId="0">目次!#REF!</definedName>
    <definedName name="_xlnm.Print_Titles" localSheetId="4">'15-1.2019'!$10:$10</definedName>
    <definedName name="_xlnm.Print_Titles" localSheetId="5">'15-1.2020'!$10:$10</definedName>
    <definedName name="_xlnm.Print_Titles" localSheetId="6">'15-1.2021'!$10:$10</definedName>
    <definedName name="_xlnm.Print_Titles" localSheetId="7">'15-1.2022'!$10:$10</definedName>
    <definedName name="_xlnm.Print_Titles" localSheetId="8">'15-1.2023'!$10:$10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6" i="25" l="1"/>
  <c r="Q1" i="22" a="1"/>
  <c r="Q1" i="22" s="1"/>
  <c r="R1" i="22" a="1"/>
  <c r="R1" i="22" s="1"/>
  <c r="U1" i="22" a="1"/>
  <c r="U1" i="22" s="1"/>
  <c r="T1" i="22" a="1"/>
  <c r="T1" i="22" s="1"/>
  <c r="S1" i="22" a="1"/>
  <c r="S1" i="22" s="1"/>
  <c r="D33" i="22"/>
  <c r="D32" i="22"/>
  <c r="D31" i="22"/>
  <c r="D30" i="22"/>
  <c r="D25" i="22"/>
  <c r="D17" i="22"/>
  <c r="D16" i="22"/>
  <c r="D15" i="22"/>
  <c r="D10" i="22" a="1"/>
  <c r="D10" i="22" s="1"/>
  <c r="D9" i="22" a="1"/>
  <c r="D9" i="22" s="1"/>
  <c r="D8" i="22" a="1"/>
  <c r="D8" i="22" s="1"/>
  <c r="D7" i="22" a="1"/>
  <c r="D7" i="22" s="1"/>
  <c r="E33" i="22"/>
  <c r="E32" i="22"/>
  <c r="E31" i="22"/>
  <c r="E30" i="22"/>
  <c r="E29" i="22"/>
  <c r="E25" i="22"/>
  <c r="E17" i="22"/>
  <c r="E16" i="22"/>
  <c r="E15" i="22"/>
  <c r="E14" i="22"/>
  <c r="E10" i="22" a="1"/>
  <c r="E10" i="22" s="1"/>
  <c r="E9" i="22" a="1"/>
  <c r="E9" i="22" s="1"/>
  <c r="E8" i="22" a="1"/>
  <c r="E8" i="22" s="1"/>
  <c r="E7" i="22" a="1"/>
  <c r="E7" i="22" s="1"/>
  <c r="F33" i="22"/>
  <c r="F32" i="22"/>
  <c r="F31" i="22"/>
  <c r="F30" i="22"/>
  <c r="F29" i="22"/>
  <c r="F25" i="22"/>
  <c r="F17" i="22"/>
  <c r="F16" i="22"/>
  <c r="F15" i="22"/>
  <c r="F14" i="22"/>
  <c r="F10" i="22" a="1"/>
  <c r="F10" i="22" s="1"/>
  <c r="F9" i="22" a="1"/>
  <c r="F9" i="22" s="1"/>
  <c r="F8" i="22" a="1"/>
  <c r="F8" i="22" s="1"/>
  <c r="F7" i="22"/>
  <c r="F7" i="22" a="1"/>
  <c r="G33" i="22"/>
  <c r="G32" i="22"/>
  <c r="G31" i="22"/>
  <c r="G30" i="22"/>
  <c r="G29" i="22"/>
  <c r="G25" i="22"/>
  <c r="G17" i="22"/>
  <c r="G16" i="22"/>
  <c r="G15" i="22"/>
  <c r="G14" i="22"/>
  <c r="G10" i="22" a="1"/>
  <c r="G10" i="22" s="1"/>
  <c r="G9" i="22" a="1"/>
  <c r="G9" i="22" s="1"/>
  <c r="G8" i="22" a="1"/>
  <c r="G8" i="22" s="1"/>
  <c r="G7" i="22" a="1"/>
  <c r="G7" i="22" s="1"/>
  <c r="H33" i="22"/>
  <c r="H32" i="22"/>
  <c r="H31" i="22"/>
  <c r="H30" i="22"/>
  <c r="H29" i="22"/>
  <c r="H25" i="22"/>
  <c r="H17" i="22"/>
  <c r="H16" i="22"/>
  <c r="H15" i="22"/>
  <c r="H14" i="22"/>
  <c r="H10" i="22" a="1"/>
  <c r="H10" i="22" s="1"/>
  <c r="H9" i="22" a="1"/>
  <c r="H9" i="22" s="1"/>
  <c r="H8" i="22" a="1"/>
  <c r="H8" i="22" s="1"/>
  <c r="H7" i="22" a="1"/>
  <c r="H7" i="22" s="1"/>
  <c r="AL98" i="33" l="1"/>
  <c r="AK98" i="33"/>
  <c r="AJ98" i="33"/>
  <c r="AI98" i="33"/>
  <c r="AH98" i="33"/>
  <c r="AG98" i="33"/>
  <c r="AF98" i="33"/>
  <c r="AE98" i="33"/>
  <c r="AD98" i="33"/>
  <c r="AC98" i="33"/>
  <c r="AB98" i="33"/>
  <c r="AA98" i="33"/>
  <c r="Z98" i="33"/>
  <c r="Y98" i="33"/>
  <c r="X98" i="33"/>
  <c r="W98" i="33"/>
  <c r="V98" i="33"/>
  <c r="U98" i="33"/>
  <c r="T98" i="33"/>
  <c r="S98" i="33"/>
  <c r="R98" i="33"/>
  <c r="Q98" i="33"/>
  <c r="P98" i="33"/>
  <c r="O98" i="33"/>
  <c r="N98" i="33"/>
  <c r="M98" i="33"/>
  <c r="G96" i="33"/>
  <c r="F96" i="33"/>
  <c r="E96" i="33"/>
  <c r="D96" i="33"/>
  <c r="G95" i="33"/>
  <c r="F95" i="33"/>
  <c r="E95" i="33"/>
  <c r="D95" i="33"/>
  <c r="G94" i="33"/>
  <c r="F94" i="33"/>
  <c r="E94" i="33"/>
  <c r="D94" i="33"/>
  <c r="G93" i="33"/>
  <c r="F93" i="33"/>
  <c r="E93" i="33"/>
  <c r="D93" i="33"/>
  <c r="G92" i="33"/>
  <c r="F92" i="33"/>
  <c r="E92" i="33"/>
  <c r="D92" i="33"/>
  <c r="G91" i="33"/>
  <c r="F91" i="33"/>
  <c r="E91" i="33"/>
  <c r="D91" i="33"/>
  <c r="G90" i="33"/>
  <c r="F90" i="33"/>
  <c r="E90" i="33"/>
  <c r="D90" i="33"/>
  <c r="G89" i="33"/>
  <c r="F89" i="33"/>
  <c r="E89" i="33"/>
  <c r="D89" i="33"/>
  <c r="G88" i="33"/>
  <c r="F88" i="33"/>
  <c r="E88" i="33"/>
  <c r="D88" i="33"/>
  <c r="G87" i="33"/>
  <c r="F87" i="33"/>
  <c r="E87" i="33"/>
  <c r="D87" i="33"/>
  <c r="G86" i="33"/>
  <c r="F86" i="33"/>
  <c r="E86" i="33"/>
  <c r="D86" i="33"/>
  <c r="G85" i="33"/>
  <c r="F85" i="33"/>
  <c r="E85" i="33"/>
  <c r="D85" i="33"/>
  <c r="G84" i="33"/>
  <c r="F84" i="33"/>
  <c r="E84" i="33"/>
  <c r="D84" i="33"/>
  <c r="G83" i="33"/>
  <c r="F83" i="33"/>
  <c r="E83" i="33"/>
  <c r="D83" i="33"/>
  <c r="G82" i="33"/>
  <c r="F82" i="33"/>
  <c r="E82" i="33"/>
  <c r="D82" i="33"/>
  <c r="G81" i="33"/>
  <c r="F81" i="33"/>
  <c r="E81" i="33"/>
  <c r="D81" i="33"/>
  <c r="G80" i="33"/>
  <c r="F80" i="33"/>
  <c r="E80" i="33"/>
  <c r="D80" i="33"/>
  <c r="G79" i="33"/>
  <c r="F79" i="33"/>
  <c r="E79" i="33"/>
  <c r="D79" i="33"/>
  <c r="G78" i="33"/>
  <c r="F78" i="33"/>
  <c r="E78" i="33"/>
  <c r="D78" i="33"/>
  <c r="G77" i="33"/>
  <c r="F77" i="33"/>
  <c r="E77" i="33"/>
  <c r="D77" i="33"/>
  <c r="G76" i="33"/>
  <c r="F76" i="33"/>
  <c r="E76" i="33"/>
  <c r="D76" i="33"/>
  <c r="G75" i="33"/>
  <c r="F75" i="33"/>
  <c r="E75" i="33"/>
  <c r="D75" i="33"/>
  <c r="G74" i="33"/>
  <c r="F74" i="33"/>
  <c r="E74" i="33"/>
  <c r="D74" i="33"/>
  <c r="G73" i="33"/>
  <c r="F73" i="33"/>
  <c r="E73" i="33"/>
  <c r="D73" i="33"/>
  <c r="G72" i="33"/>
  <c r="F72" i="33"/>
  <c r="E72" i="33"/>
  <c r="D72" i="33"/>
  <c r="G71" i="33"/>
  <c r="F71" i="33"/>
  <c r="E71" i="33"/>
  <c r="D71" i="33"/>
  <c r="G70" i="33"/>
  <c r="F70" i="33"/>
  <c r="E70" i="33"/>
  <c r="D70" i="33"/>
  <c r="G69" i="33"/>
  <c r="F69" i="33"/>
  <c r="E69" i="33"/>
  <c r="D69" i="33"/>
  <c r="G68" i="33"/>
  <c r="F68" i="33"/>
  <c r="E68" i="33"/>
  <c r="D68" i="33"/>
  <c r="G67" i="33"/>
  <c r="F67" i="33"/>
  <c r="E67" i="33"/>
  <c r="D67" i="33"/>
  <c r="G66" i="33"/>
  <c r="F66" i="33"/>
  <c r="E66" i="33"/>
  <c r="D66" i="33"/>
  <c r="G65" i="33"/>
  <c r="F65" i="33"/>
  <c r="E65" i="33"/>
  <c r="D65" i="33"/>
  <c r="G64" i="33"/>
  <c r="F64" i="33"/>
  <c r="E64" i="33"/>
  <c r="D64" i="33"/>
  <c r="G63" i="33"/>
  <c r="F63" i="33"/>
  <c r="E63" i="33"/>
  <c r="D63" i="33"/>
  <c r="G62" i="33"/>
  <c r="F62" i="33"/>
  <c r="E62" i="33"/>
  <c r="D62" i="33"/>
  <c r="G61" i="33"/>
  <c r="F61" i="33"/>
  <c r="E61" i="33"/>
  <c r="D61" i="33"/>
  <c r="G60" i="33"/>
  <c r="F60" i="33"/>
  <c r="E60" i="33"/>
  <c r="D60" i="33"/>
  <c r="G59" i="33"/>
  <c r="F59" i="33"/>
  <c r="E59" i="33"/>
  <c r="D59" i="33"/>
  <c r="G58" i="33"/>
  <c r="F58" i="33"/>
  <c r="E58" i="33"/>
  <c r="D58" i="33"/>
  <c r="G57" i="33"/>
  <c r="F57" i="33"/>
  <c r="E57" i="33"/>
  <c r="D57" i="33"/>
  <c r="G56" i="33"/>
  <c r="F56" i="33"/>
  <c r="E56" i="33"/>
  <c r="D56" i="33"/>
  <c r="G55" i="33"/>
  <c r="F55" i="33"/>
  <c r="E55" i="33"/>
  <c r="D55" i="33"/>
  <c r="G54" i="33"/>
  <c r="F54" i="33"/>
  <c r="E54" i="33"/>
  <c r="D54" i="33"/>
  <c r="G53" i="33"/>
  <c r="F53" i="33"/>
  <c r="E53" i="33"/>
  <c r="D53" i="33"/>
  <c r="G52" i="33"/>
  <c r="F52" i="33"/>
  <c r="E52" i="33"/>
  <c r="D52" i="33"/>
  <c r="G51" i="33"/>
  <c r="F51" i="33"/>
  <c r="E51" i="33"/>
  <c r="D51" i="33"/>
  <c r="G50" i="33"/>
  <c r="F50" i="33"/>
  <c r="E50" i="33"/>
  <c r="D50" i="33"/>
  <c r="G49" i="33"/>
  <c r="G6" i="33" s="1"/>
  <c r="F49" i="33"/>
  <c r="E49" i="33"/>
  <c r="D49" i="33"/>
  <c r="G48" i="33"/>
  <c r="F48" i="33"/>
  <c r="E48" i="33"/>
  <c r="D48" i="33"/>
  <c r="G47" i="33"/>
  <c r="F47" i="33"/>
  <c r="E47" i="33"/>
  <c r="D47" i="33"/>
  <c r="G46" i="33"/>
  <c r="F46" i="33"/>
  <c r="E46" i="33"/>
  <c r="D46" i="33"/>
  <c r="G45" i="33"/>
  <c r="F45" i="33"/>
  <c r="E45" i="33"/>
  <c r="D45" i="33"/>
  <c r="G44" i="33"/>
  <c r="F44" i="33"/>
  <c r="E44" i="33"/>
  <c r="D44" i="33"/>
  <c r="G43" i="33"/>
  <c r="F43" i="33"/>
  <c r="E43" i="33"/>
  <c r="D43" i="33"/>
  <c r="G42" i="33"/>
  <c r="F42" i="33"/>
  <c r="E42" i="33"/>
  <c r="D42" i="33"/>
  <c r="G41" i="33"/>
  <c r="F41" i="33"/>
  <c r="E41" i="33"/>
  <c r="D41" i="33"/>
  <c r="G40" i="33"/>
  <c r="F40" i="33"/>
  <c r="E40" i="33"/>
  <c r="D40" i="33"/>
  <c r="G39" i="33"/>
  <c r="F39" i="33"/>
  <c r="E39" i="33"/>
  <c r="D39" i="33"/>
  <c r="G38" i="33"/>
  <c r="F38" i="33"/>
  <c r="E38" i="33"/>
  <c r="D38" i="33"/>
  <c r="G37" i="33"/>
  <c r="F37" i="33"/>
  <c r="E37" i="33"/>
  <c r="D37" i="33"/>
  <c r="G36" i="33"/>
  <c r="F36" i="33"/>
  <c r="E36" i="33"/>
  <c r="D36" i="33"/>
  <c r="G35" i="33"/>
  <c r="F35" i="33"/>
  <c r="E35" i="33"/>
  <c r="D35" i="33"/>
  <c r="G34" i="33"/>
  <c r="F34" i="33"/>
  <c r="E34" i="33"/>
  <c r="D34" i="33"/>
  <c r="G33" i="33"/>
  <c r="K11" i="33" s="1"/>
  <c r="F33" i="33"/>
  <c r="E33" i="33"/>
  <c r="D33" i="33"/>
  <c r="G32" i="33"/>
  <c r="F32" i="33"/>
  <c r="E32" i="33"/>
  <c r="D32" i="33"/>
  <c r="H32" i="33" s="1"/>
  <c r="G31" i="33"/>
  <c r="F31" i="33"/>
  <c r="E31" i="33"/>
  <c r="D31" i="33"/>
  <c r="G30" i="33"/>
  <c r="F30" i="33"/>
  <c r="E30" i="33"/>
  <c r="D30" i="33"/>
  <c r="G29" i="33"/>
  <c r="F29" i="33"/>
  <c r="E29" i="33"/>
  <c r="D29" i="33"/>
  <c r="G28" i="33"/>
  <c r="F28" i="33"/>
  <c r="E28" i="33"/>
  <c r="D28" i="33"/>
  <c r="G27" i="33"/>
  <c r="F27" i="33"/>
  <c r="E27" i="33"/>
  <c r="D27" i="33"/>
  <c r="G26" i="33"/>
  <c r="F26" i="33"/>
  <c r="E26" i="33"/>
  <c r="D26" i="33"/>
  <c r="G25" i="33"/>
  <c r="F25" i="33"/>
  <c r="E25" i="33"/>
  <c r="D25" i="33"/>
  <c r="G24" i="33"/>
  <c r="F24" i="33"/>
  <c r="E24" i="33"/>
  <c r="D24" i="33"/>
  <c r="G23" i="33"/>
  <c r="F23" i="33"/>
  <c r="F6" i="33" s="1"/>
  <c r="E23" i="33"/>
  <c r="D23" i="33"/>
  <c r="G22" i="33"/>
  <c r="F22" i="33"/>
  <c r="E22" i="33"/>
  <c r="D22" i="33"/>
  <c r="D6" i="33" s="1"/>
  <c r="G21" i="33"/>
  <c r="F21" i="33"/>
  <c r="E21" i="33"/>
  <c r="D21" i="33"/>
  <c r="G20" i="33"/>
  <c r="F20" i="33"/>
  <c r="E20" i="33"/>
  <c r="D20" i="33"/>
  <c r="H57" i="33" s="1"/>
  <c r="G19" i="33"/>
  <c r="F19" i="33"/>
  <c r="E19" i="33"/>
  <c r="D19" i="33"/>
  <c r="G18" i="33"/>
  <c r="F18" i="33"/>
  <c r="E18" i="33"/>
  <c r="D18" i="33"/>
  <c r="G17" i="33"/>
  <c r="F17" i="33"/>
  <c r="E17" i="33"/>
  <c r="D17" i="33"/>
  <c r="G16" i="33"/>
  <c r="F16" i="33"/>
  <c r="E16" i="33"/>
  <c r="D16" i="33"/>
  <c r="G15" i="33"/>
  <c r="F15" i="33"/>
  <c r="E15" i="33"/>
  <c r="D15" i="33"/>
  <c r="G14" i="33"/>
  <c r="F14" i="33"/>
  <c r="E14" i="33"/>
  <c r="D14" i="33"/>
  <c r="G13" i="33"/>
  <c r="F13" i="33"/>
  <c r="E13" i="33"/>
  <c r="D13" i="33"/>
  <c r="G12" i="33"/>
  <c r="F12" i="33"/>
  <c r="E12" i="33"/>
  <c r="I19" i="33" s="1"/>
  <c r="D12" i="33"/>
  <c r="G11" i="33"/>
  <c r="F11" i="33"/>
  <c r="F7" i="33" s="1"/>
  <c r="E11" i="33"/>
  <c r="D11" i="33"/>
  <c r="D9" i="33" a="1"/>
  <c r="D9" i="33" s="1"/>
  <c r="G5" i="33"/>
  <c r="F5" i="33"/>
  <c r="J5" i="33" s="1"/>
  <c r="E5" i="33"/>
  <c r="I5" i="33" s="1"/>
  <c r="D5" i="33"/>
  <c r="L28" i="22"/>
  <c r="D28" i="22"/>
  <c r="L20" i="22"/>
  <c r="L13" i="22"/>
  <c r="D13" i="22"/>
  <c r="L6" i="22"/>
  <c r="AA32" i="22"/>
  <c r="T32" i="22"/>
  <c r="R32" i="22"/>
  <c r="U31" i="22"/>
  <c r="T29" i="22"/>
  <c r="U29" i="22"/>
  <c r="AA29" i="22"/>
  <c r="G24" i="22"/>
  <c r="D22" i="22"/>
  <c r="E22" i="22"/>
  <c r="G21" i="22"/>
  <c r="E21" i="22"/>
  <c r="U17" i="22"/>
  <c r="T17" i="22"/>
  <c r="AA17" i="22"/>
  <c r="G23" i="22"/>
  <c r="X15" i="22"/>
  <c r="R15" i="22"/>
  <c r="S15" i="22"/>
  <c r="AA14" i="22"/>
  <c r="H21" i="22"/>
  <c r="H6" i="22"/>
  <c r="G6" i="22"/>
  <c r="F6" i="22"/>
  <c r="E6" i="22"/>
  <c r="D6" i="22"/>
  <c r="R22" i="22" l="1"/>
  <c r="U21" i="22"/>
  <c r="J83" i="33"/>
  <c r="J48" i="33"/>
  <c r="I82" i="33"/>
  <c r="J15" i="33"/>
  <c r="I21" i="33"/>
  <c r="K65" i="33"/>
  <c r="K73" i="33"/>
  <c r="K40" i="33"/>
  <c r="H12" i="33"/>
  <c r="I23" i="33"/>
  <c r="J46" i="33"/>
  <c r="I54" i="33"/>
  <c r="I56" i="33"/>
  <c r="H18" i="33"/>
  <c r="J23" i="33"/>
  <c r="I29" i="33"/>
  <c r="J54" i="33"/>
  <c r="K17" i="33"/>
  <c r="K23" i="33"/>
  <c r="H26" i="33"/>
  <c r="J31" i="33"/>
  <c r="I37" i="33"/>
  <c r="H48" i="33"/>
  <c r="J52" i="33"/>
  <c r="K56" i="33"/>
  <c r="J62" i="33"/>
  <c r="J64" i="33"/>
  <c r="I65" i="33"/>
  <c r="I70" i="33"/>
  <c r="I72" i="33"/>
  <c r="J76" i="33"/>
  <c r="K80" i="33"/>
  <c r="I83" i="33"/>
  <c r="I85" i="33"/>
  <c r="I87" i="33"/>
  <c r="H90" i="33"/>
  <c r="D98" i="33"/>
  <c r="H91" i="33"/>
  <c r="H83" i="33"/>
  <c r="H75" i="33"/>
  <c r="H67" i="33"/>
  <c r="H59" i="33"/>
  <c r="H51" i="33"/>
  <c r="H43" i="33"/>
  <c r="H35" i="33"/>
  <c r="H27" i="33"/>
  <c r="H19" i="33"/>
  <c r="H84" i="33"/>
  <c r="H76" i="33"/>
  <c r="H68" i="33"/>
  <c r="H60" i="33"/>
  <c r="H52" i="33"/>
  <c r="H44" i="33"/>
  <c r="H36" i="33"/>
  <c r="H28" i="33"/>
  <c r="H20" i="33"/>
  <c r="H11" i="33"/>
  <c r="H92" i="33"/>
  <c r="H93" i="33"/>
  <c r="H85" i="33"/>
  <c r="H77" i="33"/>
  <c r="H69" i="33"/>
  <c r="H61" i="33"/>
  <c r="H53" i="33"/>
  <c r="H45" i="33"/>
  <c r="H37" i="33"/>
  <c r="H29" i="33"/>
  <c r="H21" i="33"/>
  <c r="H94" i="33"/>
  <c r="H86" i="33"/>
  <c r="H78" i="33"/>
  <c r="H70" i="33"/>
  <c r="H62" i="33"/>
  <c r="H54" i="33"/>
  <c r="H46" i="33"/>
  <c r="H38" i="33"/>
  <c r="H30" i="33"/>
  <c r="H22" i="33"/>
  <c r="H14" i="33"/>
  <c r="D7" i="33"/>
  <c r="H95" i="33"/>
  <c r="H87" i="33"/>
  <c r="H79" i="33"/>
  <c r="H71" i="33"/>
  <c r="H63" i="33"/>
  <c r="H55" i="33"/>
  <c r="H47" i="33"/>
  <c r="H39" i="33"/>
  <c r="H31" i="33"/>
  <c r="H23" i="33"/>
  <c r="H15" i="33"/>
  <c r="H96" i="33"/>
  <c r="H88" i="33"/>
  <c r="H80" i="33"/>
  <c r="H72" i="33"/>
  <c r="I14" i="33"/>
  <c r="I16" i="33"/>
  <c r="H17" i="33"/>
  <c r="J18" i="33"/>
  <c r="K25" i="33"/>
  <c r="I26" i="33"/>
  <c r="K31" i="33"/>
  <c r="J33" i="33"/>
  <c r="H34" i="33"/>
  <c r="J35" i="33"/>
  <c r="J39" i="33"/>
  <c r="I43" i="33"/>
  <c r="I45" i="33"/>
  <c r="I47" i="33"/>
  <c r="H56" i="33"/>
  <c r="J60" i="33"/>
  <c r="K64" i="33"/>
  <c r="J70" i="33"/>
  <c r="J72" i="33"/>
  <c r="J87" i="33"/>
  <c r="J89" i="33"/>
  <c r="I90" i="33"/>
  <c r="I49" i="33"/>
  <c r="J58" i="33"/>
  <c r="I66" i="33"/>
  <c r="I78" i="33"/>
  <c r="I92" i="33"/>
  <c r="J45" i="33"/>
  <c r="J37" i="33"/>
  <c r="J29" i="33"/>
  <c r="J21" i="33"/>
  <c r="J13" i="33"/>
  <c r="J14" i="33"/>
  <c r="F98" i="33"/>
  <c r="J90" i="33"/>
  <c r="J82" i="33"/>
  <c r="J74" i="33"/>
  <c r="J16" i="33"/>
  <c r="I17" i="33"/>
  <c r="I22" i="33"/>
  <c r="I24" i="33"/>
  <c r="H25" i="33"/>
  <c r="J26" i="33"/>
  <c r="K33" i="33"/>
  <c r="I34" i="33"/>
  <c r="K39" i="33"/>
  <c r="J41" i="33"/>
  <c r="H42" i="33"/>
  <c r="J43" i="33"/>
  <c r="J47" i="33"/>
  <c r="I51" i="33"/>
  <c r="I53" i="33"/>
  <c r="I55" i="33"/>
  <c r="H64" i="33"/>
  <c r="J68" i="33"/>
  <c r="K72" i="33"/>
  <c r="I75" i="33"/>
  <c r="I77" i="33"/>
  <c r="I79" i="33"/>
  <c r="H82" i="33"/>
  <c r="K89" i="33"/>
  <c r="I94" i="33"/>
  <c r="I96" i="33"/>
  <c r="J36" i="33"/>
  <c r="J17" i="33"/>
  <c r="J19" i="33"/>
  <c r="I27" i="33"/>
  <c r="I31" i="33"/>
  <c r="H40" i="33"/>
  <c r="J44" i="33"/>
  <c r="K48" i="33"/>
  <c r="J56" i="33"/>
  <c r="I57" i="33"/>
  <c r="I62" i="33"/>
  <c r="I64" i="33"/>
  <c r="H65" i="33"/>
  <c r="J66" i="33"/>
  <c r="H73" i="33"/>
  <c r="J78" i="33"/>
  <c r="J80" i="33"/>
  <c r="J91" i="33"/>
  <c r="J95" i="33"/>
  <c r="K5" i="33"/>
  <c r="I18" i="33"/>
  <c r="J25" i="33"/>
  <c r="J27" i="33"/>
  <c r="I35" i="33"/>
  <c r="I39" i="33"/>
  <c r="E6" i="33"/>
  <c r="J93" i="33"/>
  <c r="J12" i="33"/>
  <c r="K16" i="33"/>
  <c r="J22" i="33"/>
  <c r="J24" i="33"/>
  <c r="I25" i="33"/>
  <c r="I30" i="33"/>
  <c r="I32" i="33"/>
  <c r="H33" i="33"/>
  <c r="J34" i="33"/>
  <c r="K41" i="33"/>
  <c r="I42" i="33"/>
  <c r="K47" i="33"/>
  <c r="J49" i="33"/>
  <c r="H50" i="33"/>
  <c r="J51" i="33"/>
  <c r="J55" i="33"/>
  <c r="I59" i="33"/>
  <c r="I61" i="33"/>
  <c r="I63" i="33"/>
  <c r="J75" i="33"/>
  <c r="J79" i="33"/>
  <c r="J81" i="33"/>
  <c r="H89" i="33"/>
  <c r="J94" i="33"/>
  <c r="J96" i="33"/>
  <c r="K15" i="33"/>
  <c r="G7" i="33"/>
  <c r="J30" i="33"/>
  <c r="K55" i="33"/>
  <c r="K96" i="33"/>
  <c r="H13" i="33"/>
  <c r="H16" i="33"/>
  <c r="J20" i="33"/>
  <c r="K24" i="33"/>
  <c r="J32" i="33"/>
  <c r="I33" i="33"/>
  <c r="I38" i="33"/>
  <c r="I40" i="33"/>
  <c r="H41" i="33"/>
  <c r="J42" i="33"/>
  <c r="K49" i="33"/>
  <c r="I50" i="33"/>
  <c r="J57" i="33"/>
  <c r="H58" i="33"/>
  <c r="J59" i="33"/>
  <c r="J63" i="33"/>
  <c r="I67" i="33"/>
  <c r="I69" i="33"/>
  <c r="I71" i="33"/>
  <c r="H74" i="33"/>
  <c r="K81" i="33"/>
  <c r="I86" i="33"/>
  <c r="I88" i="33"/>
  <c r="J92" i="33"/>
  <c r="H5" i="33"/>
  <c r="J11" i="33"/>
  <c r="I44" i="33"/>
  <c r="I36" i="33"/>
  <c r="I28" i="33"/>
  <c r="I20" i="33"/>
  <c r="I12" i="33"/>
  <c r="I11" i="33"/>
  <c r="I13" i="33"/>
  <c r="E7" i="33"/>
  <c r="I89" i="33"/>
  <c r="I81" i="33"/>
  <c r="I73" i="33"/>
  <c r="I15" i="33"/>
  <c r="H24" i="33"/>
  <c r="J28" i="33"/>
  <c r="K32" i="33"/>
  <c r="J38" i="33"/>
  <c r="J40" i="33"/>
  <c r="I41" i="33"/>
  <c r="I46" i="33"/>
  <c r="I48" i="33"/>
  <c r="H49" i="33"/>
  <c r="J50" i="33"/>
  <c r="K57" i="33"/>
  <c r="I58" i="33"/>
  <c r="K63" i="33"/>
  <c r="J65" i="33"/>
  <c r="H66" i="33"/>
  <c r="J67" i="33"/>
  <c r="J71" i="33"/>
  <c r="J73" i="33"/>
  <c r="I74" i="33"/>
  <c r="H81" i="33"/>
  <c r="J86" i="33"/>
  <c r="J88" i="33"/>
  <c r="I80" i="33"/>
  <c r="J84" i="33"/>
  <c r="K88" i="33"/>
  <c r="I91" i="33"/>
  <c r="I93" i="33"/>
  <c r="I95" i="33"/>
  <c r="K71" i="33"/>
  <c r="K79" i="33"/>
  <c r="K87" i="33"/>
  <c r="K95" i="33"/>
  <c r="K14" i="33"/>
  <c r="K22" i="33"/>
  <c r="K30" i="33"/>
  <c r="K38" i="33"/>
  <c r="K46" i="33"/>
  <c r="K54" i="33"/>
  <c r="K62" i="33"/>
  <c r="K70" i="33"/>
  <c r="K78" i="33"/>
  <c r="K86" i="33"/>
  <c r="K94" i="33"/>
  <c r="K13" i="33"/>
  <c r="K21" i="33"/>
  <c r="K29" i="33"/>
  <c r="K37" i="33"/>
  <c r="K45" i="33"/>
  <c r="K53" i="33"/>
  <c r="K61" i="33"/>
  <c r="K69" i="33"/>
  <c r="K77" i="33"/>
  <c r="K85" i="33"/>
  <c r="K93" i="33"/>
  <c r="G98" i="33"/>
  <c r="K12" i="33"/>
  <c r="K20" i="33"/>
  <c r="K28" i="33"/>
  <c r="K36" i="33"/>
  <c r="K44" i="33"/>
  <c r="K52" i="33"/>
  <c r="K60" i="33"/>
  <c r="K68" i="33"/>
  <c r="K76" i="33"/>
  <c r="K84" i="33"/>
  <c r="K92" i="33"/>
  <c r="E98" i="33"/>
  <c r="K27" i="33"/>
  <c r="K19" i="33"/>
  <c r="K35" i="33"/>
  <c r="K43" i="33"/>
  <c r="K51" i="33"/>
  <c r="K59" i="33"/>
  <c r="K67" i="33"/>
  <c r="K75" i="33"/>
  <c r="K83" i="33"/>
  <c r="K91" i="33"/>
  <c r="K18" i="33"/>
  <c r="K26" i="33"/>
  <c r="K34" i="33"/>
  <c r="K42" i="33"/>
  <c r="K50" i="33"/>
  <c r="I52" i="33"/>
  <c r="J53" i="33"/>
  <c r="K58" i="33"/>
  <c r="I60" i="33"/>
  <c r="J61" i="33"/>
  <c r="K66" i="33"/>
  <c r="I68" i="33"/>
  <c r="J69" i="33"/>
  <c r="K74" i="33"/>
  <c r="I76" i="33"/>
  <c r="J77" i="33"/>
  <c r="K82" i="33"/>
  <c r="I84" i="33"/>
  <c r="J85" i="33"/>
  <c r="K90" i="33"/>
  <c r="S32" i="22"/>
  <c r="F24" i="22"/>
  <c r="I30" i="22"/>
  <c r="M30" i="22" s="1"/>
  <c r="F21" i="22"/>
  <c r="S21" i="22" s="1"/>
  <c r="D20" i="22"/>
  <c r="I15" i="22"/>
  <c r="N15" i="22" s="1"/>
  <c r="H23" i="22"/>
  <c r="R30" i="22"/>
  <c r="X30" i="22"/>
  <c r="U14" i="22"/>
  <c r="P6" i="22"/>
  <c r="H13" i="22"/>
  <c r="P13" i="22"/>
  <c r="H20" i="22"/>
  <c r="P20" i="22"/>
  <c r="H28" i="22"/>
  <c r="P28" i="22"/>
  <c r="O6" i="22"/>
  <c r="O28" i="22"/>
  <c r="G13" i="22"/>
  <c r="O13" i="22"/>
  <c r="G20" i="22"/>
  <c r="O20" i="22"/>
  <c r="G28" i="22"/>
  <c r="N6" i="22"/>
  <c r="F13" i="22"/>
  <c r="N13" i="22"/>
  <c r="F20" i="22"/>
  <c r="N20" i="22"/>
  <c r="F28" i="22"/>
  <c r="N28" i="22"/>
  <c r="M6" i="22"/>
  <c r="M28" i="22"/>
  <c r="E13" i="22"/>
  <c r="M13" i="22"/>
  <c r="E20" i="22"/>
  <c r="M20" i="22"/>
  <c r="E28" i="22"/>
  <c r="R8" i="22"/>
  <c r="U9" i="22"/>
  <c r="I10" i="22"/>
  <c r="P10" i="22" s="1"/>
  <c r="I7" i="22"/>
  <c r="P7" i="22" s="1"/>
  <c r="AA8" i="22"/>
  <c r="T8" i="22"/>
  <c r="R10" i="22"/>
  <c r="J15" i="22"/>
  <c r="K15" i="22"/>
  <c r="R7" i="22"/>
  <c r="U8" i="22"/>
  <c r="X10" i="22"/>
  <c r="S10" i="22"/>
  <c r="U7" i="22"/>
  <c r="X9" i="22"/>
  <c r="S9" i="22"/>
  <c r="X8" i="22"/>
  <c r="S8" i="22"/>
  <c r="U23" i="22"/>
  <c r="X7" i="22"/>
  <c r="S7" i="22"/>
  <c r="I9" i="22"/>
  <c r="N9" i="22" s="1"/>
  <c r="AA10" i="22"/>
  <c r="T10" i="22"/>
  <c r="AA7" i="22"/>
  <c r="T7" i="22"/>
  <c r="R9" i="22"/>
  <c r="U10" i="22"/>
  <c r="I8" i="22"/>
  <c r="O8" i="22" s="1"/>
  <c r="AA9" i="22"/>
  <c r="T9" i="22"/>
  <c r="M15" i="22"/>
  <c r="T15" i="22"/>
  <c r="AA15" i="22"/>
  <c r="I16" i="22"/>
  <c r="O16" i="22" s="1"/>
  <c r="X16" i="22"/>
  <c r="F22" i="22"/>
  <c r="H24" i="22"/>
  <c r="S30" i="22"/>
  <c r="U32" i="22"/>
  <c r="V32" i="22" s="1"/>
  <c r="U15" i="22"/>
  <c r="R16" i="22"/>
  <c r="G22" i="22"/>
  <c r="D23" i="22"/>
  <c r="T30" i="22"/>
  <c r="AA30" i="22"/>
  <c r="I31" i="22"/>
  <c r="P31" i="22" s="1"/>
  <c r="X31" i="22"/>
  <c r="S16" i="22"/>
  <c r="H22" i="22"/>
  <c r="E23" i="22"/>
  <c r="U30" i="22"/>
  <c r="R31" i="22"/>
  <c r="T16" i="22"/>
  <c r="AA16" i="22"/>
  <c r="I17" i="22"/>
  <c r="L17" i="22" s="1"/>
  <c r="X17" i="22"/>
  <c r="T21" i="22"/>
  <c r="AA21" i="22"/>
  <c r="F23" i="22"/>
  <c r="T23" i="22" s="1"/>
  <c r="S31" i="22"/>
  <c r="S14" i="22"/>
  <c r="P15" i="22"/>
  <c r="U16" i="22"/>
  <c r="R17" i="22"/>
  <c r="D24" i="22"/>
  <c r="T24" i="22"/>
  <c r="T31" i="22"/>
  <c r="AA31" i="22"/>
  <c r="I32" i="22"/>
  <c r="L32" i="22" s="1"/>
  <c r="X32" i="22"/>
  <c r="T14" i="22"/>
  <c r="S17" i="22"/>
  <c r="E24" i="22"/>
  <c r="AA24" i="22" s="1"/>
  <c r="S29" i="22"/>
  <c r="L15" i="22" l="1"/>
  <c r="O32" i="22"/>
  <c r="V30" i="22"/>
  <c r="Y30" i="22" s="1"/>
  <c r="V16" i="22"/>
  <c r="AC16" i="22" s="1"/>
  <c r="O15" i="22"/>
  <c r="V15" i="22"/>
  <c r="Y15" i="22" s="1"/>
  <c r="L8" i="22"/>
  <c r="O7" i="22"/>
  <c r="J30" i="22"/>
  <c r="V31" i="22"/>
  <c r="Y31" i="22" s="1"/>
  <c r="K30" i="22"/>
  <c r="M10" i="22"/>
  <c r="V8" i="22"/>
  <c r="Y8" i="22" s="1"/>
  <c r="L30" i="22"/>
  <c r="N30" i="22"/>
  <c r="N10" i="22"/>
  <c r="P17" i="22"/>
  <c r="P30" i="22"/>
  <c r="O30" i="22"/>
  <c r="Q15" i="22"/>
  <c r="L7" i="22"/>
  <c r="S22" i="22"/>
  <c r="X22" i="22"/>
  <c r="W16" i="22" a="1"/>
  <c r="W16" i="22" s="1"/>
  <c r="K32" i="22"/>
  <c r="J32" i="22"/>
  <c r="R23" i="22"/>
  <c r="M17" i="22"/>
  <c r="AA23" i="22"/>
  <c r="O17" i="22"/>
  <c r="M7" i="22"/>
  <c r="Q7" i="22" s="1"/>
  <c r="V10" i="22"/>
  <c r="M31" i="22"/>
  <c r="J9" i="22"/>
  <c r="K9" i="22"/>
  <c r="K16" i="22"/>
  <c r="J16" i="22"/>
  <c r="J10" i="22"/>
  <c r="K10" i="22"/>
  <c r="V17" i="22"/>
  <c r="S24" i="22"/>
  <c r="U22" i="22"/>
  <c r="P16" i="22"/>
  <c r="L16" i="22"/>
  <c r="M9" i="22"/>
  <c r="N31" i="22"/>
  <c r="N8" i="22"/>
  <c r="V7" i="22"/>
  <c r="I24" i="22"/>
  <c r="L24" i="22" s="1"/>
  <c r="K17" i="22"/>
  <c r="J17" i="22"/>
  <c r="X24" i="22"/>
  <c r="P8" i="22"/>
  <c r="X23" i="22"/>
  <c r="S23" i="22"/>
  <c r="I23" i="22"/>
  <c r="L23" i="22" s="1"/>
  <c r="V9" i="22"/>
  <c r="O10" i="22"/>
  <c r="I22" i="22"/>
  <c r="N22" i="22" s="1"/>
  <c r="N16" i="22"/>
  <c r="AA22" i="22"/>
  <c r="T22" i="22"/>
  <c r="O31" i="22"/>
  <c r="L31" i="22"/>
  <c r="O9" i="22"/>
  <c r="M32" i="22"/>
  <c r="L9" i="22"/>
  <c r="P32" i="22"/>
  <c r="J8" i="22"/>
  <c r="K8" i="22"/>
  <c r="R24" i="22"/>
  <c r="K31" i="22"/>
  <c r="J31" i="22"/>
  <c r="U24" i="22"/>
  <c r="W30" i="22" a="1"/>
  <c r="W30" i="22" s="1"/>
  <c r="AC30" i="22"/>
  <c r="AB30" i="22"/>
  <c r="Z30" i="22"/>
  <c r="Z32" i="22"/>
  <c r="Y32" i="22"/>
  <c r="W32" i="22" a="1"/>
  <c r="W32" i="22" s="1"/>
  <c r="AC32" i="22"/>
  <c r="AB32" i="22"/>
  <c r="J7" i="22"/>
  <c r="K7" i="22"/>
  <c r="P9" i="22"/>
  <c r="M16" i="22"/>
  <c r="N32" i="22"/>
  <c r="N17" i="22"/>
  <c r="N7" i="22"/>
  <c r="L10" i="22"/>
  <c r="Q10" i="22" s="1"/>
  <c r="M8" i="22"/>
  <c r="Z15" i="22" l="1"/>
  <c r="Z31" i="22"/>
  <c r="AB31" i="22"/>
  <c r="Y16" i="22"/>
  <c r="AB16" i="22"/>
  <c r="Q32" i="22"/>
  <c r="AB15" i="22"/>
  <c r="AC31" i="22"/>
  <c r="Z16" i="22"/>
  <c r="W31" i="22" a="1"/>
  <c r="W31" i="22" s="1"/>
  <c r="Q17" i="22"/>
  <c r="Q8" i="22"/>
  <c r="Q30" i="22"/>
  <c r="AC15" i="22"/>
  <c r="Z8" i="22"/>
  <c r="W15" i="22" a="1"/>
  <c r="W15" i="22" s="1"/>
  <c r="AB8" i="22"/>
  <c r="Q31" i="22"/>
  <c r="O22" i="22"/>
  <c r="V23" i="22"/>
  <c r="AC23" i="22" s="1"/>
  <c r="AC8" i="22"/>
  <c r="M23" i="22"/>
  <c r="W8" i="22" a="1"/>
  <c r="W8" i="22" s="1"/>
  <c r="Y7" i="22"/>
  <c r="W7" i="22" a="1"/>
  <c r="W7" i="22" s="1"/>
  <c r="AC7" i="22"/>
  <c r="Z7" i="22"/>
  <c r="AB7" i="22"/>
  <c r="Z17" i="22"/>
  <c r="Y17" i="22"/>
  <c r="AB17" i="22"/>
  <c r="W17" i="22" a="1"/>
  <c r="W17" i="22" s="1"/>
  <c r="AC17" i="22"/>
  <c r="N23" i="22"/>
  <c r="Y10" i="22"/>
  <c r="W10" i="22" a="1"/>
  <c r="W10" i="22" s="1"/>
  <c r="AC10" i="22"/>
  <c r="AB10" i="22"/>
  <c r="Z10" i="22"/>
  <c r="V22" i="22"/>
  <c r="K24" i="22"/>
  <c r="J24" i="22"/>
  <c r="O24" i="22"/>
  <c r="N24" i="22"/>
  <c r="V24" i="22"/>
  <c r="Y9" i="22"/>
  <c r="W9" i="22" a="1"/>
  <c r="W9" i="22" s="1"/>
  <c r="AC9" i="22"/>
  <c r="AB9" i="22"/>
  <c r="Z9" i="22"/>
  <c r="M24" i="22"/>
  <c r="Q16" i="22"/>
  <c r="Q9" i="22"/>
  <c r="J23" i="22"/>
  <c r="K23" i="22"/>
  <c r="O23" i="22"/>
  <c r="P23" i="22"/>
  <c r="P24" i="22"/>
  <c r="K22" i="22"/>
  <c r="J22" i="22"/>
  <c r="L22" i="22"/>
  <c r="M22" i="22"/>
  <c r="P22" i="22"/>
  <c r="Z23" i="22" l="1"/>
  <c r="W23" i="22" a="1"/>
  <c r="W23" i="22" s="1"/>
  <c r="AB23" i="22"/>
  <c r="Y23" i="22"/>
  <c r="Q24" i="22"/>
  <c r="Q22" i="22"/>
  <c r="Q23" i="22"/>
  <c r="Z22" i="22"/>
  <c r="Y22" i="22"/>
  <c r="W22" i="22" a="1"/>
  <c r="W22" i="22" s="1"/>
  <c r="AC22" i="22"/>
  <c r="AB22" i="22"/>
  <c r="AC24" i="22"/>
  <c r="AB24" i="22"/>
  <c r="Z24" i="22"/>
  <c r="Y24" i="22"/>
  <c r="W24" i="22" a="1"/>
  <c r="W24" i="22" s="1"/>
  <c r="D9" i="32" l="1" a="1"/>
  <c r="D9" i="32" s="1"/>
  <c r="AL98" i="25" l="1"/>
  <c r="AK98" i="25"/>
  <c r="AJ98" i="25"/>
  <c r="AI98" i="25"/>
  <c r="AH98" i="25"/>
  <c r="AG98" i="25"/>
  <c r="AF98" i="25"/>
  <c r="AE98" i="25"/>
  <c r="AD98" i="25"/>
  <c r="AC98" i="25"/>
  <c r="AB98" i="25"/>
  <c r="AA98" i="25"/>
  <c r="Z98" i="25"/>
  <c r="Y98" i="25"/>
  <c r="X98" i="25"/>
  <c r="W98" i="25"/>
  <c r="V98" i="25"/>
  <c r="U98" i="25"/>
  <c r="T98" i="25"/>
  <c r="S98" i="25"/>
  <c r="R98" i="25"/>
  <c r="Q98" i="25"/>
  <c r="P98" i="25"/>
  <c r="O98" i="25"/>
  <c r="N98" i="25"/>
  <c r="M98" i="25"/>
  <c r="AL98" i="26"/>
  <c r="AK98" i="26"/>
  <c r="AJ98" i="26"/>
  <c r="AI98" i="26"/>
  <c r="AH98" i="26"/>
  <c r="AG98" i="26"/>
  <c r="AF98" i="26"/>
  <c r="AE98" i="26"/>
  <c r="AD98" i="26"/>
  <c r="AC98" i="26"/>
  <c r="AB98" i="26"/>
  <c r="AA98" i="26"/>
  <c r="Z98" i="26"/>
  <c r="Y98" i="26"/>
  <c r="X98" i="26"/>
  <c r="W98" i="26"/>
  <c r="V98" i="26"/>
  <c r="U98" i="26"/>
  <c r="T98" i="26"/>
  <c r="S98" i="26"/>
  <c r="R98" i="26"/>
  <c r="Q98" i="26"/>
  <c r="P98" i="26"/>
  <c r="O98" i="26"/>
  <c r="N98" i="26"/>
  <c r="M98" i="26"/>
  <c r="AL98" i="27"/>
  <c r="AK98" i="27"/>
  <c r="AJ98" i="27"/>
  <c r="AI98" i="27"/>
  <c r="AH98" i="27"/>
  <c r="AG98" i="27"/>
  <c r="AF98" i="27"/>
  <c r="AE98" i="27"/>
  <c r="AD98" i="27"/>
  <c r="AC98" i="27"/>
  <c r="AB98" i="27"/>
  <c r="AA98" i="27"/>
  <c r="Z98" i="27"/>
  <c r="Y98" i="27"/>
  <c r="X98" i="27"/>
  <c r="W98" i="27"/>
  <c r="V98" i="27"/>
  <c r="U98" i="27"/>
  <c r="T98" i="27"/>
  <c r="S98" i="27"/>
  <c r="R98" i="27"/>
  <c r="Q98" i="27"/>
  <c r="P98" i="27"/>
  <c r="O98" i="27"/>
  <c r="N98" i="27"/>
  <c r="M98" i="27"/>
  <c r="N98" i="32"/>
  <c r="O98" i="32"/>
  <c r="P98" i="32"/>
  <c r="Q98" i="32"/>
  <c r="R98" i="32"/>
  <c r="S98" i="32"/>
  <c r="T98" i="32"/>
  <c r="U98" i="32"/>
  <c r="V98" i="32"/>
  <c r="W98" i="32"/>
  <c r="X98" i="32"/>
  <c r="Y98" i="32"/>
  <c r="Z98" i="32"/>
  <c r="AA98" i="32"/>
  <c r="AB98" i="32"/>
  <c r="AC98" i="32"/>
  <c r="AD98" i="32"/>
  <c r="AE98" i="32"/>
  <c r="AF98" i="32"/>
  <c r="AG98" i="32"/>
  <c r="AH98" i="32"/>
  <c r="AI98" i="32"/>
  <c r="AJ98" i="32"/>
  <c r="AK98" i="32"/>
  <c r="AL98" i="32"/>
  <c r="M98" i="32"/>
  <c r="D9" i="25" l="1" a="1"/>
  <c r="D9" i="25" s="1"/>
  <c r="D9" i="26" a="1"/>
  <c r="D9" i="26" s="1"/>
  <c r="D9" i="27" a="1"/>
  <c r="D9" i="27" s="1"/>
  <c r="G96" i="32" l="1"/>
  <c r="F96" i="32"/>
  <c r="E96" i="32"/>
  <c r="D96" i="32"/>
  <c r="G95" i="32"/>
  <c r="F95" i="32"/>
  <c r="E95" i="32"/>
  <c r="D95" i="32"/>
  <c r="G94" i="32"/>
  <c r="F94" i="32"/>
  <c r="E94" i="32"/>
  <c r="D94" i="32"/>
  <c r="G93" i="32"/>
  <c r="F93" i="32"/>
  <c r="E93" i="32"/>
  <c r="D93" i="32"/>
  <c r="G92" i="32"/>
  <c r="F92" i="32"/>
  <c r="E92" i="32"/>
  <c r="D92" i="32"/>
  <c r="G91" i="32"/>
  <c r="F91" i="32"/>
  <c r="E91" i="32"/>
  <c r="D91" i="32"/>
  <c r="G90" i="32"/>
  <c r="F90" i="32"/>
  <c r="E90" i="32"/>
  <c r="D90" i="32"/>
  <c r="G89" i="32"/>
  <c r="F89" i="32"/>
  <c r="E89" i="32"/>
  <c r="D89" i="32"/>
  <c r="G88" i="32"/>
  <c r="F88" i="32"/>
  <c r="E88" i="32"/>
  <c r="D88" i="32"/>
  <c r="G87" i="32"/>
  <c r="F87" i="32"/>
  <c r="E87" i="32"/>
  <c r="D87" i="32"/>
  <c r="G86" i="32"/>
  <c r="F86" i="32"/>
  <c r="E86" i="32"/>
  <c r="D86" i="32"/>
  <c r="G85" i="32"/>
  <c r="F85" i="32"/>
  <c r="E85" i="32"/>
  <c r="D85" i="32"/>
  <c r="G84" i="32"/>
  <c r="F84" i="32"/>
  <c r="E84" i="32"/>
  <c r="D84" i="32"/>
  <c r="G83" i="32"/>
  <c r="F83" i="32"/>
  <c r="E83" i="32"/>
  <c r="D83" i="32"/>
  <c r="G82" i="32"/>
  <c r="F82" i="32"/>
  <c r="E82" i="32"/>
  <c r="D82" i="32"/>
  <c r="G81" i="32"/>
  <c r="F81" i="32"/>
  <c r="E81" i="32"/>
  <c r="D81" i="32"/>
  <c r="G80" i="32"/>
  <c r="F80" i="32"/>
  <c r="E80" i="32"/>
  <c r="D80" i="32"/>
  <c r="G79" i="32"/>
  <c r="F79" i="32"/>
  <c r="E79" i="32"/>
  <c r="D79" i="32"/>
  <c r="G78" i="32"/>
  <c r="F78" i="32"/>
  <c r="E78" i="32"/>
  <c r="D78" i="32"/>
  <c r="G77" i="32"/>
  <c r="F77" i="32"/>
  <c r="E77" i="32"/>
  <c r="D77" i="32"/>
  <c r="G76" i="32"/>
  <c r="F76" i="32"/>
  <c r="E76" i="32"/>
  <c r="D76" i="32"/>
  <c r="G75" i="32"/>
  <c r="F75" i="32"/>
  <c r="E75" i="32"/>
  <c r="D75" i="32"/>
  <c r="G74" i="32"/>
  <c r="F74" i="32"/>
  <c r="E74" i="32"/>
  <c r="D74" i="32"/>
  <c r="G73" i="32"/>
  <c r="F73" i="32"/>
  <c r="E73" i="32"/>
  <c r="D73" i="32"/>
  <c r="G72" i="32"/>
  <c r="F72" i="32"/>
  <c r="E72" i="32"/>
  <c r="D72" i="32"/>
  <c r="G71" i="32"/>
  <c r="F71" i="32"/>
  <c r="E71" i="32"/>
  <c r="D71" i="32"/>
  <c r="G70" i="32"/>
  <c r="F70" i="32"/>
  <c r="E70" i="32"/>
  <c r="D70" i="32"/>
  <c r="G69" i="32"/>
  <c r="F69" i="32"/>
  <c r="E69" i="32"/>
  <c r="D69" i="32"/>
  <c r="G68" i="32"/>
  <c r="F68" i="32"/>
  <c r="E68" i="32"/>
  <c r="D68" i="32"/>
  <c r="G67" i="32"/>
  <c r="F67" i="32"/>
  <c r="E67" i="32"/>
  <c r="D67" i="32"/>
  <c r="G66" i="32"/>
  <c r="F66" i="32"/>
  <c r="E66" i="32"/>
  <c r="D66" i="32"/>
  <c r="G65" i="32"/>
  <c r="F65" i="32"/>
  <c r="E65" i="32"/>
  <c r="D65" i="32"/>
  <c r="G64" i="32"/>
  <c r="F64" i="32"/>
  <c r="E64" i="32"/>
  <c r="D64" i="32"/>
  <c r="G63" i="32"/>
  <c r="F63" i="32"/>
  <c r="E63" i="32"/>
  <c r="D63" i="32"/>
  <c r="G62" i="32"/>
  <c r="F62" i="32"/>
  <c r="E62" i="32"/>
  <c r="D62" i="32"/>
  <c r="G61" i="32"/>
  <c r="F61" i="32"/>
  <c r="E61" i="32"/>
  <c r="D61" i="32"/>
  <c r="G60" i="32"/>
  <c r="F60" i="32"/>
  <c r="E60" i="32"/>
  <c r="D60" i="32"/>
  <c r="G59" i="32"/>
  <c r="F59" i="32"/>
  <c r="E59" i="32"/>
  <c r="D59" i="32"/>
  <c r="G58" i="32"/>
  <c r="F58" i="32"/>
  <c r="E58" i="32"/>
  <c r="D58" i="32"/>
  <c r="G57" i="32"/>
  <c r="F57" i="32"/>
  <c r="E57" i="32"/>
  <c r="D57" i="32"/>
  <c r="G56" i="32"/>
  <c r="F56" i="32"/>
  <c r="E56" i="32"/>
  <c r="D56" i="32"/>
  <c r="G55" i="32"/>
  <c r="F55" i="32"/>
  <c r="E55" i="32"/>
  <c r="D55" i="32"/>
  <c r="G54" i="32"/>
  <c r="F54" i="32"/>
  <c r="E54" i="32"/>
  <c r="D54" i="32"/>
  <c r="G53" i="32"/>
  <c r="F53" i="32"/>
  <c r="E53" i="32"/>
  <c r="D53" i="32"/>
  <c r="G52" i="32"/>
  <c r="F52" i="32"/>
  <c r="E52" i="32"/>
  <c r="D52" i="32"/>
  <c r="G51" i="32"/>
  <c r="F51" i="32"/>
  <c r="E51" i="32"/>
  <c r="D51" i="32"/>
  <c r="G50" i="32"/>
  <c r="F50" i="32"/>
  <c r="E50" i="32"/>
  <c r="D50" i="32"/>
  <c r="G49" i="32"/>
  <c r="F49" i="32"/>
  <c r="E49" i="32"/>
  <c r="D49" i="32"/>
  <c r="G48" i="32"/>
  <c r="F48" i="32"/>
  <c r="E48" i="32"/>
  <c r="D48" i="32"/>
  <c r="G47" i="32"/>
  <c r="F47" i="32"/>
  <c r="E47" i="32"/>
  <c r="D47" i="32"/>
  <c r="G46" i="32"/>
  <c r="F46" i="32"/>
  <c r="E46" i="32"/>
  <c r="D46" i="32"/>
  <c r="G45" i="32"/>
  <c r="F45" i="32"/>
  <c r="E45" i="32"/>
  <c r="D45" i="32"/>
  <c r="G44" i="32"/>
  <c r="F44" i="32"/>
  <c r="E44" i="32"/>
  <c r="D44" i="32"/>
  <c r="G43" i="32"/>
  <c r="F43" i="32"/>
  <c r="E43" i="32"/>
  <c r="D43" i="32"/>
  <c r="G42" i="32"/>
  <c r="F42" i="32"/>
  <c r="E42" i="32"/>
  <c r="D42" i="32"/>
  <c r="G41" i="32"/>
  <c r="F41" i="32"/>
  <c r="E41" i="32"/>
  <c r="D41" i="32"/>
  <c r="G40" i="32"/>
  <c r="F40" i="32"/>
  <c r="E40" i="32"/>
  <c r="D40" i="32"/>
  <c r="G39" i="32"/>
  <c r="F39" i="32"/>
  <c r="E39" i="32"/>
  <c r="D39" i="32"/>
  <c r="G38" i="32"/>
  <c r="F38" i="32"/>
  <c r="E38" i="32"/>
  <c r="D38" i="32"/>
  <c r="G37" i="32"/>
  <c r="F37" i="32"/>
  <c r="E37" i="32"/>
  <c r="D37" i="32"/>
  <c r="G36" i="32"/>
  <c r="F36" i="32"/>
  <c r="E36" i="32"/>
  <c r="D36" i="32"/>
  <c r="G35" i="32"/>
  <c r="F35" i="32"/>
  <c r="E35" i="32"/>
  <c r="D35" i="32"/>
  <c r="G34" i="32"/>
  <c r="F34" i="32"/>
  <c r="E34" i="32"/>
  <c r="D34" i="32"/>
  <c r="G33" i="32"/>
  <c r="F33" i="32"/>
  <c r="E33" i="32"/>
  <c r="D33" i="32"/>
  <c r="G32" i="32"/>
  <c r="F32" i="32"/>
  <c r="E32" i="32"/>
  <c r="D32" i="32"/>
  <c r="G31" i="32"/>
  <c r="F31" i="32"/>
  <c r="E31" i="32"/>
  <c r="D31" i="32"/>
  <c r="G30" i="32"/>
  <c r="F30" i="32"/>
  <c r="E30" i="32"/>
  <c r="D30" i="32"/>
  <c r="G29" i="32"/>
  <c r="F29" i="32"/>
  <c r="E29" i="32"/>
  <c r="D29" i="32"/>
  <c r="G28" i="32"/>
  <c r="F28" i="32"/>
  <c r="E28" i="32"/>
  <c r="D28" i="32"/>
  <c r="G27" i="32"/>
  <c r="F27" i="32"/>
  <c r="E27" i="32"/>
  <c r="D27" i="32"/>
  <c r="G26" i="32"/>
  <c r="F26" i="32"/>
  <c r="E26" i="32"/>
  <c r="D26" i="32"/>
  <c r="G25" i="32"/>
  <c r="F25" i="32"/>
  <c r="E25" i="32"/>
  <c r="D25" i="32"/>
  <c r="G24" i="32"/>
  <c r="F24" i="32"/>
  <c r="E24" i="32"/>
  <c r="D24" i="32"/>
  <c r="G23" i="32"/>
  <c r="F23" i="32"/>
  <c r="E23" i="32"/>
  <c r="D23" i="32"/>
  <c r="G22" i="32"/>
  <c r="F22" i="32"/>
  <c r="E22" i="32"/>
  <c r="D22" i="32"/>
  <c r="G21" i="32"/>
  <c r="F21" i="32"/>
  <c r="E21" i="32"/>
  <c r="D21" i="32"/>
  <c r="G20" i="32"/>
  <c r="F20" i="32"/>
  <c r="E20" i="32"/>
  <c r="D20" i="32"/>
  <c r="G19" i="32"/>
  <c r="F19" i="32"/>
  <c r="E19" i="32"/>
  <c r="D19" i="32"/>
  <c r="G18" i="32"/>
  <c r="F18" i="32"/>
  <c r="E18" i="32"/>
  <c r="D18" i="32"/>
  <c r="G17" i="32"/>
  <c r="F17" i="32"/>
  <c r="E17" i="32"/>
  <c r="D17" i="32"/>
  <c r="G16" i="32"/>
  <c r="F16" i="32"/>
  <c r="E16" i="32"/>
  <c r="D16" i="32"/>
  <c r="G15" i="32"/>
  <c r="F15" i="32"/>
  <c r="E15" i="32"/>
  <c r="D15" i="32"/>
  <c r="G14" i="32"/>
  <c r="F14" i="32"/>
  <c r="E14" i="32"/>
  <c r="D14" i="32"/>
  <c r="G13" i="32"/>
  <c r="F13" i="32"/>
  <c r="E13" i="32"/>
  <c r="D13" i="32"/>
  <c r="G12" i="32"/>
  <c r="F12" i="32"/>
  <c r="E12" i="32"/>
  <c r="D12" i="32"/>
  <c r="G11" i="32"/>
  <c r="F11" i="32"/>
  <c r="E11" i="32"/>
  <c r="D11" i="32"/>
  <c r="G5" i="32"/>
  <c r="J28" i="31"/>
  <c r="J26" i="31"/>
  <c r="E28" i="31"/>
  <c r="E26" i="31"/>
  <c r="J7" i="31"/>
  <c r="J5" i="31"/>
  <c r="E7" i="31"/>
  <c r="E5" i="31"/>
  <c r="J28" i="7"/>
  <c r="J26" i="7"/>
  <c r="E28" i="7"/>
  <c r="E26" i="7"/>
  <c r="J7" i="7"/>
  <c r="J5" i="7"/>
  <c r="E7" i="7"/>
  <c r="E5" i="7"/>
  <c r="D5" i="32" l="1"/>
  <c r="E5" i="32"/>
  <c r="F5" i="32"/>
  <c r="E98" i="32"/>
  <c r="F98" i="32"/>
  <c r="D98" i="32"/>
  <c r="F6" i="32"/>
  <c r="G98" i="32"/>
  <c r="G6" i="32"/>
  <c r="E6" i="32"/>
  <c r="D6" i="32"/>
  <c r="G96" i="27" l="1"/>
  <c r="F96" i="27"/>
  <c r="E96" i="27"/>
  <c r="D96" i="27"/>
  <c r="G95" i="27"/>
  <c r="F95" i="27"/>
  <c r="E95" i="27"/>
  <c r="D95" i="27"/>
  <c r="G94" i="27"/>
  <c r="F94" i="27"/>
  <c r="E94" i="27"/>
  <c r="D94" i="27"/>
  <c r="G93" i="27"/>
  <c r="F93" i="27"/>
  <c r="E93" i="27"/>
  <c r="D93" i="27"/>
  <c r="G92" i="27"/>
  <c r="F92" i="27"/>
  <c r="E92" i="27"/>
  <c r="D92" i="27"/>
  <c r="G91" i="27"/>
  <c r="F91" i="27"/>
  <c r="E91" i="27"/>
  <c r="D91" i="27"/>
  <c r="G90" i="27"/>
  <c r="F90" i="27"/>
  <c r="E90" i="27"/>
  <c r="D90" i="27"/>
  <c r="G89" i="27"/>
  <c r="F89" i="27"/>
  <c r="E89" i="27"/>
  <c r="D89" i="27"/>
  <c r="G88" i="27"/>
  <c r="F88" i="27"/>
  <c r="E88" i="27"/>
  <c r="D88" i="27"/>
  <c r="G87" i="27"/>
  <c r="F87" i="27"/>
  <c r="E87" i="27"/>
  <c r="D87" i="27"/>
  <c r="G86" i="27"/>
  <c r="F86" i="27"/>
  <c r="E86" i="27"/>
  <c r="D86" i="27"/>
  <c r="G85" i="27"/>
  <c r="F85" i="27"/>
  <c r="E85" i="27"/>
  <c r="D85" i="27"/>
  <c r="G84" i="27"/>
  <c r="F84" i="27"/>
  <c r="E84" i="27"/>
  <c r="D84" i="27"/>
  <c r="G83" i="27"/>
  <c r="F83" i="27"/>
  <c r="E83" i="27"/>
  <c r="D83" i="27"/>
  <c r="G82" i="27"/>
  <c r="F82" i="27"/>
  <c r="E82" i="27"/>
  <c r="D82" i="27"/>
  <c r="G81" i="27"/>
  <c r="F81" i="27"/>
  <c r="E81" i="27"/>
  <c r="D81" i="27"/>
  <c r="G80" i="27"/>
  <c r="F80" i="27"/>
  <c r="E80" i="27"/>
  <c r="D80" i="27"/>
  <c r="G79" i="27"/>
  <c r="F79" i="27"/>
  <c r="E79" i="27"/>
  <c r="D79" i="27"/>
  <c r="G78" i="27"/>
  <c r="F78" i="27"/>
  <c r="E78" i="27"/>
  <c r="D78" i="27"/>
  <c r="G77" i="27"/>
  <c r="F77" i="27"/>
  <c r="E77" i="27"/>
  <c r="D77" i="27"/>
  <c r="G76" i="27"/>
  <c r="F76" i="27"/>
  <c r="E76" i="27"/>
  <c r="D76" i="27"/>
  <c r="G75" i="27"/>
  <c r="F75" i="27"/>
  <c r="E75" i="27"/>
  <c r="D75" i="27"/>
  <c r="G74" i="27"/>
  <c r="F74" i="27"/>
  <c r="E74" i="27"/>
  <c r="D74" i="27"/>
  <c r="G73" i="27"/>
  <c r="F73" i="27"/>
  <c r="E73" i="27"/>
  <c r="D73" i="27"/>
  <c r="G72" i="27"/>
  <c r="F72" i="27"/>
  <c r="E72" i="27"/>
  <c r="D72" i="27"/>
  <c r="G71" i="27"/>
  <c r="F71" i="27"/>
  <c r="E71" i="27"/>
  <c r="D71" i="27"/>
  <c r="G70" i="27"/>
  <c r="F70" i="27"/>
  <c r="E70" i="27"/>
  <c r="D70" i="27"/>
  <c r="G69" i="27"/>
  <c r="F69" i="27"/>
  <c r="E69" i="27"/>
  <c r="D69" i="27"/>
  <c r="G68" i="27"/>
  <c r="F68" i="27"/>
  <c r="E68" i="27"/>
  <c r="D68" i="27"/>
  <c r="G67" i="27"/>
  <c r="F67" i="27"/>
  <c r="E67" i="27"/>
  <c r="D67" i="27"/>
  <c r="G66" i="27"/>
  <c r="F66" i="27"/>
  <c r="E66" i="27"/>
  <c r="D66" i="27"/>
  <c r="G65" i="27"/>
  <c r="F65" i="27"/>
  <c r="E65" i="27"/>
  <c r="D65" i="27"/>
  <c r="G64" i="27"/>
  <c r="F64" i="27"/>
  <c r="E64" i="27"/>
  <c r="D64" i="27"/>
  <c r="G63" i="27"/>
  <c r="F63" i="27"/>
  <c r="E63" i="27"/>
  <c r="D63" i="27"/>
  <c r="G62" i="27"/>
  <c r="F62" i="27"/>
  <c r="E62" i="27"/>
  <c r="D62" i="27"/>
  <c r="G61" i="27"/>
  <c r="F61" i="27"/>
  <c r="E61" i="27"/>
  <c r="D61" i="27"/>
  <c r="G60" i="27"/>
  <c r="F60" i="27"/>
  <c r="E60" i="27"/>
  <c r="D60" i="27"/>
  <c r="G59" i="27"/>
  <c r="F59" i="27"/>
  <c r="E59" i="27"/>
  <c r="D59" i="27"/>
  <c r="G58" i="27"/>
  <c r="F58" i="27"/>
  <c r="E58" i="27"/>
  <c r="D58" i="27"/>
  <c r="G57" i="27"/>
  <c r="F57" i="27"/>
  <c r="E57" i="27"/>
  <c r="D57" i="27"/>
  <c r="G56" i="27"/>
  <c r="F56" i="27"/>
  <c r="E56" i="27"/>
  <c r="D56" i="27"/>
  <c r="G55" i="27"/>
  <c r="F55" i="27"/>
  <c r="E55" i="27"/>
  <c r="D55" i="27"/>
  <c r="G54" i="27"/>
  <c r="F54" i="27"/>
  <c r="E54" i="27"/>
  <c r="D54" i="27"/>
  <c r="G53" i="27"/>
  <c r="F53" i="27"/>
  <c r="E53" i="27"/>
  <c r="D53" i="27"/>
  <c r="G52" i="27"/>
  <c r="F52" i="27"/>
  <c r="E52" i="27"/>
  <c r="D52" i="27"/>
  <c r="G51" i="27"/>
  <c r="F51" i="27"/>
  <c r="E51" i="27"/>
  <c r="D51" i="27"/>
  <c r="G50" i="27"/>
  <c r="F50" i="27"/>
  <c r="E50" i="27"/>
  <c r="D50" i="27"/>
  <c r="G49" i="27"/>
  <c r="F49" i="27"/>
  <c r="E49" i="27"/>
  <c r="D49" i="27"/>
  <c r="G48" i="27"/>
  <c r="F48" i="27"/>
  <c r="E48" i="27"/>
  <c r="D48" i="27"/>
  <c r="G47" i="27"/>
  <c r="F47" i="27"/>
  <c r="E47" i="27"/>
  <c r="D47" i="27"/>
  <c r="G46" i="27"/>
  <c r="F46" i="27"/>
  <c r="E46" i="27"/>
  <c r="D46" i="27"/>
  <c r="G45" i="27"/>
  <c r="F45" i="27"/>
  <c r="E45" i="27"/>
  <c r="D45" i="27"/>
  <c r="G44" i="27"/>
  <c r="F44" i="27"/>
  <c r="E44" i="27"/>
  <c r="D44" i="27"/>
  <c r="G43" i="27"/>
  <c r="F43" i="27"/>
  <c r="E43" i="27"/>
  <c r="D43" i="27"/>
  <c r="G42" i="27"/>
  <c r="F42" i="27"/>
  <c r="E42" i="27"/>
  <c r="D42" i="27"/>
  <c r="G41" i="27"/>
  <c r="F41" i="27"/>
  <c r="E41" i="27"/>
  <c r="D41" i="27"/>
  <c r="G40" i="27"/>
  <c r="F40" i="27"/>
  <c r="E40" i="27"/>
  <c r="D40" i="27"/>
  <c r="G39" i="27"/>
  <c r="F39" i="27"/>
  <c r="E39" i="27"/>
  <c r="D39" i="27"/>
  <c r="G38" i="27"/>
  <c r="F38" i="27"/>
  <c r="E38" i="27"/>
  <c r="D38" i="27"/>
  <c r="G37" i="27"/>
  <c r="F37" i="27"/>
  <c r="E37" i="27"/>
  <c r="D37" i="27"/>
  <c r="G36" i="27"/>
  <c r="F36" i="27"/>
  <c r="E36" i="27"/>
  <c r="D36" i="27"/>
  <c r="G35" i="27"/>
  <c r="F35" i="27"/>
  <c r="E35" i="27"/>
  <c r="D35" i="27"/>
  <c r="G34" i="27"/>
  <c r="F34" i="27"/>
  <c r="E34" i="27"/>
  <c r="D34" i="27"/>
  <c r="G33" i="27"/>
  <c r="F33" i="27"/>
  <c r="E33" i="27"/>
  <c r="D33" i="27"/>
  <c r="G32" i="27"/>
  <c r="F32" i="27"/>
  <c r="E32" i="27"/>
  <c r="D32" i="27"/>
  <c r="G31" i="27"/>
  <c r="F31" i="27"/>
  <c r="E31" i="27"/>
  <c r="D31" i="27"/>
  <c r="G30" i="27"/>
  <c r="F30" i="27"/>
  <c r="E30" i="27"/>
  <c r="D30" i="27"/>
  <c r="G29" i="27"/>
  <c r="F29" i="27"/>
  <c r="E29" i="27"/>
  <c r="D29" i="27"/>
  <c r="G28" i="27"/>
  <c r="F28" i="27"/>
  <c r="E28" i="27"/>
  <c r="D28" i="27"/>
  <c r="G27" i="27"/>
  <c r="F27" i="27"/>
  <c r="E27" i="27"/>
  <c r="D27" i="27"/>
  <c r="G26" i="27"/>
  <c r="F26" i="27"/>
  <c r="E26" i="27"/>
  <c r="D26" i="27"/>
  <c r="G25" i="27"/>
  <c r="F25" i="27"/>
  <c r="E25" i="27"/>
  <c r="D25" i="27"/>
  <c r="G24" i="27"/>
  <c r="F24" i="27"/>
  <c r="E24" i="27"/>
  <c r="D24" i="27"/>
  <c r="G23" i="27"/>
  <c r="F23" i="27"/>
  <c r="E23" i="27"/>
  <c r="D23" i="27"/>
  <c r="G22" i="27"/>
  <c r="F22" i="27"/>
  <c r="E22" i="27"/>
  <c r="D22" i="27"/>
  <c r="G21" i="27"/>
  <c r="F21" i="27"/>
  <c r="E21" i="27"/>
  <c r="D21" i="27"/>
  <c r="G20" i="27"/>
  <c r="F20" i="27"/>
  <c r="E20" i="27"/>
  <c r="D20" i="27"/>
  <c r="G19" i="27"/>
  <c r="F19" i="27"/>
  <c r="E19" i="27"/>
  <c r="D19" i="27"/>
  <c r="G18" i="27"/>
  <c r="F18" i="27"/>
  <c r="E18" i="27"/>
  <c r="D18" i="27"/>
  <c r="G17" i="27"/>
  <c r="F17" i="27"/>
  <c r="E17" i="27"/>
  <c r="D17" i="27"/>
  <c r="G16" i="27"/>
  <c r="F16" i="27"/>
  <c r="E16" i="27"/>
  <c r="D16" i="27"/>
  <c r="G15" i="27"/>
  <c r="F15" i="27"/>
  <c r="E15" i="27"/>
  <c r="D15" i="27"/>
  <c r="G14" i="27"/>
  <c r="F14" i="27"/>
  <c r="E14" i="27"/>
  <c r="D14" i="27"/>
  <c r="G13" i="27"/>
  <c r="F13" i="27"/>
  <c r="E13" i="27"/>
  <c r="D13" i="27"/>
  <c r="G12" i="27"/>
  <c r="F12" i="27"/>
  <c r="E12" i="27"/>
  <c r="D12" i="27"/>
  <c r="G11" i="27"/>
  <c r="F11" i="27"/>
  <c r="E11" i="27"/>
  <c r="D11" i="27"/>
  <c r="G96" i="26"/>
  <c r="F96" i="26"/>
  <c r="E96" i="26"/>
  <c r="D96" i="26"/>
  <c r="G95" i="26"/>
  <c r="F95" i="26"/>
  <c r="E95" i="26"/>
  <c r="D95" i="26"/>
  <c r="G94" i="26"/>
  <c r="F94" i="26"/>
  <c r="E94" i="26"/>
  <c r="D94" i="26"/>
  <c r="G93" i="26"/>
  <c r="F93" i="26"/>
  <c r="E93" i="26"/>
  <c r="D93" i="26"/>
  <c r="G92" i="26"/>
  <c r="F92" i="26"/>
  <c r="E92" i="26"/>
  <c r="D92" i="26"/>
  <c r="G91" i="26"/>
  <c r="F91" i="26"/>
  <c r="E91" i="26"/>
  <c r="D91" i="26"/>
  <c r="G90" i="26"/>
  <c r="F90" i="26"/>
  <c r="E90" i="26"/>
  <c r="D90" i="26"/>
  <c r="G89" i="26"/>
  <c r="F89" i="26"/>
  <c r="E89" i="26"/>
  <c r="D89" i="26"/>
  <c r="G88" i="26"/>
  <c r="F88" i="26"/>
  <c r="E88" i="26"/>
  <c r="D88" i="26"/>
  <c r="G87" i="26"/>
  <c r="F87" i="26"/>
  <c r="E87" i="26"/>
  <c r="D87" i="26"/>
  <c r="G86" i="26"/>
  <c r="F86" i="26"/>
  <c r="E86" i="26"/>
  <c r="D86" i="26"/>
  <c r="G85" i="26"/>
  <c r="F85" i="26"/>
  <c r="E85" i="26"/>
  <c r="D85" i="26"/>
  <c r="G84" i="26"/>
  <c r="F84" i="26"/>
  <c r="E84" i="26"/>
  <c r="D84" i="26"/>
  <c r="G83" i="26"/>
  <c r="F83" i="26"/>
  <c r="E83" i="26"/>
  <c r="D83" i="26"/>
  <c r="G82" i="26"/>
  <c r="F82" i="26"/>
  <c r="E82" i="26"/>
  <c r="D82" i="26"/>
  <c r="G81" i="26"/>
  <c r="F81" i="26"/>
  <c r="E81" i="26"/>
  <c r="D81" i="26"/>
  <c r="G80" i="26"/>
  <c r="F80" i="26"/>
  <c r="E80" i="26"/>
  <c r="D80" i="26"/>
  <c r="G79" i="26"/>
  <c r="F79" i="26"/>
  <c r="E79" i="26"/>
  <c r="D79" i="26"/>
  <c r="G78" i="26"/>
  <c r="F78" i="26"/>
  <c r="E78" i="26"/>
  <c r="D78" i="26"/>
  <c r="G77" i="26"/>
  <c r="F77" i="26"/>
  <c r="E77" i="26"/>
  <c r="D77" i="26"/>
  <c r="G76" i="26"/>
  <c r="F76" i="26"/>
  <c r="E76" i="26"/>
  <c r="D76" i="26"/>
  <c r="G75" i="26"/>
  <c r="F75" i="26"/>
  <c r="E75" i="26"/>
  <c r="D75" i="26"/>
  <c r="G74" i="26"/>
  <c r="F74" i="26"/>
  <c r="E74" i="26"/>
  <c r="D74" i="26"/>
  <c r="G73" i="26"/>
  <c r="F73" i="26"/>
  <c r="E73" i="26"/>
  <c r="D73" i="26"/>
  <c r="G72" i="26"/>
  <c r="F72" i="26"/>
  <c r="E72" i="26"/>
  <c r="D72" i="26"/>
  <c r="G71" i="26"/>
  <c r="F71" i="26"/>
  <c r="E71" i="26"/>
  <c r="D71" i="26"/>
  <c r="G70" i="26"/>
  <c r="F70" i="26"/>
  <c r="E70" i="26"/>
  <c r="D70" i="26"/>
  <c r="G69" i="26"/>
  <c r="F69" i="26"/>
  <c r="E69" i="26"/>
  <c r="D69" i="26"/>
  <c r="G68" i="26"/>
  <c r="F68" i="26"/>
  <c r="E68" i="26"/>
  <c r="D68" i="26"/>
  <c r="G67" i="26"/>
  <c r="F67" i="26"/>
  <c r="E67" i="26"/>
  <c r="D67" i="26"/>
  <c r="G66" i="26"/>
  <c r="F66" i="26"/>
  <c r="E66" i="26"/>
  <c r="D66" i="26"/>
  <c r="G65" i="26"/>
  <c r="F65" i="26"/>
  <c r="E65" i="26"/>
  <c r="D65" i="26"/>
  <c r="G64" i="26"/>
  <c r="F64" i="26"/>
  <c r="E64" i="26"/>
  <c r="D64" i="26"/>
  <c r="G63" i="26"/>
  <c r="F63" i="26"/>
  <c r="E63" i="26"/>
  <c r="D63" i="26"/>
  <c r="G62" i="26"/>
  <c r="F62" i="26"/>
  <c r="E62" i="26"/>
  <c r="D62" i="26"/>
  <c r="G61" i="26"/>
  <c r="F61" i="26"/>
  <c r="E61" i="26"/>
  <c r="D61" i="26"/>
  <c r="G60" i="26"/>
  <c r="F60" i="26"/>
  <c r="E60" i="26"/>
  <c r="D60" i="26"/>
  <c r="G59" i="26"/>
  <c r="F59" i="26"/>
  <c r="E59" i="26"/>
  <c r="D59" i="26"/>
  <c r="G58" i="26"/>
  <c r="F58" i="26"/>
  <c r="E58" i="26"/>
  <c r="D58" i="26"/>
  <c r="G57" i="26"/>
  <c r="F57" i="26"/>
  <c r="E57" i="26"/>
  <c r="D57" i="26"/>
  <c r="G56" i="26"/>
  <c r="F56" i="26"/>
  <c r="E56" i="26"/>
  <c r="D56" i="26"/>
  <c r="G55" i="26"/>
  <c r="F55" i="26"/>
  <c r="E55" i="26"/>
  <c r="D55" i="26"/>
  <c r="G54" i="26"/>
  <c r="F54" i="26"/>
  <c r="E54" i="26"/>
  <c r="D54" i="26"/>
  <c r="G53" i="26"/>
  <c r="F53" i="26"/>
  <c r="E53" i="26"/>
  <c r="D53" i="26"/>
  <c r="G52" i="26"/>
  <c r="F52" i="26"/>
  <c r="E52" i="26"/>
  <c r="D52" i="26"/>
  <c r="G51" i="26"/>
  <c r="F51" i="26"/>
  <c r="E51" i="26"/>
  <c r="D51" i="26"/>
  <c r="G50" i="26"/>
  <c r="F50" i="26"/>
  <c r="E50" i="26"/>
  <c r="D50" i="26"/>
  <c r="G49" i="26"/>
  <c r="F49" i="26"/>
  <c r="E49" i="26"/>
  <c r="D49" i="26"/>
  <c r="G48" i="26"/>
  <c r="F48" i="26"/>
  <c r="E48" i="26"/>
  <c r="D48" i="26"/>
  <c r="G47" i="26"/>
  <c r="F47" i="26"/>
  <c r="E47" i="26"/>
  <c r="D47" i="26"/>
  <c r="G46" i="26"/>
  <c r="F46" i="26"/>
  <c r="E46" i="26"/>
  <c r="D46" i="26"/>
  <c r="G45" i="26"/>
  <c r="F45" i="26"/>
  <c r="E45" i="26"/>
  <c r="D45" i="26"/>
  <c r="G44" i="26"/>
  <c r="F44" i="26"/>
  <c r="E44" i="26"/>
  <c r="D44" i="26"/>
  <c r="G43" i="26"/>
  <c r="F43" i="26"/>
  <c r="E43" i="26"/>
  <c r="D43" i="26"/>
  <c r="G42" i="26"/>
  <c r="F42" i="26"/>
  <c r="E42" i="26"/>
  <c r="D42" i="26"/>
  <c r="G41" i="26"/>
  <c r="F41" i="26"/>
  <c r="E41" i="26"/>
  <c r="D41" i="26"/>
  <c r="G40" i="26"/>
  <c r="F40" i="26"/>
  <c r="E40" i="26"/>
  <c r="D40" i="26"/>
  <c r="G39" i="26"/>
  <c r="F39" i="26"/>
  <c r="E39" i="26"/>
  <c r="D39" i="26"/>
  <c r="G38" i="26"/>
  <c r="F38" i="26"/>
  <c r="E38" i="26"/>
  <c r="D38" i="26"/>
  <c r="G37" i="26"/>
  <c r="F37" i="26"/>
  <c r="E37" i="26"/>
  <c r="D37" i="26"/>
  <c r="G36" i="26"/>
  <c r="F36" i="26"/>
  <c r="E36" i="26"/>
  <c r="D36" i="26"/>
  <c r="G35" i="26"/>
  <c r="F35" i="26"/>
  <c r="E35" i="26"/>
  <c r="D35" i="26"/>
  <c r="G34" i="26"/>
  <c r="F34" i="26"/>
  <c r="E34" i="26"/>
  <c r="D34" i="26"/>
  <c r="G33" i="26"/>
  <c r="F33" i="26"/>
  <c r="E33" i="26"/>
  <c r="D33" i="26"/>
  <c r="G32" i="26"/>
  <c r="F32" i="26"/>
  <c r="E32" i="26"/>
  <c r="D32" i="26"/>
  <c r="G31" i="26"/>
  <c r="F31" i="26"/>
  <c r="E31" i="26"/>
  <c r="D31" i="26"/>
  <c r="G30" i="26"/>
  <c r="F30" i="26"/>
  <c r="E30" i="26"/>
  <c r="D30" i="26"/>
  <c r="G29" i="26"/>
  <c r="F29" i="26"/>
  <c r="E29" i="26"/>
  <c r="D29" i="26"/>
  <c r="G28" i="26"/>
  <c r="F28" i="26"/>
  <c r="E28" i="26"/>
  <c r="D28" i="26"/>
  <c r="G27" i="26"/>
  <c r="F27" i="26"/>
  <c r="E27" i="26"/>
  <c r="D27" i="26"/>
  <c r="G26" i="26"/>
  <c r="F26" i="26"/>
  <c r="E26" i="26"/>
  <c r="D26" i="26"/>
  <c r="G25" i="26"/>
  <c r="F25" i="26"/>
  <c r="E25" i="26"/>
  <c r="D25" i="26"/>
  <c r="G24" i="26"/>
  <c r="F24" i="26"/>
  <c r="E24" i="26"/>
  <c r="D24" i="26"/>
  <c r="G23" i="26"/>
  <c r="F23" i="26"/>
  <c r="E23" i="26"/>
  <c r="D23" i="26"/>
  <c r="G22" i="26"/>
  <c r="F22" i="26"/>
  <c r="E22" i="26"/>
  <c r="D22" i="26"/>
  <c r="G21" i="26"/>
  <c r="F21" i="26"/>
  <c r="E21" i="26"/>
  <c r="D21" i="26"/>
  <c r="G20" i="26"/>
  <c r="F20" i="26"/>
  <c r="E20" i="26"/>
  <c r="D20" i="26"/>
  <c r="G19" i="26"/>
  <c r="F19" i="26"/>
  <c r="E19" i="26"/>
  <c r="D19" i="26"/>
  <c r="G18" i="26"/>
  <c r="F18" i="26"/>
  <c r="E18" i="26"/>
  <c r="D18" i="26"/>
  <c r="G17" i="26"/>
  <c r="F17" i="26"/>
  <c r="E17" i="26"/>
  <c r="D17" i="26"/>
  <c r="G16" i="26"/>
  <c r="F16" i="26"/>
  <c r="E16" i="26"/>
  <c r="D16" i="26"/>
  <c r="G15" i="26"/>
  <c r="F15" i="26"/>
  <c r="E15" i="26"/>
  <c r="D15" i="26"/>
  <c r="G14" i="26"/>
  <c r="F14" i="26"/>
  <c r="E14" i="26"/>
  <c r="D14" i="26"/>
  <c r="G13" i="26"/>
  <c r="F13" i="26"/>
  <c r="E13" i="26"/>
  <c r="D13" i="26"/>
  <c r="G12" i="26"/>
  <c r="F12" i="26"/>
  <c r="E12" i="26"/>
  <c r="D12" i="26"/>
  <c r="G11" i="26"/>
  <c r="F11" i="26"/>
  <c r="E11" i="26"/>
  <c r="D11" i="26"/>
  <c r="G96" i="25"/>
  <c r="E96" i="25"/>
  <c r="D96" i="25"/>
  <c r="G95" i="25"/>
  <c r="F95" i="25"/>
  <c r="E95" i="25"/>
  <c r="D95" i="25"/>
  <c r="G94" i="25"/>
  <c r="F94" i="25"/>
  <c r="E94" i="25"/>
  <c r="D94" i="25"/>
  <c r="G93" i="25"/>
  <c r="F93" i="25"/>
  <c r="E93" i="25"/>
  <c r="D93" i="25"/>
  <c r="G92" i="25"/>
  <c r="F92" i="25"/>
  <c r="E92" i="25"/>
  <c r="D92" i="25"/>
  <c r="G91" i="25"/>
  <c r="F91" i="25"/>
  <c r="E91" i="25"/>
  <c r="D91" i="25"/>
  <c r="G90" i="25"/>
  <c r="F90" i="25"/>
  <c r="E90" i="25"/>
  <c r="D90" i="25"/>
  <c r="G89" i="25"/>
  <c r="F89" i="25"/>
  <c r="E89" i="25"/>
  <c r="D89" i="25"/>
  <c r="G88" i="25"/>
  <c r="F88" i="25"/>
  <c r="E88" i="25"/>
  <c r="D88" i="25"/>
  <c r="G87" i="25"/>
  <c r="F87" i="25"/>
  <c r="E87" i="25"/>
  <c r="D87" i="25"/>
  <c r="G86" i="25"/>
  <c r="F86" i="25"/>
  <c r="E86" i="25"/>
  <c r="D86" i="25"/>
  <c r="G85" i="25"/>
  <c r="F85" i="25"/>
  <c r="E85" i="25"/>
  <c r="D85" i="25"/>
  <c r="G84" i="25"/>
  <c r="F84" i="25"/>
  <c r="E84" i="25"/>
  <c r="D84" i="25"/>
  <c r="G83" i="25"/>
  <c r="F83" i="25"/>
  <c r="E83" i="25"/>
  <c r="D83" i="25"/>
  <c r="G82" i="25"/>
  <c r="F82" i="25"/>
  <c r="E82" i="25"/>
  <c r="D82" i="25"/>
  <c r="G81" i="25"/>
  <c r="F81" i="25"/>
  <c r="E81" i="25"/>
  <c r="D81" i="25"/>
  <c r="G80" i="25"/>
  <c r="F80" i="25"/>
  <c r="E80" i="25"/>
  <c r="D80" i="25"/>
  <c r="G79" i="25"/>
  <c r="F79" i="25"/>
  <c r="E79" i="25"/>
  <c r="D79" i="25"/>
  <c r="G78" i="25"/>
  <c r="F78" i="25"/>
  <c r="E78" i="25"/>
  <c r="D78" i="25"/>
  <c r="G77" i="25"/>
  <c r="F77" i="25"/>
  <c r="E77" i="25"/>
  <c r="D77" i="25"/>
  <c r="G76" i="25"/>
  <c r="F76" i="25"/>
  <c r="E76" i="25"/>
  <c r="D76" i="25"/>
  <c r="G75" i="25"/>
  <c r="F75" i="25"/>
  <c r="E75" i="25"/>
  <c r="D75" i="25"/>
  <c r="G74" i="25"/>
  <c r="F74" i="25"/>
  <c r="E74" i="25"/>
  <c r="D74" i="25"/>
  <c r="G73" i="25"/>
  <c r="F73" i="25"/>
  <c r="E73" i="25"/>
  <c r="D73" i="25"/>
  <c r="G72" i="25"/>
  <c r="F72" i="25"/>
  <c r="E72" i="25"/>
  <c r="D72" i="25"/>
  <c r="G71" i="25"/>
  <c r="F71" i="25"/>
  <c r="E71" i="25"/>
  <c r="D71" i="25"/>
  <c r="G70" i="25"/>
  <c r="F70" i="25"/>
  <c r="E70" i="25"/>
  <c r="D70" i="25"/>
  <c r="G69" i="25"/>
  <c r="F69" i="25"/>
  <c r="E69" i="25"/>
  <c r="D69" i="25"/>
  <c r="G68" i="25"/>
  <c r="F68" i="25"/>
  <c r="E68" i="25"/>
  <c r="D68" i="25"/>
  <c r="G67" i="25"/>
  <c r="F67" i="25"/>
  <c r="E67" i="25"/>
  <c r="D67" i="25"/>
  <c r="G66" i="25"/>
  <c r="F66" i="25"/>
  <c r="E66" i="25"/>
  <c r="D66" i="25"/>
  <c r="G65" i="25"/>
  <c r="F65" i="25"/>
  <c r="E65" i="25"/>
  <c r="D65" i="25"/>
  <c r="G64" i="25"/>
  <c r="F64" i="25"/>
  <c r="E64" i="25"/>
  <c r="D64" i="25"/>
  <c r="G63" i="25"/>
  <c r="F63" i="25"/>
  <c r="E63" i="25"/>
  <c r="D63" i="25"/>
  <c r="G62" i="25"/>
  <c r="F62" i="25"/>
  <c r="E62" i="25"/>
  <c r="D62" i="25"/>
  <c r="G61" i="25"/>
  <c r="F61" i="25"/>
  <c r="E61" i="25"/>
  <c r="D61" i="25"/>
  <c r="G60" i="25"/>
  <c r="F60" i="25"/>
  <c r="E60" i="25"/>
  <c r="D60" i="25"/>
  <c r="G59" i="25"/>
  <c r="F59" i="25"/>
  <c r="E59" i="25"/>
  <c r="D59" i="25"/>
  <c r="G58" i="25"/>
  <c r="F58" i="25"/>
  <c r="E58" i="25"/>
  <c r="D58" i="25"/>
  <c r="G57" i="25"/>
  <c r="F57" i="25"/>
  <c r="E57" i="25"/>
  <c r="D57" i="25"/>
  <c r="G56" i="25"/>
  <c r="F56" i="25"/>
  <c r="E56" i="25"/>
  <c r="D56" i="25"/>
  <c r="G55" i="25"/>
  <c r="F55" i="25"/>
  <c r="E55" i="25"/>
  <c r="D55" i="25"/>
  <c r="G54" i="25"/>
  <c r="F54" i="25"/>
  <c r="E54" i="25"/>
  <c r="D54" i="25"/>
  <c r="G53" i="25"/>
  <c r="F53" i="25"/>
  <c r="E53" i="25"/>
  <c r="D53" i="25"/>
  <c r="G52" i="25"/>
  <c r="F52" i="25"/>
  <c r="E52" i="25"/>
  <c r="D52" i="25"/>
  <c r="G51" i="25"/>
  <c r="F51" i="25"/>
  <c r="E51" i="25"/>
  <c r="D51" i="25"/>
  <c r="G50" i="25"/>
  <c r="F50" i="25"/>
  <c r="E50" i="25"/>
  <c r="D50" i="25"/>
  <c r="G49" i="25"/>
  <c r="F49" i="25"/>
  <c r="E49" i="25"/>
  <c r="D49" i="25"/>
  <c r="G48" i="25"/>
  <c r="F48" i="25"/>
  <c r="E48" i="25"/>
  <c r="D48" i="25"/>
  <c r="G47" i="25"/>
  <c r="F47" i="25"/>
  <c r="E47" i="25"/>
  <c r="D47" i="25"/>
  <c r="G46" i="25"/>
  <c r="F46" i="25"/>
  <c r="E46" i="25"/>
  <c r="D46" i="25"/>
  <c r="G45" i="25"/>
  <c r="F45" i="25"/>
  <c r="E45" i="25"/>
  <c r="D45" i="25"/>
  <c r="G44" i="25"/>
  <c r="F44" i="25"/>
  <c r="E44" i="25"/>
  <c r="D44" i="25"/>
  <c r="G43" i="25"/>
  <c r="F43" i="25"/>
  <c r="E43" i="25"/>
  <c r="D43" i="25"/>
  <c r="G42" i="25"/>
  <c r="F42" i="25"/>
  <c r="E42" i="25"/>
  <c r="D42" i="25"/>
  <c r="G41" i="25"/>
  <c r="F41" i="25"/>
  <c r="E41" i="25"/>
  <c r="D41" i="25"/>
  <c r="G40" i="25"/>
  <c r="F40" i="25"/>
  <c r="E40" i="25"/>
  <c r="D40" i="25"/>
  <c r="G39" i="25"/>
  <c r="F39" i="25"/>
  <c r="E39" i="25"/>
  <c r="D39" i="25"/>
  <c r="G38" i="25"/>
  <c r="F38" i="25"/>
  <c r="E38" i="25"/>
  <c r="D38" i="25"/>
  <c r="G37" i="25"/>
  <c r="F37" i="25"/>
  <c r="E37" i="25"/>
  <c r="D37" i="25"/>
  <c r="G36" i="25"/>
  <c r="F36" i="25"/>
  <c r="E36" i="25"/>
  <c r="D36" i="25"/>
  <c r="G35" i="25"/>
  <c r="F35" i="25"/>
  <c r="E35" i="25"/>
  <c r="D35" i="25"/>
  <c r="G34" i="25"/>
  <c r="F34" i="25"/>
  <c r="E34" i="25"/>
  <c r="D34" i="25"/>
  <c r="G33" i="25"/>
  <c r="F33" i="25"/>
  <c r="E33" i="25"/>
  <c r="D33" i="25"/>
  <c r="G32" i="25"/>
  <c r="F32" i="25"/>
  <c r="E32" i="25"/>
  <c r="D32" i="25"/>
  <c r="G31" i="25"/>
  <c r="F31" i="25"/>
  <c r="E31" i="25"/>
  <c r="D31" i="25"/>
  <c r="G30" i="25"/>
  <c r="F30" i="25"/>
  <c r="E30" i="25"/>
  <c r="D30" i="25"/>
  <c r="G29" i="25"/>
  <c r="F29" i="25"/>
  <c r="E29" i="25"/>
  <c r="D29" i="25"/>
  <c r="G28" i="25"/>
  <c r="F28" i="25"/>
  <c r="E28" i="25"/>
  <c r="D28" i="25"/>
  <c r="G27" i="25"/>
  <c r="F27" i="25"/>
  <c r="E27" i="25"/>
  <c r="D27" i="25"/>
  <c r="G26" i="25"/>
  <c r="F26" i="25"/>
  <c r="E26" i="25"/>
  <c r="D26" i="25"/>
  <c r="G25" i="25"/>
  <c r="F25" i="25"/>
  <c r="E25" i="25"/>
  <c r="D25" i="25"/>
  <c r="G24" i="25"/>
  <c r="F24" i="25"/>
  <c r="E24" i="25"/>
  <c r="D24" i="25"/>
  <c r="G23" i="25"/>
  <c r="F23" i="25"/>
  <c r="E23" i="25"/>
  <c r="D23" i="25"/>
  <c r="G22" i="25"/>
  <c r="F22" i="25"/>
  <c r="E22" i="25"/>
  <c r="D22" i="25"/>
  <c r="G21" i="25"/>
  <c r="F21" i="25"/>
  <c r="E21" i="25"/>
  <c r="D21" i="25"/>
  <c r="G20" i="25"/>
  <c r="F20" i="25"/>
  <c r="E20" i="25"/>
  <c r="D20" i="25"/>
  <c r="G19" i="25"/>
  <c r="F19" i="25"/>
  <c r="E19" i="25"/>
  <c r="D19" i="25"/>
  <c r="G18" i="25"/>
  <c r="F18" i="25"/>
  <c r="E18" i="25"/>
  <c r="D18" i="25"/>
  <c r="G17" i="25"/>
  <c r="F17" i="25"/>
  <c r="E17" i="25"/>
  <c r="D17" i="25"/>
  <c r="G16" i="25"/>
  <c r="F16" i="25"/>
  <c r="E16" i="25"/>
  <c r="D16" i="25"/>
  <c r="G15" i="25"/>
  <c r="F15" i="25"/>
  <c r="E15" i="25"/>
  <c r="D15" i="25"/>
  <c r="G14" i="25"/>
  <c r="F14" i="25"/>
  <c r="E14" i="25"/>
  <c r="D14" i="25"/>
  <c r="G13" i="25"/>
  <c r="F13" i="25"/>
  <c r="E13" i="25"/>
  <c r="D13" i="25"/>
  <c r="G12" i="25"/>
  <c r="F12" i="25"/>
  <c r="E12" i="25"/>
  <c r="D12" i="25"/>
  <c r="G11" i="25"/>
  <c r="F11" i="25"/>
  <c r="E11" i="25"/>
  <c r="D11" i="25"/>
  <c r="E5" i="25" l="1"/>
  <c r="E5" i="26"/>
  <c r="E5" i="27"/>
  <c r="F5" i="25"/>
  <c r="F5" i="26"/>
  <c r="F5" i="27"/>
  <c r="G5" i="25"/>
  <c r="G5" i="26"/>
  <c r="G5" i="27"/>
  <c r="D5" i="25"/>
  <c r="D5" i="26"/>
  <c r="D5" i="27"/>
  <c r="F98" i="26"/>
  <c r="E98" i="27"/>
  <c r="E98" i="26"/>
  <c r="F98" i="25"/>
  <c r="D14" i="22" s="1"/>
  <c r="G98" i="26"/>
  <c r="E98" i="25"/>
  <c r="G98" i="27"/>
  <c r="F7" i="27"/>
  <c r="F98" i="27"/>
  <c r="D7" i="26"/>
  <c r="D98" i="26"/>
  <c r="D98" i="27"/>
  <c r="G7" i="25"/>
  <c r="G98" i="25"/>
  <c r="D6" i="25"/>
  <c r="D6" i="26"/>
  <c r="D6" i="27"/>
  <c r="E6" i="25"/>
  <c r="E6" i="26"/>
  <c r="E6" i="27"/>
  <c r="F6" i="25"/>
  <c r="D29" i="22" s="1"/>
  <c r="F6" i="26"/>
  <c r="F6" i="27"/>
  <c r="D98" i="25"/>
  <c r="G6" i="25"/>
  <c r="G6" i="26"/>
  <c r="G6" i="27"/>
  <c r="E7" i="25"/>
  <c r="D7" i="27"/>
  <c r="G7" i="26"/>
  <c r="F7" i="26"/>
  <c r="D7" i="25"/>
  <c r="I24" i="27"/>
  <c r="E7" i="27"/>
  <c r="F7" i="25"/>
  <c r="G7" i="27"/>
  <c r="I93" i="26"/>
  <c r="E7" i="26"/>
  <c r="K13" i="25"/>
  <c r="H52" i="27"/>
  <c r="J22" i="27"/>
  <c r="K51" i="27"/>
  <c r="I34" i="27"/>
  <c r="I48" i="27"/>
  <c r="H57" i="27"/>
  <c r="H60" i="27"/>
  <c r="H65" i="27"/>
  <c r="H68" i="27"/>
  <c r="H73" i="27"/>
  <c r="H76" i="27"/>
  <c r="H81" i="27"/>
  <c r="H84" i="27"/>
  <c r="H89" i="27"/>
  <c r="H92" i="27"/>
  <c r="H11" i="27"/>
  <c r="H12" i="27"/>
  <c r="H13" i="27"/>
  <c r="H14" i="27"/>
  <c r="H15" i="27"/>
  <c r="H16" i="27"/>
  <c r="H17" i="27"/>
  <c r="H18" i="27"/>
  <c r="H19" i="27"/>
  <c r="H21" i="27"/>
  <c r="K23" i="27"/>
  <c r="I12" i="27"/>
  <c r="I13" i="27"/>
  <c r="I20" i="27"/>
  <c r="H24" i="27"/>
  <c r="H27" i="27"/>
  <c r="H28" i="27"/>
  <c r="H29" i="27"/>
  <c r="H31" i="27"/>
  <c r="H33" i="27"/>
  <c r="H35" i="27"/>
  <c r="H37" i="27"/>
  <c r="H40" i="27"/>
  <c r="H44" i="27"/>
  <c r="H47" i="27"/>
  <c r="H49" i="27"/>
  <c r="K18" i="26"/>
  <c r="I14" i="26"/>
  <c r="I18" i="26"/>
  <c r="H48" i="26"/>
  <c r="H52" i="26"/>
  <c r="H53" i="26"/>
  <c r="I53" i="26"/>
  <c r="I22" i="26"/>
  <c r="I26" i="26"/>
  <c r="I30" i="26"/>
  <c r="I34" i="26"/>
  <c r="I38" i="26"/>
  <c r="I42" i="26"/>
  <c r="I45" i="26"/>
  <c r="I47" i="26"/>
  <c r="I48" i="26"/>
  <c r="I84" i="26"/>
  <c r="H56" i="26"/>
  <c r="H57" i="26"/>
  <c r="H64" i="26"/>
  <c r="I69" i="26"/>
  <c r="J24" i="26"/>
  <c r="I57" i="26"/>
  <c r="I61" i="26"/>
  <c r="H72" i="26"/>
  <c r="H73" i="26"/>
  <c r="H76" i="26"/>
  <c r="H80" i="26"/>
  <c r="H82" i="26"/>
  <c r="K19" i="26"/>
  <c r="I73" i="26"/>
  <c r="K14" i="25"/>
  <c r="I11" i="25"/>
  <c r="J54" i="25"/>
  <c r="H12" i="25"/>
  <c r="H13" i="25"/>
  <c r="I12" i="25"/>
  <c r="I13" i="25"/>
  <c r="H14" i="25"/>
  <c r="H16" i="25"/>
  <c r="H17" i="25"/>
  <c r="H18" i="25"/>
  <c r="H20" i="25"/>
  <c r="H21" i="25"/>
  <c r="H22" i="25"/>
  <c r="H24" i="25"/>
  <c r="H25" i="25"/>
  <c r="H26" i="25"/>
  <c r="H28" i="25"/>
  <c r="H29" i="25"/>
  <c r="H30" i="25"/>
  <c r="J30" i="25"/>
  <c r="J11" i="25"/>
  <c r="I14" i="25"/>
  <c r="I15" i="25"/>
  <c r="I16" i="25"/>
  <c r="I17" i="25"/>
  <c r="I18" i="25"/>
  <c r="I19" i="25"/>
  <c r="I20" i="25"/>
  <c r="I21" i="25"/>
  <c r="I22" i="25"/>
  <c r="I23" i="25"/>
  <c r="I24" i="25"/>
  <c r="I25" i="25"/>
  <c r="I26" i="25"/>
  <c r="I27" i="25"/>
  <c r="I29" i="25"/>
  <c r="I30" i="25"/>
  <c r="H33" i="25"/>
  <c r="H35" i="25"/>
  <c r="H36" i="25"/>
  <c r="H40" i="25"/>
  <c r="H41" i="25"/>
  <c r="H44" i="25"/>
  <c r="H49" i="25"/>
  <c r="H52" i="25"/>
  <c r="H57" i="25"/>
  <c r="J15" i="25"/>
  <c r="J19" i="25"/>
  <c r="J23" i="25"/>
  <c r="J27" i="25"/>
  <c r="I33" i="25"/>
  <c r="I34" i="25"/>
  <c r="I37" i="25"/>
  <c r="I38" i="25"/>
  <c r="I41" i="25"/>
  <c r="I42" i="25"/>
  <c r="I45" i="25"/>
  <c r="I46" i="25"/>
  <c r="I49" i="25"/>
  <c r="I50" i="25"/>
  <c r="I53" i="25"/>
  <c r="I54" i="25"/>
  <c r="I57" i="25"/>
  <c r="I58" i="25"/>
  <c r="I61" i="25"/>
  <c r="I63" i="25"/>
  <c r="I65" i="25"/>
  <c r="I67" i="25"/>
  <c r="I69" i="25"/>
  <c r="I71" i="25"/>
  <c r="I73" i="25"/>
  <c r="I75" i="25"/>
  <c r="I77" i="25"/>
  <c r="I79" i="25"/>
  <c r="I81" i="25"/>
  <c r="I83" i="25"/>
  <c r="I85" i="25"/>
  <c r="I87" i="25"/>
  <c r="I89" i="25"/>
  <c r="I91" i="25"/>
  <c r="I93" i="25"/>
  <c r="I95" i="25"/>
  <c r="K17" i="25"/>
  <c r="K22" i="25"/>
  <c r="K35" i="25"/>
  <c r="K36" i="25"/>
  <c r="J42" i="25"/>
  <c r="H46" i="25"/>
  <c r="J47" i="25"/>
  <c r="K52" i="25"/>
  <c r="H56" i="25"/>
  <c r="K63" i="25"/>
  <c r="K64" i="25"/>
  <c r="K80" i="25"/>
  <c r="K34" i="26"/>
  <c r="J40" i="26"/>
  <c r="K31" i="25"/>
  <c r="K47" i="25"/>
  <c r="K67" i="25"/>
  <c r="K68" i="25"/>
  <c r="J89" i="25"/>
  <c r="J12" i="26"/>
  <c r="J89" i="26"/>
  <c r="J41" i="26"/>
  <c r="J37" i="26"/>
  <c r="J33" i="26"/>
  <c r="J29" i="26"/>
  <c r="J25" i="26"/>
  <c r="J21" i="26"/>
  <c r="J17" i="26"/>
  <c r="J13" i="26"/>
  <c r="J39" i="26"/>
  <c r="J35" i="26"/>
  <c r="J31" i="26"/>
  <c r="J27" i="26"/>
  <c r="J23" i="26"/>
  <c r="J19" i="26"/>
  <c r="J15" i="26"/>
  <c r="J11" i="26"/>
  <c r="K22" i="26"/>
  <c r="K23" i="26"/>
  <c r="K38" i="26"/>
  <c r="K39" i="26"/>
  <c r="K58" i="26"/>
  <c r="J66" i="26"/>
  <c r="H5" i="25"/>
  <c r="H11" i="25"/>
  <c r="K11" i="25"/>
  <c r="K58" i="25"/>
  <c r="K50" i="25"/>
  <c r="K42" i="25"/>
  <c r="K34" i="25"/>
  <c r="K12" i="25"/>
  <c r="J13" i="25"/>
  <c r="H15" i="25"/>
  <c r="K15" i="25"/>
  <c r="K16" i="25"/>
  <c r="J17" i="25"/>
  <c r="H19" i="25"/>
  <c r="K19" i="25"/>
  <c r="K20" i="25"/>
  <c r="J21" i="25"/>
  <c r="H23" i="25"/>
  <c r="K23" i="25"/>
  <c r="K24" i="25"/>
  <c r="J25" i="25"/>
  <c r="H27" i="25"/>
  <c r="K27" i="25"/>
  <c r="K28" i="25"/>
  <c r="H32" i="25"/>
  <c r="J34" i="25"/>
  <c r="H37" i="25"/>
  <c r="H38" i="25"/>
  <c r="J38" i="25"/>
  <c r="J39" i="25"/>
  <c r="H43" i="25"/>
  <c r="K43" i="25"/>
  <c r="K44" i="25"/>
  <c r="H48" i="25"/>
  <c r="J50" i="25"/>
  <c r="H53" i="25"/>
  <c r="H54" i="25"/>
  <c r="J55" i="25"/>
  <c r="H59" i="25"/>
  <c r="K59" i="25"/>
  <c r="K60" i="25"/>
  <c r="J61" i="25"/>
  <c r="K71" i="25"/>
  <c r="K72" i="25"/>
  <c r="J77" i="25"/>
  <c r="K87" i="25"/>
  <c r="K88" i="25"/>
  <c r="J93" i="25"/>
  <c r="K93" i="26"/>
  <c r="K89" i="26"/>
  <c r="K85" i="26"/>
  <c r="K90" i="26"/>
  <c r="K73" i="26"/>
  <c r="K69" i="26"/>
  <c r="K65" i="26"/>
  <c r="K61" i="26"/>
  <c r="K57" i="26"/>
  <c r="K53" i="26"/>
  <c r="K49" i="26"/>
  <c r="K45" i="26"/>
  <c r="K86" i="26"/>
  <c r="K80" i="26"/>
  <c r="K76" i="26"/>
  <c r="K70" i="26"/>
  <c r="K62" i="26"/>
  <c r="K54" i="26"/>
  <c r="K46" i="26"/>
  <c r="K11" i="26"/>
  <c r="K67" i="26"/>
  <c r="K51" i="26"/>
  <c r="K87" i="26"/>
  <c r="K78" i="26"/>
  <c r="K66" i="26"/>
  <c r="K50" i="26"/>
  <c r="K40" i="26"/>
  <c r="K36" i="26"/>
  <c r="K32" i="26"/>
  <c r="K28" i="26"/>
  <c r="K24" i="26"/>
  <c r="K20" i="26"/>
  <c r="K16" i="26"/>
  <c r="K12" i="26"/>
  <c r="K5" i="26"/>
  <c r="K94" i="26"/>
  <c r="J16" i="26"/>
  <c r="K26" i="26"/>
  <c r="K27" i="26"/>
  <c r="J32" i="26"/>
  <c r="K42" i="26"/>
  <c r="K43" i="26"/>
  <c r="J50" i="26"/>
  <c r="J71" i="26"/>
  <c r="H93" i="26"/>
  <c r="K18" i="25"/>
  <c r="K21" i="25"/>
  <c r="K25" i="25"/>
  <c r="K26" i="25"/>
  <c r="J31" i="25"/>
  <c r="J94" i="25"/>
  <c r="J90" i="25"/>
  <c r="J86" i="25"/>
  <c r="J82" i="25"/>
  <c r="J78" i="25"/>
  <c r="J74" i="25"/>
  <c r="J70" i="25"/>
  <c r="J66" i="25"/>
  <c r="J62" i="25"/>
  <c r="J53" i="25"/>
  <c r="J45" i="25"/>
  <c r="J37" i="25"/>
  <c r="J29" i="25"/>
  <c r="J96" i="25"/>
  <c r="J92" i="25"/>
  <c r="J88" i="25"/>
  <c r="J84" i="25"/>
  <c r="J80" i="25"/>
  <c r="J76" i="25"/>
  <c r="J72" i="25"/>
  <c r="J68" i="25"/>
  <c r="J64" i="25"/>
  <c r="H45" i="25"/>
  <c r="J46" i="25"/>
  <c r="H51" i="25"/>
  <c r="K51" i="25"/>
  <c r="J58" i="25"/>
  <c r="J69" i="25"/>
  <c r="K79" i="25"/>
  <c r="J85" i="25"/>
  <c r="K95" i="25"/>
  <c r="K96" i="25"/>
  <c r="K35" i="26"/>
  <c r="K74" i="26"/>
  <c r="K75" i="26"/>
  <c r="J86" i="26"/>
  <c r="K5" i="25"/>
  <c r="K30" i="25"/>
  <c r="J41" i="25"/>
  <c r="K46" i="25"/>
  <c r="J57" i="25"/>
  <c r="J73" i="25"/>
  <c r="K83" i="25"/>
  <c r="K84" i="25"/>
  <c r="J28" i="26"/>
  <c r="K59" i="26"/>
  <c r="K82" i="26"/>
  <c r="K83" i="26"/>
  <c r="J25" i="27"/>
  <c r="J14" i="27"/>
  <c r="J5" i="27"/>
  <c r="J13" i="27"/>
  <c r="J54" i="27"/>
  <c r="J33" i="25"/>
  <c r="K38" i="25"/>
  <c r="K39" i="25"/>
  <c r="J49" i="25"/>
  <c r="K54" i="25"/>
  <c r="K55" i="25"/>
  <c r="H60" i="25"/>
  <c r="J60" i="25"/>
  <c r="J65" i="25"/>
  <c r="K75" i="25"/>
  <c r="K76" i="25"/>
  <c r="J81" i="25"/>
  <c r="K91" i="25"/>
  <c r="K92" i="25"/>
  <c r="J5" i="26"/>
  <c r="K14" i="26"/>
  <c r="K15" i="26"/>
  <c r="J20" i="26"/>
  <c r="K30" i="26"/>
  <c r="K31" i="26"/>
  <c r="J36" i="26"/>
  <c r="J55" i="26"/>
  <c r="H65" i="26"/>
  <c r="H68" i="26"/>
  <c r="H69" i="26"/>
  <c r="J77" i="26"/>
  <c r="H64" i="25"/>
  <c r="H68" i="25"/>
  <c r="H72" i="25"/>
  <c r="H76" i="25"/>
  <c r="H80" i="25"/>
  <c r="H84" i="25"/>
  <c r="H88" i="25"/>
  <c r="H92" i="25"/>
  <c r="H96" i="25"/>
  <c r="H11" i="26"/>
  <c r="H15" i="26"/>
  <c r="H19" i="26"/>
  <c r="H23" i="26"/>
  <c r="H27" i="26"/>
  <c r="H31" i="26"/>
  <c r="H35" i="26"/>
  <c r="H39" i="26"/>
  <c r="H43" i="26"/>
  <c r="K44" i="26"/>
  <c r="H49" i="26"/>
  <c r="H54" i="26"/>
  <c r="I54" i="26"/>
  <c r="K55" i="26"/>
  <c r="I58" i="26"/>
  <c r="H59" i="26"/>
  <c r="K60" i="26"/>
  <c r="I63" i="26"/>
  <c r="I64" i="26"/>
  <c r="H70" i="26"/>
  <c r="I70" i="26"/>
  <c r="K71" i="26"/>
  <c r="I74" i="26"/>
  <c r="H75" i="26"/>
  <c r="I82" i="26"/>
  <c r="H83" i="26"/>
  <c r="H84" i="26"/>
  <c r="K95" i="26"/>
  <c r="K57" i="25"/>
  <c r="K53" i="25"/>
  <c r="K49" i="25"/>
  <c r="K45" i="25"/>
  <c r="K41" i="25"/>
  <c r="K37" i="25"/>
  <c r="K33" i="25"/>
  <c r="K29" i="25"/>
  <c r="J28" i="25"/>
  <c r="H31" i="25"/>
  <c r="K32" i="25"/>
  <c r="H34" i="25"/>
  <c r="J35" i="25"/>
  <c r="H39" i="25"/>
  <c r="K40" i="25"/>
  <c r="H42" i="25"/>
  <c r="J43" i="25"/>
  <c r="H47" i="25"/>
  <c r="K48" i="25"/>
  <c r="H50" i="25"/>
  <c r="J51" i="25"/>
  <c r="H55" i="25"/>
  <c r="K56" i="25"/>
  <c r="H58" i="25"/>
  <c r="J59" i="25"/>
  <c r="K61" i="25"/>
  <c r="K62" i="25"/>
  <c r="J63" i="25"/>
  <c r="K65" i="25"/>
  <c r="K66" i="25"/>
  <c r="J67" i="25"/>
  <c r="K69" i="25"/>
  <c r="K70" i="25"/>
  <c r="J71" i="25"/>
  <c r="K73" i="25"/>
  <c r="K74" i="25"/>
  <c r="J75" i="25"/>
  <c r="K77" i="25"/>
  <c r="K78" i="25"/>
  <c r="J79" i="25"/>
  <c r="K81" i="25"/>
  <c r="K82" i="25"/>
  <c r="J83" i="25"/>
  <c r="K85" i="25"/>
  <c r="K86" i="25"/>
  <c r="J87" i="25"/>
  <c r="K89" i="25"/>
  <c r="K90" i="25"/>
  <c r="J91" i="25"/>
  <c r="K93" i="25"/>
  <c r="K94" i="25"/>
  <c r="J95" i="25"/>
  <c r="K13" i="26"/>
  <c r="J14" i="26"/>
  <c r="K17" i="26"/>
  <c r="J18" i="26"/>
  <c r="K21" i="26"/>
  <c r="J22" i="26"/>
  <c r="K25" i="26"/>
  <c r="J26" i="26"/>
  <c r="K29" i="26"/>
  <c r="J30" i="26"/>
  <c r="K33" i="26"/>
  <c r="J34" i="26"/>
  <c r="K37" i="26"/>
  <c r="J38" i="26"/>
  <c r="K41" i="26"/>
  <c r="J42" i="26"/>
  <c r="H45" i="26"/>
  <c r="J47" i="26"/>
  <c r="J58" i="26"/>
  <c r="H60" i="26"/>
  <c r="H61" i="26"/>
  <c r="J63" i="26"/>
  <c r="I65" i="26"/>
  <c r="J74" i="26"/>
  <c r="H78" i="26"/>
  <c r="K79" i="26"/>
  <c r="J81" i="26"/>
  <c r="K88" i="26"/>
  <c r="J91" i="26"/>
  <c r="K52" i="27"/>
  <c r="K43" i="27"/>
  <c r="K75" i="27"/>
  <c r="J55" i="27"/>
  <c r="J58" i="27"/>
  <c r="J12" i="25"/>
  <c r="J14" i="25"/>
  <c r="J16" i="25"/>
  <c r="J18" i="25"/>
  <c r="J20" i="25"/>
  <c r="J22" i="25"/>
  <c r="J24" i="25"/>
  <c r="J26" i="25"/>
  <c r="H62" i="25"/>
  <c r="H66" i="25"/>
  <c r="H70" i="25"/>
  <c r="H74" i="25"/>
  <c r="H78" i="25"/>
  <c r="H82" i="25"/>
  <c r="H86" i="25"/>
  <c r="H90" i="25"/>
  <c r="H94" i="25"/>
  <c r="J90" i="26"/>
  <c r="I12" i="26"/>
  <c r="H13" i="26"/>
  <c r="I16" i="26"/>
  <c r="H17" i="26"/>
  <c r="I20" i="26"/>
  <c r="H21" i="26"/>
  <c r="I24" i="26"/>
  <c r="H25" i="26"/>
  <c r="I28" i="26"/>
  <c r="H29" i="26"/>
  <c r="I32" i="26"/>
  <c r="H33" i="26"/>
  <c r="I36" i="26"/>
  <c r="H37" i="26"/>
  <c r="I40" i="26"/>
  <c r="H41" i="26"/>
  <c r="I92" i="26"/>
  <c r="I85" i="26"/>
  <c r="H46" i="26"/>
  <c r="I46" i="26"/>
  <c r="K47" i="26"/>
  <c r="I50" i="26"/>
  <c r="H51" i="26"/>
  <c r="K52" i="26"/>
  <c r="I55" i="26"/>
  <c r="I56" i="26"/>
  <c r="H62" i="26"/>
  <c r="I62" i="26"/>
  <c r="K63" i="26"/>
  <c r="I66" i="26"/>
  <c r="H67" i="26"/>
  <c r="K68" i="26"/>
  <c r="I71" i="26"/>
  <c r="I72" i="26"/>
  <c r="I78" i="26"/>
  <c r="H79" i="26"/>
  <c r="I86" i="26"/>
  <c r="I5" i="27"/>
  <c r="K55" i="27"/>
  <c r="I5" i="25"/>
  <c r="I28" i="25"/>
  <c r="I32" i="25"/>
  <c r="J32" i="25"/>
  <c r="I36" i="25"/>
  <c r="J36" i="25"/>
  <c r="I40" i="25"/>
  <c r="J40" i="25"/>
  <c r="I44" i="25"/>
  <c r="J44" i="25"/>
  <c r="I48" i="25"/>
  <c r="J48" i="25"/>
  <c r="I52" i="25"/>
  <c r="J52" i="25"/>
  <c r="I56" i="25"/>
  <c r="J56" i="25"/>
  <c r="I60" i="25"/>
  <c r="I62" i="25"/>
  <c r="I64" i="25"/>
  <c r="I66" i="25"/>
  <c r="I68" i="25"/>
  <c r="I70" i="25"/>
  <c r="I72" i="25"/>
  <c r="I74" i="25"/>
  <c r="I76" i="25"/>
  <c r="I78" i="25"/>
  <c r="I80" i="25"/>
  <c r="I82" i="25"/>
  <c r="I84" i="25"/>
  <c r="I86" i="25"/>
  <c r="I88" i="25"/>
  <c r="I90" i="25"/>
  <c r="I92" i="25"/>
  <c r="I94" i="25"/>
  <c r="I96" i="25"/>
  <c r="I96" i="26"/>
  <c r="I13" i="26"/>
  <c r="I15" i="26"/>
  <c r="I17" i="26"/>
  <c r="I19" i="26"/>
  <c r="I21" i="26"/>
  <c r="I23" i="26"/>
  <c r="I25" i="26"/>
  <c r="I27" i="26"/>
  <c r="I29" i="26"/>
  <c r="I31" i="26"/>
  <c r="I33" i="26"/>
  <c r="I35" i="26"/>
  <c r="I37" i="26"/>
  <c r="I39" i="26"/>
  <c r="I41" i="26"/>
  <c r="I43" i="26"/>
  <c r="H44" i="26"/>
  <c r="I49" i="26"/>
  <c r="I51" i="26"/>
  <c r="I59" i="26"/>
  <c r="I67" i="26"/>
  <c r="I76" i="26"/>
  <c r="K77" i="26"/>
  <c r="I80" i="26"/>
  <c r="K81" i="26"/>
  <c r="H85" i="26"/>
  <c r="I89" i="26"/>
  <c r="K91" i="26"/>
  <c r="I94" i="26"/>
  <c r="K96" i="26"/>
  <c r="K14" i="27"/>
  <c r="J15" i="27"/>
  <c r="J16" i="27"/>
  <c r="J36" i="27"/>
  <c r="J39" i="27"/>
  <c r="J41" i="27"/>
  <c r="I73" i="27"/>
  <c r="J79" i="27"/>
  <c r="I31" i="25"/>
  <c r="I35" i="25"/>
  <c r="I39" i="25"/>
  <c r="I43" i="25"/>
  <c r="I47" i="25"/>
  <c r="I51" i="25"/>
  <c r="I55" i="25"/>
  <c r="I59" i="25"/>
  <c r="H61" i="25"/>
  <c r="H63" i="25"/>
  <c r="H65" i="25"/>
  <c r="H67" i="25"/>
  <c r="H69" i="25"/>
  <c r="H71" i="25"/>
  <c r="H73" i="25"/>
  <c r="H75" i="25"/>
  <c r="H77" i="25"/>
  <c r="H79" i="25"/>
  <c r="H81" i="25"/>
  <c r="H83" i="25"/>
  <c r="H85" i="25"/>
  <c r="H87" i="25"/>
  <c r="H89" i="25"/>
  <c r="H91" i="25"/>
  <c r="H93" i="25"/>
  <c r="H95" i="25"/>
  <c r="J96" i="26"/>
  <c r="J92" i="26"/>
  <c r="J88" i="26"/>
  <c r="J84" i="26"/>
  <c r="J93" i="26"/>
  <c r="J85" i="26"/>
  <c r="H12" i="26"/>
  <c r="H14" i="26"/>
  <c r="H16" i="26"/>
  <c r="H18" i="26"/>
  <c r="H20" i="26"/>
  <c r="H22" i="26"/>
  <c r="H24" i="26"/>
  <c r="H26" i="26"/>
  <c r="H28" i="26"/>
  <c r="H30" i="26"/>
  <c r="H32" i="26"/>
  <c r="H34" i="26"/>
  <c r="H36" i="26"/>
  <c r="H38" i="26"/>
  <c r="H40" i="26"/>
  <c r="H42" i="26"/>
  <c r="J43" i="26"/>
  <c r="I44" i="26"/>
  <c r="J46" i="26"/>
  <c r="H47" i="26"/>
  <c r="K48" i="26"/>
  <c r="H50" i="26"/>
  <c r="J51" i="26"/>
  <c r="I52" i="26"/>
  <c r="J54" i="26"/>
  <c r="H55" i="26"/>
  <c r="K56" i="26"/>
  <c r="H58" i="26"/>
  <c r="J59" i="26"/>
  <c r="I60" i="26"/>
  <c r="J62" i="26"/>
  <c r="H63" i="26"/>
  <c r="K64" i="26"/>
  <c r="H66" i="26"/>
  <c r="J67" i="26"/>
  <c r="I68" i="26"/>
  <c r="J70" i="26"/>
  <c r="H71" i="26"/>
  <c r="K72" i="26"/>
  <c r="H74" i="26"/>
  <c r="J75" i="26"/>
  <c r="H77" i="26"/>
  <c r="J79" i="26"/>
  <c r="H81" i="26"/>
  <c r="J83" i="26"/>
  <c r="H92" i="26"/>
  <c r="J94" i="26"/>
  <c r="K15" i="27"/>
  <c r="I36" i="27"/>
  <c r="J38" i="27"/>
  <c r="K39" i="27"/>
  <c r="I69" i="27"/>
  <c r="K76" i="27"/>
  <c r="H5" i="26"/>
  <c r="J45" i="26"/>
  <c r="J49" i="26"/>
  <c r="J53" i="26"/>
  <c r="J57" i="26"/>
  <c r="J61" i="26"/>
  <c r="J65" i="26"/>
  <c r="J69" i="26"/>
  <c r="J73" i="26"/>
  <c r="J76" i="26"/>
  <c r="J78" i="26"/>
  <c r="J80" i="26"/>
  <c r="J82" i="26"/>
  <c r="H88" i="26"/>
  <c r="I88" i="26"/>
  <c r="I90" i="26"/>
  <c r="H96" i="26"/>
  <c r="J95" i="27"/>
  <c r="J96" i="27"/>
  <c r="J92" i="27"/>
  <c r="J88" i="27"/>
  <c r="J84" i="27"/>
  <c r="J80" i="27"/>
  <c r="J76" i="27"/>
  <c r="J72" i="27"/>
  <c r="J68" i="27"/>
  <c r="J64" i="27"/>
  <c r="J60" i="27"/>
  <c r="J56" i="27"/>
  <c r="J52" i="27"/>
  <c r="J85" i="27"/>
  <c r="J77" i="27"/>
  <c r="J69" i="27"/>
  <c r="J61" i="27"/>
  <c r="J53" i="27"/>
  <c r="J48" i="27"/>
  <c r="J32" i="27"/>
  <c r="J93" i="27"/>
  <c r="J44" i="27"/>
  <c r="J28" i="27"/>
  <c r="J89" i="27"/>
  <c r="J81" i="27"/>
  <c r="J73" i="27"/>
  <c r="J65" i="27"/>
  <c r="J57" i="27"/>
  <c r="J49" i="27"/>
  <c r="J42" i="27"/>
  <c r="J40" i="27"/>
  <c r="J33" i="27"/>
  <c r="J26" i="27"/>
  <c r="J24" i="27"/>
  <c r="J70" i="27"/>
  <c r="J78" i="27"/>
  <c r="J11" i="27"/>
  <c r="J12" i="27"/>
  <c r="J17" i="27"/>
  <c r="K18" i="27"/>
  <c r="J19" i="27"/>
  <c r="J20" i="27"/>
  <c r="J29" i="27"/>
  <c r="K30" i="27"/>
  <c r="J34" i="27"/>
  <c r="K44" i="27"/>
  <c r="K25" i="27"/>
  <c r="J46" i="27"/>
  <c r="J62" i="27"/>
  <c r="K63" i="27"/>
  <c r="J66" i="27"/>
  <c r="K83" i="27"/>
  <c r="K84" i="27"/>
  <c r="J87" i="27"/>
  <c r="J90" i="27"/>
  <c r="I5" i="26"/>
  <c r="I95" i="26"/>
  <c r="I91" i="26"/>
  <c r="I87" i="26"/>
  <c r="I11" i="26"/>
  <c r="J44" i="26"/>
  <c r="J48" i="26"/>
  <c r="J52" i="26"/>
  <c r="J56" i="26"/>
  <c r="J60" i="26"/>
  <c r="J64" i="26"/>
  <c r="J68" i="26"/>
  <c r="J72" i="26"/>
  <c r="I75" i="26"/>
  <c r="I77" i="26"/>
  <c r="I79" i="26"/>
  <c r="I81" i="26"/>
  <c r="I83" i="26"/>
  <c r="K84" i="26"/>
  <c r="J87" i="26"/>
  <c r="H89" i="26"/>
  <c r="K92" i="26"/>
  <c r="J95" i="26"/>
  <c r="I16" i="27"/>
  <c r="I17" i="27"/>
  <c r="J18" i="27"/>
  <c r="K19" i="27"/>
  <c r="K67" i="27"/>
  <c r="I29" i="27"/>
  <c r="I21" i="27"/>
  <c r="I81" i="27"/>
  <c r="I49" i="27"/>
  <c r="I89" i="27"/>
  <c r="I57" i="27"/>
  <c r="I47" i="27"/>
  <c r="I40" i="27"/>
  <c r="I33" i="27"/>
  <c r="I31" i="27"/>
  <c r="I41" i="27"/>
  <c r="J45" i="27"/>
  <c r="K46" i="27"/>
  <c r="I61" i="27"/>
  <c r="I65" i="27"/>
  <c r="J86" i="27"/>
  <c r="K87" i="27"/>
  <c r="H87" i="26"/>
  <c r="H91" i="26"/>
  <c r="H95" i="26"/>
  <c r="K12" i="27"/>
  <c r="I14" i="27"/>
  <c r="K16" i="27"/>
  <c r="I18" i="27"/>
  <c r="J21" i="27"/>
  <c r="K26" i="27"/>
  <c r="I45" i="27"/>
  <c r="J50" i="27"/>
  <c r="I53" i="27"/>
  <c r="K68" i="27"/>
  <c r="J71" i="27"/>
  <c r="K79" i="27"/>
  <c r="J82" i="27"/>
  <c r="I85" i="27"/>
  <c r="H86" i="26"/>
  <c r="H90" i="26"/>
  <c r="H94" i="26"/>
  <c r="I39" i="27"/>
  <c r="K13" i="27"/>
  <c r="I15" i="27"/>
  <c r="K17" i="27"/>
  <c r="I19" i="27"/>
  <c r="K20" i="27"/>
  <c r="K21" i="27"/>
  <c r="J23" i="27"/>
  <c r="I25" i="27"/>
  <c r="K27" i="27"/>
  <c r="K28" i="27"/>
  <c r="J30" i="27"/>
  <c r="I32" i="27"/>
  <c r="K34" i="27"/>
  <c r="K35" i="27"/>
  <c r="J37" i="27"/>
  <c r="K41" i="27"/>
  <c r="K42" i="27"/>
  <c r="K59" i="27"/>
  <c r="K60" i="27"/>
  <c r="J63" i="27"/>
  <c r="K71" i="27"/>
  <c r="J74" i="27"/>
  <c r="I77" i="27"/>
  <c r="K91" i="27"/>
  <c r="K92" i="27"/>
  <c r="K5" i="27"/>
  <c r="K96" i="27"/>
  <c r="K93" i="27"/>
  <c r="K89" i="27"/>
  <c r="K85" i="27"/>
  <c r="K81" i="27"/>
  <c r="K77" i="27"/>
  <c r="K73" i="27"/>
  <c r="K69" i="27"/>
  <c r="K65" i="27"/>
  <c r="K61" i="27"/>
  <c r="K57" i="27"/>
  <c r="K53" i="27"/>
  <c r="K49" i="27"/>
  <c r="K11" i="27"/>
  <c r="I22" i="27"/>
  <c r="K22" i="27"/>
  <c r="J27" i="27"/>
  <c r="I28" i="27"/>
  <c r="K29" i="27"/>
  <c r="K31" i="27"/>
  <c r="K32" i="27"/>
  <c r="I35" i="27"/>
  <c r="I37" i="27"/>
  <c r="I38" i="27"/>
  <c r="K38" i="27"/>
  <c r="J43" i="27"/>
  <c r="I44" i="27"/>
  <c r="K45" i="27"/>
  <c r="K47" i="27"/>
  <c r="K48" i="27"/>
  <c r="I52" i="27"/>
  <c r="I54" i="27"/>
  <c r="K54" i="27"/>
  <c r="I60" i="27"/>
  <c r="I62" i="27"/>
  <c r="K62" i="27"/>
  <c r="I68" i="27"/>
  <c r="I70" i="27"/>
  <c r="K70" i="27"/>
  <c r="I76" i="27"/>
  <c r="I78" i="27"/>
  <c r="K78" i="27"/>
  <c r="I84" i="27"/>
  <c r="I86" i="27"/>
  <c r="K86" i="27"/>
  <c r="I92" i="27"/>
  <c r="J94" i="27"/>
  <c r="I96" i="27"/>
  <c r="H5" i="27"/>
  <c r="H20" i="27"/>
  <c r="H23" i="27"/>
  <c r="I23" i="27"/>
  <c r="H25" i="27"/>
  <c r="I26" i="27"/>
  <c r="J31" i="27"/>
  <c r="H32" i="27"/>
  <c r="K33" i="27"/>
  <c r="K36" i="27"/>
  <c r="H39" i="27"/>
  <c r="H41" i="27"/>
  <c r="I42" i="27"/>
  <c r="J47" i="27"/>
  <c r="H48" i="27"/>
  <c r="J51" i="27"/>
  <c r="H53" i="27"/>
  <c r="K56" i="27"/>
  <c r="J59" i="27"/>
  <c r="H61" i="27"/>
  <c r="K64" i="27"/>
  <c r="J67" i="27"/>
  <c r="H69" i="27"/>
  <c r="K72" i="27"/>
  <c r="J75" i="27"/>
  <c r="H77" i="27"/>
  <c r="K80" i="27"/>
  <c r="J83" i="27"/>
  <c r="H85" i="27"/>
  <c r="K88" i="27"/>
  <c r="J91" i="27"/>
  <c r="I94" i="27"/>
  <c r="I95" i="27"/>
  <c r="I91" i="27"/>
  <c r="I87" i="27"/>
  <c r="I83" i="27"/>
  <c r="I79" i="27"/>
  <c r="I75" i="27"/>
  <c r="I71" i="27"/>
  <c r="I67" i="27"/>
  <c r="I63" i="27"/>
  <c r="I59" i="27"/>
  <c r="I55" i="27"/>
  <c r="I51" i="27"/>
  <c r="I11" i="27"/>
  <c r="K24" i="27"/>
  <c r="I27" i="27"/>
  <c r="I30" i="27"/>
  <c r="J35" i="27"/>
  <c r="H36" i="27"/>
  <c r="K37" i="27"/>
  <c r="K40" i="27"/>
  <c r="H43" i="27"/>
  <c r="I43" i="27"/>
  <c r="H45" i="27"/>
  <c r="I46" i="27"/>
  <c r="I50" i="27"/>
  <c r="K50" i="27"/>
  <c r="H56" i="27"/>
  <c r="I56" i="27"/>
  <c r="I58" i="27"/>
  <c r="K58" i="27"/>
  <c r="H64" i="27"/>
  <c r="I64" i="27"/>
  <c r="I66" i="27"/>
  <c r="K66" i="27"/>
  <c r="H72" i="27"/>
  <c r="I72" i="27"/>
  <c r="I74" i="27"/>
  <c r="K74" i="27"/>
  <c r="H80" i="27"/>
  <c r="I80" i="27"/>
  <c r="I82" i="27"/>
  <c r="K82" i="27"/>
  <c r="H88" i="27"/>
  <c r="I88" i="27"/>
  <c r="I90" i="27"/>
  <c r="K90" i="27"/>
  <c r="I93" i="27"/>
  <c r="K94" i="27"/>
  <c r="K95" i="27"/>
  <c r="H51" i="27"/>
  <c r="H55" i="27"/>
  <c r="H59" i="27"/>
  <c r="H63" i="27"/>
  <c r="H67" i="27"/>
  <c r="H71" i="27"/>
  <c r="H75" i="27"/>
  <c r="H79" i="27"/>
  <c r="H83" i="27"/>
  <c r="H87" i="27"/>
  <c r="H91" i="27"/>
  <c r="H95" i="27"/>
  <c r="H22" i="27"/>
  <c r="H26" i="27"/>
  <c r="H30" i="27"/>
  <c r="H34" i="27"/>
  <c r="H38" i="27"/>
  <c r="H42" i="27"/>
  <c r="H46" i="27"/>
  <c r="H50" i="27"/>
  <c r="H54" i="27"/>
  <c r="H58" i="27"/>
  <c r="H62" i="27"/>
  <c r="H66" i="27"/>
  <c r="H70" i="27"/>
  <c r="H74" i="27"/>
  <c r="H78" i="27"/>
  <c r="H82" i="27"/>
  <c r="H86" i="27"/>
  <c r="H90" i="27"/>
  <c r="H94" i="27"/>
  <c r="H93" i="27"/>
  <c r="H96" i="27"/>
  <c r="I14" i="22" l="1"/>
  <c r="D21" i="22"/>
  <c r="X14" i="22"/>
  <c r="R14" i="22"/>
  <c r="V14" i="22" s="1"/>
  <c r="L14" i="22"/>
  <c r="I29" i="22"/>
  <c r="L29" i="22" s="1"/>
  <c r="X29" i="22"/>
  <c r="R29" i="22"/>
  <c r="V29" i="22" s="1"/>
  <c r="D26" i="7"/>
  <c r="D27" i="7"/>
  <c r="D28" i="31"/>
  <c r="D29" i="31"/>
  <c r="I26" i="31"/>
  <c r="I27" i="31"/>
  <c r="I29" i="31"/>
  <c r="J5" i="25"/>
  <c r="M14" i="22" l="1"/>
  <c r="Q14" i="22" s="1"/>
  <c r="N14" i="22"/>
  <c r="J14" i="22"/>
  <c r="P14" i="22"/>
  <c r="K14" i="22"/>
  <c r="O14" i="22"/>
  <c r="Z29" i="22"/>
  <c r="AB29" i="22"/>
  <c r="Y29" i="22"/>
  <c r="AC29" i="22"/>
  <c r="W29" i="22" a="1"/>
  <c r="W29" i="22" s="1"/>
  <c r="P29" i="22"/>
  <c r="M29" i="22"/>
  <c r="Q29" i="22" s="1"/>
  <c r="J29" i="22"/>
  <c r="K29" i="22"/>
  <c r="O29" i="22"/>
  <c r="N29" i="22"/>
  <c r="Z14" i="22"/>
  <c r="W14" i="22" a="1"/>
  <c r="W14" i="22" s="1"/>
  <c r="AB14" i="22"/>
  <c r="Y14" i="22"/>
  <c r="AC14" i="22"/>
  <c r="X21" i="22"/>
  <c r="R21" i="22"/>
  <c r="V21" i="22" s="1"/>
  <c r="I21" i="22"/>
  <c r="I28" i="31"/>
  <c r="D27" i="31"/>
  <c r="D26" i="31"/>
  <c r="L21" i="22" l="1"/>
  <c r="K21" i="22"/>
  <c r="M21" i="22"/>
  <c r="P21" i="22"/>
  <c r="J21" i="22"/>
  <c r="O21" i="22"/>
  <c r="N21" i="22"/>
  <c r="W21" i="22" a="1"/>
  <c r="W21" i="22" s="1"/>
  <c r="AB21" i="22"/>
  <c r="Y21" i="22"/>
  <c r="AC21" i="22"/>
  <c r="Z21" i="22"/>
  <c r="D6" i="7"/>
  <c r="I6" i="7"/>
  <c r="Q21" i="22" l="1"/>
  <c r="D8" i="7"/>
  <c r="I5" i="7"/>
  <c r="I8" i="7"/>
  <c r="D29" i="7"/>
  <c r="I27" i="7"/>
  <c r="I29" i="7"/>
  <c r="I7" i="7" l="1"/>
  <c r="D5" i="7"/>
  <c r="I28" i="7"/>
  <c r="I26" i="7"/>
  <c r="D7" i="7"/>
  <c r="D28" i="7"/>
  <c r="J12" i="32" l="1"/>
  <c r="J81" i="32"/>
  <c r="J44" i="32"/>
  <c r="J69" i="32"/>
  <c r="J39" i="32"/>
  <c r="J62" i="32"/>
  <c r="J46" i="32"/>
  <c r="J95" i="32"/>
  <c r="J83" i="32"/>
  <c r="J16" i="32"/>
  <c r="J96" i="32"/>
  <c r="J72" i="32"/>
  <c r="J56" i="32"/>
  <c r="J40" i="32"/>
  <c r="J77" i="32"/>
  <c r="J41" i="32"/>
  <c r="J49" i="32"/>
  <c r="J75" i="32"/>
  <c r="J88" i="32"/>
  <c r="J28" i="32"/>
  <c r="J51" i="32"/>
  <c r="J23" i="32"/>
  <c r="J30" i="32"/>
  <c r="J35" i="32"/>
  <c r="J84" i="32"/>
  <c r="J24" i="32"/>
  <c r="J65" i="32"/>
  <c r="J13" i="32"/>
  <c r="J86" i="32"/>
  <c r="J74" i="32"/>
  <c r="J58" i="32"/>
  <c r="J42" i="32"/>
  <c r="J26" i="32"/>
  <c r="J61" i="32"/>
  <c r="J29" i="32"/>
  <c r="J5" i="32"/>
  <c r="J34" i="32"/>
  <c r="J33" i="32"/>
  <c r="J76" i="32"/>
  <c r="J21" i="32"/>
  <c r="J17" i="32"/>
  <c r="J19" i="32"/>
  <c r="J78" i="32"/>
  <c r="J71" i="32"/>
  <c r="J59" i="32"/>
  <c r="J68" i="32"/>
  <c r="J52" i="32"/>
  <c r="J36" i="32"/>
  <c r="J85" i="32"/>
  <c r="J37" i="32"/>
  <c r="J25" i="32"/>
  <c r="J66" i="32"/>
  <c r="J45" i="32"/>
  <c r="J87" i="32"/>
  <c r="J63" i="32"/>
  <c r="J89" i="32"/>
  <c r="J47" i="32"/>
  <c r="J91" i="32"/>
  <c r="J79" i="32"/>
  <c r="J31" i="32"/>
  <c r="J92" i="32"/>
  <c r="J18" i="32"/>
  <c r="J73" i="32"/>
  <c r="J94" i="32"/>
  <c r="J70" i="32"/>
  <c r="J54" i="32"/>
  <c r="J38" i="32"/>
  <c r="J22" i="32"/>
  <c r="J11" i="32"/>
  <c r="J57" i="32"/>
  <c r="J53" i="32"/>
  <c r="J15" i="32"/>
  <c r="J43" i="32"/>
  <c r="J50" i="32"/>
  <c r="J60" i="32"/>
  <c r="J90" i="32"/>
  <c r="J67" i="32"/>
  <c r="J55" i="32"/>
  <c r="J27" i="32"/>
  <c r="J80" i="32"/>
  <c r="J64" i="32"/>
  <c r="J48" i="32"/>
  <c r="J32" i="32"/>
  <c r="J93" i="32"/>
  <c r="J82" i="32"/>
  <c r="J14" i="32"/>
  <c r="F7" i="32"/>
  <c r="J20" i="32"/>
  <c r="H16" i="32"/>
  <c r="H32" i="32"/>
  <c r="H31" i="32"/>
  <c r="H19" i="32"/>
  <c r="H49" i="32"/>
  <c r="H86" i="32"/>
  <c r="H27" i="32"/>
  <c r="H68" i="32"/>
  <c r="H89" i="32"/>
  <c r="H56" i="32"/>
  <c r="H62" i="32"/>
  <c r="H50" i="32"/>
  <c r="H38" i="32"/>
  <c r="H88" i="32"/>
  <c r="H15" i="32"/>
  <c r="H77" i="32"/>
  <c r="H61" i="32"/>
  <c r="H45" i="32"/>
  <c r="H29" i="32"/>
  <c r="H14" i="32"/>
  <c r="H18" i="32"/>
  <c r="H12" i="32"/>
  <c r="H66" i="32"/>
  <c r="H47" i="32"/>
  <c r="H81" i="32"/>
  <c r="H60" i="32"/>
  <c r="H22" i="32"/>
  <c r="H87" i="32"/>
  <c r="H43" i="32"/>
  <c r="H94" i="32"/>
  <c r="H82" i="32"/>
  <c r="H42" i="32"/>
  <c r="H95" i="32"/>
  <c r="H71" i="32"/>
  <c r="H55" i="32"/>
  <c r="H39" i="32"/>
  <c r="H13" i="32"/>
  <c r="H76" i="32"/>
  <c r="H21" i="32"/>
  <c r="H40" i="32"/>
  <c r="H5" i="32"/>
  <c r="H63" i="32"/>
  <c r="H24" i="32"/>
  <c r="H74" i="32"/>
  <c r="H75" i="32"/>
  <c r="H17" i="32"/>
  <c r="H83" i="32"/>
  <c r="H23" i="32"/>
  <c r="H96" i="32"/>
  <c r="H64" i="32"/>
  <c r="H85" i="32"/>
  <c r="H73" i="32"/>
  <c r="H57" i="32"/>
  <c r="H41" i="32"/>
  <c r="H25" i="32"/>
  <c r="H36" i="32"/>
  <c r="H52" i="32"/>
  <c r="H20" i="32"/>
  <c r="H54" i="32"/>
  <c r="H11" i="32"/>
  <c r="H26" i="32"/>
  <c r="H65" i="32"/>
  <c r="H59" i="32"/>
  <c r="H70" i="32"/>
  <c r="H58" i="32"/>
  <c r="H46" i="32"/>
  <c r="H34" i="32"/>
  <c r="H67" i="32"/>
  <c r="H51" i="32"/>
  <c r="H35" i="32"/>
  <c r="H84" i="32"/>
  <c r="H28" i="32"/>
  <c r="H79" i="32"/>
  <c r="H92" i="32"/>
  <c r="H80" i="32"/>
  <c r="H33" i="32"/>
  <c r="H90" i="32"/>
  <c r="H78" i="32"/>
  <c r="H30" i="32"/>
  <c r="H91" i="32"/>
  <c r="H72" i="32"/>
  <c r="H93" i="32"/>
  <c r="H69" i="32"/>
  <c r="H53" i="32"/>
  <c r="H37" i="32"/>
  <c r="H48" i="32"/>
  <c r="D7" i="32"/>
  <c r="H44" i="32"/>
  <c r="K29" i="32"/>
  <c r="K36" i="32"/>
  <c r="K82" i="32"/>
  <c r="K66" i="32"/>
  <c r="K32" i="32"/>
  <c r="K12" i="32"/>
  <c r="K80" i="32"/>
  <c r="K64" i="32"/>
  <c r="K15" i="32"/>
  <c r="K16" i="32"/>
  <c r="K11" i="32"/>
  <c r="K41" i="32"/>
  <c r="K37" i="32"/>
  <c r="K65" i="32"/>
  <c r="K75" i="32"/>
  <c r="K43" i="32"/>
  <c r="K46" i="32"/>
  <c r="K20" i="32"/>
  <c r="K94" i="32"/>
  <c r="K78" i="32"/>
  <c r="K77" i="32"/>
  <c r="K83" i="32"/>
  <c r="K26" i="32"/>
  <c r="K93" i="32"/>
  <c r="K61" i="32"/>
  <c r="K71" i="32"/>
  <c r="K39" i="32"/>
  <c r="K58" i="32"/>
  <c r="K54" i="32"/>
  <c r="K44" i="32"/>
  <c r="K92" i="32"/>
  <c r="K76" i="32"/>
  <c r="K55" i="32"/>
  <c r="K79" i="32"/>
  <c r="K57" i="32"/>
  <c r="K67" i="32"/>
  <c r="K35" i="32"/>
  <c r="K52" i="32"/>
  <c r="K14" i="32"/>
  <c r="K90" i="32"/>
  <c r="K74" i="32"/>
  <c r="K5" i="32"/>
  <c r="K30" i="32"/>
  <c r="K45" i="32"/>
  <c r="K87" i="32"/>
  <c r="K51" i="32"/>
  <c r="K50" i="32"/>
  <c r="K69" i="32"/>
  <c r="K47" i="32"/>
  <c r="K48" i="32"/>
  <c r="K89" i="32"/>
  <c r="K85" i="32"/>
  <c r="K53" i="32"/>
  <c r="K95" i="32"/>
  <c r="K63" i="32"/>
  <c r="K31" i="32"/>
  <c r="K24" i="32"/>
  <c r="K42" i="32"/>
  <c r="K25" i="32"/>
  <c r="K21" i="32"/>
  <c r="K88" i="32"/>
  <c r="K72" i="32"/>
  <c r="K62" i="32"/>
  <c r="K28" i="32"/>
  <c r="K18" i="32"/>
  <c r="K23" i="32"/>
  <c r="K73" i="32"/>
  <c r="K81" i="32"/>
  <c r="K49" i="32"/>
  <c r="K91" i="32"/>
  <c r="K59" i="32"/>
  <c r="K27" i="32"/>
  <c r="K56" i="32"/>
  <c r="K40" i="32"/>
  <c r="K33" i="32"/>
  <c r="K19" i="32"/>
  <c r="K86" i="32"/>
  <c r="K70" i="32"/>
  <c r="K60" i="32"/>
  <c r="K96" i="32"/>
  <c r="K13" i="32"/>
  <c r="K38" i="32"/>
  <c r="K17" i="32"/>
  <c r="K84" i="32"/>
  <c r="K68" i="32"/>
  <c r="K34" i="32"/>
  <c r="G7" i="32"/>
  <c r="K22" i="32"/>
  <c r="I53" i="32"/>
  <c r="I17" i="32"/>
  <c r="I5" i="32"/>
  <c r="I84" i="32"/>
  <c r="I34" i="32"/>
  <c r="I30" i="32"/>
  <c r="I51" i="32"/>
  <c r="I49" i="32"/>
  <c r="I73" i="32"/>
  <c r="I76" i="32"/>
  <c r="I24" i="32"/>
  <c r="I89" i="32"/>
  <c r="I91" i="32"/>
  <c r="I11" i="32"/>
  <c r="I52" i="32"/>
  <c r="I79" i="32"/>
  <c r="I96" i="32"/>
  <c r="I12" i="32"/>
  <c r="I18" i="32"/>
  <c r="I65" i="32"/>
  <c r="I72" i="32"/>
  <c r="I56" i="32"/>
  <c r="I85" i="32"/>
  <c r="I25" i="32"/>
  <c r="I14" i="32"/>
  <c r="I66" i="32"/>
  <c r="I87" i="32"/>
  <c r="I19" i="32"/>
  <c r="I41" i="32"/>
  <c r="I63" i="32"/>
  <c r="I29" i="32"/>
  <c r="I62" i="32"/>
  <c r="I23" i="32"/>
  <c r="I47" i="32"/>
  <c r="I54" i="32"/>
  <c r="I70" i="32"/>
  <c r="I78" i="32"/>
  <c r="I16" i="32"/>
  <c r="I48" i="32"/>
  <c r="I86" i="32"/>
  <c r="I39" i="32"/>
  <c r="I61" i="32"/>
  <c r="I27" i="32"/>
  <c r="I57" i="32"/>
  <c r="I15" i="32"/>
  <c r="I45" i="32"/>
  <c r="I50" i="32"/>
  <c r="I88" i="32"/>
  <c r="I28" i="32"/>
  <c r="I40" i="32"/>
  <c r="I90" i="32"/>
  <c r="I80" i="32"/>
  <c r="I32" i="32"/>
  <c r="I36" i="32"/>
  <c r="I93" i="32"/>
  <c r="I74" i="32"/>
  <c r="I95" i="32"/>
  <c r="I42" i="32"/>
  <c r="I77" i="32"/>
  <c r="I59" i="32"/>
  <c r="I55" i="32"/>
  <c r="I43" i="32"/>
  <c r="I38" i="32"/>
  <c r="I22" i="32"/>
  <c r="I60" i="32"/>
  <c r="I92" i="32"/>
  <c r="I68" i="32"/>
  <c r="I81" i="32"/>
  <c r="I94" i="32"/>
  <c r="I83" i="32"/>
  <c r="I37" i="32"/>
  <c r="I75" i="32"/>
  <c r="I33" i="32"/>
  <c r="I20" i="32"/>
  <c r="I69" i="32"/>
  <c r="I64" i="32"/>
  <c r="I67" i="32"/>
  <c r="I44" i="32"/>
  <c r="I13" i="32"/>
  <c r="I82" i="32"/>
  <c r="I35" i="32"/>
  <c r="I71" i="32"/>
  <c r="I26" i="32"/>
  <c r="I31" i="32"/>
  <c r="I58" i="32"/>
  <c r="I21" i="32"/>
  <c r="E7" i="32"/>
  <c r="I46" i="32"/>
  <c r="D7" i="31" l="1"/>
  <c r="D8" i="31" l="1"/>
  <c r="I8" i="31"/>
  <c r="I7" i="31"/>
  <c r="I5" i="31"/>
  <c r="I6" i="31"/>
  <c r="D5" i="31"/>
  <c r="D6" i="3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<sst xmlns="http://schemas.openxmlformats.org/spreadsheetml/2006/main" count="1933" uniqueCount="382">
  <si>
    <t>■高知大学</t>
    <rPh sb="1" eb="5">
      <t>コウチダイガク</t>
    </rPh>
    <phoneticPr fontId="1"/>
  </si>
  <si>
    <t>高知大学</t>
    <rPh sb="0" eb="4">
      <t>コウチダイガク</t>
    </rPh>
    <phoneticPr fontId="1"/>
  </si>
  <si>
    <t>国立大学</t>
    <rPh sb="0" eb="4">
      <t>コクリツダイガク</t>
    </rPh>
    <phoneticPr fontId="1"/>
  </si>
  <si>
    <t>特許出願件数</t>
    <rPh sb="0" eb="2">
      <t>トッキョ</t>
    </rPh>
    <rPh sb="2" eb="4">
      <t>シュツガン</t>
    </rPh>
    <rPh sb="4" eb="6">
      <t>ケンスウ</t>
    </rPh>
    <phoneticPr fontId="9"/>
  </si>
  <si>
    <t>（合計）保有件数-外国-商標権</t>
  </si>
  <si>
    <t>（合計）保有件数-外国-意匠権</t>
  </si>
  <si>
    <t>（合計）保有件数-外国-実用新案権</t>
  </si>
  <si>
    <t>（合計）保有件数-外国-特許権</t>
  </si>
  <si>
    <t>（合計）出願件数-外国-特許権</t>
  </si>
  <si>
    <t>（合計）保有件数-国内-商標権</t>
  </si>
  <si>
    <t>（合計）保有件数-国内-意匠権</t>
  </si>
  <si>
    <t>（合計）保有件数-国内-実用新案権</t>
  </si>
  <si>
    <t>（合計）保有件数-国内-特許権</t>
  </si>
  <si>
    <t>（合計）出願件数-国内-特許権</t>
  </si>
  <si>
    <t>商標権-収入額-外国-合計（契約別）</t>
  </si>
  <si>
    <t>商標権-収入額-国内-合計（契約別）</t>
  </si>
  <si>
    <t>商標権-権利数-外国-合計（契約別）</t>
  </si>
  <si>
    <t>商標権-権利数-国内-合計（契約別）</t>
  </si>
  <si>
    <t>意匠権-収入額-外国-合計（契約別）</t>
  </si>
  <si>
    <t>意匠権-収入額-国内-合計（契約別）</t>
  </si>
  <si>
    <t>意匠権-権利数-外国-合計（契約別）</t>
  </si>
  <si>
    <t>意匠権-権利数-国内-合計（契約別）</t>
  </si>
  <si>
    <t>実用新案件-収入額-外国-合計（契約別）</t>
  </si>
  <si>
    <t>実用新案件-収入額-国内-合計（契約別）</t>
  </si>
  <si>
    <t>実用新案件-権利数-外国-合計（契約別）</t>
  </si>
  <si>
    <t>実用新案件-権利数-国内-合計（契約別）</t>
  </si>
  <si>
    <t>外国-収入額-契約別-計</t>
  </si>
  <si>
    <t>外国-権利数-契約別-計</t>
  </si>
  <si>
    <t>国内-収入額-契約別-計</t>
  </si>
  <si>
    <t>国内-権利数-契約別-計</t>
  </si>
  <si>
    <t>様式6-2</t>
    <rPh sb="0" eb="2">
      <t>ヨウシキ</t>
    </rPh>
    <phoneticPr fontId="1"/>
  </si>
  <si>
    <t>様式6-1</t>
    <rPh sb="0" eb="2">
      <t>ヨウシキ</t>
    </rPh>
    <phoneticPr fontId="1"/>
  </si>
  <si>
    <t>産業財産権の保有件数</t>
    <rPh sb="0" eb="2">
      <t>サンギョウ</t>
    </rPh>
    <rPh sb="2" eb="5">
      <t>ザイサンケン</t>
    </rPh>
    <rPh sb="6" eb="10">
      <t>ホユウケンスウ</t>
    </rPh>
    <phoneticPr fontId="9"/>
  </si>
  <si>
    <t>特許権等実施等件数</t>
    <rPh sb="3" eb="4">
      <t>トウ</t>
    </rPh>
    <phoneticPr fontId="1"/>
  </si>
  <si>
    <t>特許出願件数の多い順</t>
    <rPh sb="0" eb="2">
      <t>トッキョ</t>
    </rPh>
    <rPh sb="2" eb="4">
      <t>シュツガン</t>
    </rPh>
    <rPh sb="4" eb="6">
      <t>ケンスウ</t>
    </rPh>
    <rPh sb="7" eb="8">
      <t>オオ</t>
    </rPh>
    <rPh sb="9" eb="10">
      <t>ジュン</t>
    </rPh>
    <phoneticPr fontId="1"/>
  </si>
  <si>
    <t>特許権等実施等件数の多い順</t>
    <rPh sb="3" eb="4">
      <t>トウ</t>
    </rPh>
    <rPh sb="10" eb="11">
      <t>オオ</t>
    </rPh>
    <rPh sb="12" eb="13">
      <t>ジュン</t>
    </rPh>
    <phoneticPr fontId="1"/>
  </si>
  <si>
    <t>特許権等実施等収入額の高い順</t>
    <rPh sb="0" eb="3">
      <t>トッキョケン</t>
    </rPh>
    <rPh sb="3" eb="4">
      <t>トウ</t>
    </rPh>
    <rPh sb="4" eb="6">
      <t>ジッシ</t>
    </rPh>
    <rPh sb="6" eb="7">
      <t>トウ</t>
    </rPh>
    <rPh sb="7" eb="9">
      <t>シュウニュウ</t>
    </rPh>
    <rPh sb="9" eb="10">
      <t>ガク</t>
    </rPh>
    <rPh sb="11" eb="12">
      <t>タカ</t>
    </rPh>
    <rPh sb="13" eb="14">
      <t>ジュン</t>
    </rPh>
    <phoneticPr fontId="9"/>
  </si>
  <si>
    <t>産業財産権の保有件数の多い順</t>
    <rPh sb="0" eb="2">
      <t>サンギョウ</t>
    </rPh>
    <rPh sb="2" eb="5">
      <t>ザイサンケン</t>
    </rPh>
    <rPh sb="6" eb="10">
      <t>ホユウケンスウ</t>
    </rPh>
    <rPh sb="11" eb="12">
      <t>オオ</t>
    </rPh>
    <rPh sb="13" eb="14">
      <t>ジュン</t>
    </rPh>
    <phoneticPr fontId="9"/>
  </si>
  <si>
    <t>Gグループ平均</t>
    <rPh sb="5" eb="7">
      <t>ヘイキン</t>
    </rPh>
    <phoneticPr fontId="1"/>
  </si>
  <si>
    <t>全国平均</t>
    <rPh sb="0" eb="4">
      <t>ゼンコクヘイキン</t>
    </rPh>
    <phoneticPr fontId="1"/>
  </si>
  <si>
    <t>様式５</t>
    <rPh sb="0" eb="2">
      <t>ヨウシキ</t>
    </rPh>
    <phoneticPr fontId="1"/>
  </si>
  <si>
    <t>学校コード</t>
    <rPh sb="0" eb="2">
      <t>ガッコウ</t>
    </rPh>
    <phoneticPr fontId="11"/>
  </si>
  <si>
    <t>区分</t>
    <rPh sb="0" eb="2">
      <t>クブン</t>
    </rPh>
    <phoneticPr fontId="1"/>
  </si>
  <si>
    <t>大学名</t>
    <rPh sb="0" eb="3">
      <t>ダイガクメイ</t>
    </rPh>
    <phoneticPr fontId="1"/>
  </si>
  <si>
    <t>F101110100010</t>
  </si>
  <si>
    <t>北海道大学</t>
  </si>
  <si>
    <t>F101110100029</t>
  </si>
  <si>
    <t>北海道教育大学</t>
  </si>
  <si>
    <t>F101110100038</t>
  </si>
  <si>
    <t>室蘭工業大学</t>
  </si>
  <si>
    <t>F101110100047</t>
  </si>
  <si>
    <t>小樽商科大学</t>
  </si>
  <si>
    <t>F101110100056</t>
  </si>
  <si>
    <t>帯広畜産大学</t>
  </si>
  <si>
    <t>F101110100065</t>
  </si>
  <si>
    <t>北見工業大学</t>
  </si>
  <si>
    <t>F101110100074</t>
  </si>
  <si>
    <t>旭川医科大学</t>
  </si>
  <si>
    <t>F102110100572</t>
  </si>
  <si>
    <t>弘前大学</t>
  </si>
  <si>
    <t>F103110100731</t>
  </si>
  <si>
    <t>岩手大学</t>
  </si>
  <si>
    <t>F104110100856</t>
  </si>
  <si>
    <t>東北大学</t>
  </si>
  <si>
    <t>F104110100865</t>
  </si>
  <si>
    <t>宮城教育大学</t>
  </si>
  <si>
    <t>F105110101051</t>
  </si>
  <si>
    <t>秋田大学</t>
  </si>
  <si>
    <t>F106110101176</t>
  </si>
  <si>
    <t>山形大学</t>
  </si>
  <si>
    <t>F107110101273</t>
  </si>
  <si>
    <t>福島大学</t>
  </si>
  <si>
    <t>F108110101414</t>
  </si>
  <si>
    <t>茨城大学</t>
  </si>
  <si>
    <t>F108110101423</t>
  </si>
  <si>
    <t>筑波大学</t>
  </si>
  <si>
    <t>F108110101432</t>
  </si>
  <si>
    <t>筑波技術大学</t>
  </si>
  <si>
    <t>F109110101556</t>
  </si>
  <si>
    <t>宇都宮大学</t>
  </si>
  <si>
    <t>F110110101713</t>
  </si>
  <si>
    <t>群馬大学</t>
  </si>
  <si>
    <t>F111110101945</t>
  </si>
  <si>
    <t>埼玉大学</t>
  </si>
  <si>
    <t>F112110102337</t>
  </si>
  <si>
    <t>千葉大学</t>
  </si>
  <si>
    <t>F113110102700</t>
  </si>
  <si>
    <t>東京大学</t>
  </si>
  <si>
    <t>F113110102719</t>
  </si>
  <si>
    <t>東京医科歯科大学</t>
  </si>
  <si>
    <t>F113110102728</t>
  </si>
  <si>
    <t>東京外国語大学</t>
  </si>
  <si>
    <t>F113110102737</t>
  </si>
  <si>
    <t>東京芸術大学</t>
  </si>
  <si>
    <t>F113110102746</t>
  </si>
  <si>
    <t>東京工業大学</t>
  </si>
  <si>
    <t>F113110102755</t>
  </si>
  <si>
    <t>お茶の水女子大学</t>
  </si>
  <si>
    <t>F113110102764</t>
  </si>
  <si>
    <t>東京学芸大学</t>
  </si>
  <si>
    <t>F113110102773</t>
  </si>
  <si>
    <t>東京農工大学</t>
  </si>
  <si>
    <t>F113110102782</t>
  </si>
  <si>
    <t>電気通信大学</t>
  </si>
  <si>
    <t>F113110102791</t>
  </si>
  <si>
    <t>一橋大学</t>
  </si>
  <si>
    <t>F113110102808</t>
  </si>
  <si>
    <t>政策研究大学院大学</t>
  </si>
  <si>
    <t>F113110102817</t>
  </si>
  <si>
    <t>東京海洋大学</t>
  </si>
  <si>
    <t>F114110104592</t>
  </si>
  <si>
    <t>横浜国立大学</t>
  </si>
  <si>
    <t>F114110104609</t>
  </si>
  <si>
    <t>総合研究大学院大学</t>
  </si>
  <si>
    <t>F115110105046</t>
  </si>
  <si>
    <t>新潟大学</t>
  </si>
  <si>
    <t>F115110105055</t>
  </si>
  <si>
    <t>長岡技術科学大学</t>
  </si>
  <si>
    <t>F115110105064</t>
  </si>
  <si>
    <t>上越教育大学</t>
  </si>
  <si>
    <t>F116110105312</t>
  </si>
  <si>
    <t>富山大学</t>
  </si>
  <si>
    <t>F117110105393</t>
  </si>
  <si>
    <t>金沢大学</t>
  </si>
  <si>
    <t>F117110105400</t>
  </si>
  <si>
    <t>北陸先端科学技術大学院大学</t>
  </si>
  <si>
    <t>F118110105597</t>
  </si>
  <si>
    <t>福井大学</t>
  </si>
  <si>
    <t>F119110105676</t>
  </si>
  <si>
    <t>山梨大学</t>
  </si>
  <si>
    <t>F120110105771</t>
  </si>
  <si>
    <t>信州大学</t>
  </si>
  <si>
    <t>F121110105976</t>
  </si>
  <si>
    <t>岐阜大学</t>
  </si>
  <si>
    <t>F122110106224</t>
  </si>
  <si>
    <t>静岡大学</t>
  </si>
  <si>
    <t>F122110106233</t>
  </si>
  <si>
    <t>浜松医科大学</t>
  </si>
  <si>
    <t>F123110106429</t>
  </si>
  <si>
    <t>名古屋大学</t>
  </si>
  <si>
    <t>F123110106438</t>
  </si>
  <si>
    <t>名古屋工業大学</t>
  </si>
  <si>
    <t>F123110106447</t>
  </si>
  <si>
    <t>愛知教育大学</t>
  </si>
  <si>
    <t>F123110106456</t>
  </si>
  <si>
    <t>豊橋技術科学大学</t>
  </si>
  <si>
    <t>F124110107141</t>
  </si>
  <si>
    <t>三重大学</t>
  </si>
  <si>
    <t>F125110107284</t>
  </si>
  <si>
    <t>滋賀大学</t>
  </si>
  <si>
    <t>F125110107293</t>
  </si>
  <si>
    <t>滋賀医科大学</t>
  </si>
  <si>
    <t>F126110107407</t>
  </si>
  <si>
    <t>京都大学</t>
  </si>
  <si>
    <t>F126110107416</t>
  </si>
  <si>
    <t>京都教育大学</t>
  </si>
  <si>
    <t>F126110107425</t>
  </si>
  <si>
    <t>京都工芸繊維大学</t>
  </si>
  <si>
    <t>F127110107852</t>
  </si>
  <si>
    <t>大阪大学</t>
  </si>
  <si>
    <t>F127110107861</t>
  </si>
  <si>
    <t>大阪教育大学</t>
  </si>
  <si>
    <t>F128110108654</t>
  </si>
  <si>
    <t>神戸大学</t>
  </si>
  <si>
    <t>F128110108663</t>
  </si>
  <si>
    <t>兵庫教育大学</t>
  </si>
  <si>
    <t>F129110109206</t>
  </si>
  <si>
    <t>奈良教育大学</t>
  </si>
  <si>
    <t>F129110109215</t>
  </si>
  <si>
    <t>奈良女子大学</t>
  </si>
  <si>
    <t>F129110109224</t>
  </si>
  <si>
    <t>奈良先端科学技術大学院大学</t>
  </si>
  <si>
    <t>F130110109356</t>
  </si>
  <si>
    <t>和歌山大学</t>
  </si>
  <si>
    <t>F131110109417</t>
  </si>
  <si>
    <t>鳥取大学</t>
  </si>
  <si>
    <t>F132110109461</t>
  </si>
  <si>
    <t>島根大学</t>
  </si>
  <si>
    <t>F133110109503</t>
  </si>
  <si>
    <t>岡山大学</t>
  </si>
  <si>
    <t>F134110109780</t>
  </si>
  <si>
    <t>広島大学</t>
  </si>
  <si>
    <t>F135110110054</t>
  </si>
  <si>
    <t>山口大学</t>
  </si>
  <si>
    <t>F136110110231</t>
  </si>
  <si>
    <t>徳島大学</t>
  </si>
  <si>
    <t>F136110110240</t>
  </si>
  <si>
    <t>鳴門教育大学</t>
  </si>
  <si>
    <t>F137110110310</t>
  </si>
  <si>
    <t>香川大学</t>
  </si>
  <si>
    <t>F138110110382</t>
  </si>
  <si>
    <t>愛媛大学</t>
  </si>
  <si>
    <t>F139110110504</t>
  </si>
  <si>
    <t>高知大学</t>
  </si>
  <si>
    <t>F140110110574</t>
  </si>
  <si>
    <t>九州工業大学</t>
  </si>
  <si>
    <t>F140110110583</t>
  </si>
  <si>
    <t>福岡教育大学</t>
  </si>
  <si>
    <t>F140110110592</t>
  </si>
  <si>
    <t>九州大学</t>
  </si>
  <si>
    <t>F141110111135</t>
  </si>
  <si>
    <t>佐賀大学</t>
  </si>
  <si>
    <t>F142110111189</t>
  </si>
  <si>
    <t>長崎大学</t>
  </si>
  <si>
    <t>F143110111295</t>
  </si>
  <si>
    <t>熊本大学</t>
  </si>
  <si>
    <t>F144110111418</t>
  </si>
  <si>
    <t>大分大学</t>
  </si>
  <si>
    <t>F145110111523</t>
  </si>
  <si>
    <t>宮崎大学</t>
  </si>
  <si>
    <t>F146110111620</t>
  </si>
  <si>
    <t>鹿児島大学</t>
  </si>
  <si>
    <t>F146110111639</t>
  </si>
  <si>
    <t>鹿屋体育大学</t>
  </si>
  <si>
    <t>F147110111736</t>
  </si>
  <si>
    <t>琉球大学</t>
  </si>
  <si>
    <t>15．産業財産権・特許</t>
    <rPh sb="3" eb="5">
      <t>サンギョウ</t>
    </rPh>
    <rPh sb="5" eb="8">
      <t>ザイサンケン</t>
    </rPh>
    <rPh sb="9" eb="11">
      <t>トッキョ</t>
    </rPh>
    <phoneticPr fontId="1"/>
  </si>
  <si>
    <t>目次に戻る</t>
    <rPh sb="0" eb="2">
      <t>モクジ</t>
    </rPh>
    <rPh sb="3" eb="4">
      <t>モド</t>
    </rPh>
    <phoneticPr fontId="1"/>
  </si>
  <si>
    <t>■目次</t>
    <phoneticPr fontId="1"/>
  </si>
  <si>
    <t>15．産業財産権・特許</t>
    <rPh sb="3" eb="8">
      <t>サンギョウザイサンケン</t>
    </rPh>
    <rPh sb="9" eb="11">
      <t>トッキョ</t>
    </rPh>
    <phoneticPr fontId="1"/>
  </si>
  <si>
    <t>15-1.産業財産権・特許</t>
    <rPh sb="5" eb="7">
      <t>サンギョウ</t>
    </rPh>
    <rPh sb="7" eb="10">
      <t>ザイサンケン</t>
    </rPh>
    <rPh sb="11" eb="13">
      <t>トッキョ</t>
    </rPh>
    <phoneticPr fontId="1"/>
  </si>
  <si>
    <t>15.グラフデータ</t>
    <phoneticPr fontId="1"/>
  </si>
  <si>
    <t>（１）．総計</t>
    <rPh sb="4" eb="6">
      <t>ソウケイ</t>
    </rPh>
    <phoneticPr fontId="1"/>
  </si>
  <si>
    <t>国立大学平均</t>
    <rPh sb="0" eb="4">
      <t>コクリツダイガク</t>
    </rPh>
    <rPh sb="4" eb="6">
      <t>ヘイキン</t>
    </rPh>
    <phoneticPr fontId="1"/>
  </si>
  <si>
    <t>５年間平均</t>
    <rPh sb="1" eb="3">
      <t>ネンカン</t>
    </rPh>
    <rPh sb="3" eb="5">
      <t>ヘイキン</t>
    </rPh>
    <phoneticPr fontId="1"/>
  </si>
  <si>
    <t>減少傾向⤵</t>
    <rPh sb="0" eb="4">
      <t>ゲンショウケイコウ</t>
    </rPh>
    <phoneticPr fontId="1"/>
  </si>
  <si>
    <t>増減</t>
    <rPh sb="0" eb="2">
      <t>ゾウゲン</t>
    </rPh>
    <phoneticPr fontId="1"/>
  </si>
  <si>
    <t>増加傾向⤴</t>
    <rPh sb="0" eb="2">
      <t>ゾウカ</t>
    </rPh>
    <rPh sb="2" eb="4">
      <t>ケイコウ</t>
    </rPh>
    <phoneticPr fontId="1"/>
  </si>
  <si>
    <t>５年平均に対するコメントリスト</t>
    <rPh sb="1" eb="4">
      <t>ネンヘイキン</t>
    </rPh>
    <rPh sb="5" eb="6">
      <t>タイ</t>
    </rPh>
    <phoneticPr fontId="1"/>
  </si>
  <si>
    <t>ベンチマーク大学平均</t>
    <rPh sb="6" eb="10">
      <t>ダイガクヘイキン</t>
    </rPh>
    <phoneticPr fontId="1"/>
  </si>
  <si>
    <t>（２）．国立大学・ベンチマーク大学平均</t>
    <rPh sb="4" eb="6">
      <t>コクリツ</t>
    </rPh>
    <rPh sb="6" eb="8">
      <t>ダイガク</t>
    </rPh>
    <rPh sb="15" eb="17">
      <t>ダイガク</t>
    </rPh>
    <rPh sb="17" eb="19">
      <t>ヘイキン</t>
    </rPh>
    <phoneticPr fontId="1"/>
  </si>
  <si>
    <t>15-2.産業財産権・特許（平均）</t>
    <rPh sb="5" eb="10">
      <t>サンギョウザイサンケン</t>
    </rPh>
    <rPh sb="11" eb="13">
      <t>トッキョ</t>
    </rPh>
    <rPh sb="14" eb="16">
      <t>ヘイキン</t>
    </rPh>
    <phoneticPr fontId="1"/>
  </si>
  <si>
    <t>―</t>
    <phoneticPr fontId="1"/>
  </si>
  <si>
    <t>隔年で増減</t>
    <rPh sb="0" eb="2">
      <t>カクネン</t>
    </rPh>
    <rPh sb="3" eb="5">
      <t>ゾウゲン</t>
    </rPh>
    <phoneticPr fontId="1"/>
  </si>
  <si>
    <t>A</t>
  </si>
  <si>
    <t>E</t>
  </si>
  <si>
    <t>B</t>
  </si>
  <si>
    <t>C</t>
  </si>
  <si>
    <t>D</t>
  </si>
  <si>
    <t>G</t>
  </si>
  <si>
    <t>H</t>
  </si>
  <si>
    <t>F</t>
  </si>
  <si>
    <t>データ個数</t>
    <rPh sb="3" eb="5">
      <t>コスウ</t>
    </rPh>
    <phoneticPr fontId="1"/>
  </si>
  <si>
    <t>■国立大学（合計）</t>
    <rPh sb="1" eb="5">
      <t>コクリツダイガク</t>
    </rPh>
    <rPh sb="6" eb="8">
      <t>ゴウケイ</t>
    </rPh>
    <phoneticPr fontId="1"/>
  </si>
  <si>
    <t>■国立大学平均</t>
    <rPh sb="1" eb="5">
      <t>コクリツダイガク</t>
    </rPh>
    <rPh sb="5" eb="7">
      <t>ヘイキン</t>
    </rPh>
    <phoneticPr fontId="1"/>
  </si>
  <si>
    <t>■ベンチマーク大学平均</t>
    <rPh sb="7" eb="9">
      <t>ダイガク</t>
    </rPh>
    <rPh sb="9" eb="11">
      <t>ヘイキン</t>
    </rPh>
    <phoneticPr fontId="1"/>
  </si>
  <si>
    <t>特許権等実施等収入
《単位：千円》</t>
    <rPh sb="0" eb="3">
      <t>トッキョケン</t>
    </rPh>
    <rPh sb="3" eb="4">
      <t>トウ</t>
    </rPh>
    <rPh sb="4" eb="6">
      <t>ジッシ</t>
    </rPh>
    <rPh sb="6" eb="7">
      <t>トウ</t>
    </rPh>
    <rPh sb="7" eb="9">
      <t>シュウニュウ</t>
    </rPh>
    <phoneticPr fontId="9"/>
  </si>
  <si>
    <t>特許出願件数の推移</t>
    <rPh sb="0" eb="2">
      <t>トッキョ</t>
    </rPh>
    <rPh sb="2" eb="4">
      <t>シュツガン</t>
    </rPh>
    <rPh sb="4" eb="6">
      <t>ケンスウ</t>
    </rPh>
    <rPh sb="7" eb="9">
      <t>スイイ</t>
    </rPh>
    <phoneticPr fontId="1"/>
  </si>
  <si>
    <t>特許権等実施等件数の推移</t>
    <rPh sb="0" eb="3">
      <t>トッキョケン</t>
    </rPh>
    <rPh sb="3" eb="4">
      <t>トウ</t>
    </rPh>
    <rPh sb="4" eb="6">
      <t>ジッシ</t>
    </rPh>
    <rPh sb="6" eb="7">
      <t>トウ</t>
    </rPh>
    <rPh sb="7" eb="9">
      <t>ケンスウ</t>
    </rPh>
    <rPh sb="10" eb="12">
      <t>スイイ</t>
    </rPh>
    <phoneticPr fontId="1"/>
  </si>
  <si>
    <t>産業財産権の保有件数の推移</t>
    <rPh sb="0" eb="2">
      <t>サンギョウ</t>
    </rPh>
    <rPh sb="2" eb="5">
      <t>ザイサンケン</t>
    </rPh>
    <rPh sb="6" eb="8">
      <t>ホユウ</t>
    </rPh>
    <rPh sb="8" eb="10">
      <t>ケンスウ</t>
    </rPh>
    <rPh sb="11" eb="13">
      <t>スイイ</t>
    </rPh>
    <phoneticPr fontId="1"/>
  </si>
  <si>
    <t>【グラフシート】</t>
    <phoneticPr fontId="1"/>
  </si>
  <si>
    <t>【グラフ作成用基礎データ】</t>
    <rPh sb="4" eb="6">
      <t>サクセイ</t>
    </rPh>
    <rPh sb="6" eb="7">
      <t>ヨウ</t>
    </rPh>
    <rPh sb="7" eb="9">
      <t>キソ</t>
    </rPh>
    <phoneticPr fontId="1"/>
  </si>
  <si>
    <t>【全国立大学一覧】</t>
    <rPh sb="1" eb="2">
      <t>ゼン</t>
    </rPh>
    <rPh sb="2" eb="6">
      <t>コクリツダイガク</t>
    </rPh>
    <rPh sb="6" eb="8">
      <t>イチラン</t>
    </rPh>
    <phoneticPr fontId="1"/>
  </si>
  <si>
    <t>15-1.2019</t>
  </si>
  <si>
    <t>15-1.2020</t>
  </si>
  <si>
    <t>15-1.2021</t>
  </si>
  <si>
    <t>（３）．全国立大学一覧</t>
    <rPh sb="4" eb="11">
      <t>ゼンコクリツダイガクイチラン</t>
    </rPh>
    <phoneticPr fontId="1"/>
  </si>
  <si>
    <t>判定③-1により判定</t>
    <rPh sb="0" eb="2">
      <t>ハンテイ</t>
    </rPh>
    <rPh sb="8" eb="10">
      <t>ハンテイ</t>
    </rPh>
    <phoneticPr fontId="1"/>
  </si>
  <si>
    <t>年度毎増減</t>
    <rPh sb="0" eb="3">
      <t>ネンドマイ</t>
    </rPh>
    <rPh sb="3" eb="5">
      <t>ゾウゲン</t>
    </rPh>
    <phoneticPr fontId="1"/>
  </si>
  <si>
    <t>評定</t>
    <rPh sb="0" eb="2">
      <t>ヒョウテイ</t>
    </rPh>
    <phoneticPr fontId="1"/>
  </si>
  <si>
    <t>判定③-2により判定</t>
    <rPh sb="0" eb="2">
      <t>ハンテイ</t>
    </rPh>
    <rPh sb="8" eb="10">
      <t>ハンテイ</t>
    </rPh>
    <phoneticPr fontId="1"/>
  </si>
  <si>
    <t>同程度で推移</t>
    <rPh sb="0" eb="3">
      <t>ドウテイド</t>
    </rPh>
    <rPh sb="4" eb="6">
      <t>スイイ</t>
    </rPh>
    <phoneticPr fontId="1"/>
  </si>
  <si>
    <t>↑↑↑↑</t>
  </si>
  <si>
    <t>増加傾向⤴</t>
  </si>
  <si>
    <t>同値「―」の状態により判定</t>
    <rPh sb="0" eb="2">
      <t>ドウチ</t>
    </rPh>
    <rPh sb="6" eb="8">
      <t>ジョウタイ</t>
    </rPh>
    <rPh sb="11" eb="13">
      <t>ハンテイ</t>
    </rPh>
    <phoneticPr fontId="1"/>
  </si>
  <si>
    <t>↑↑↑↓</t>
  </si>
  <si>
    <t>最新年度のみ減少</t>
    <rPh sb="0" eb="2">
      <t>サイシン</t>
    </rPh>
    <rPh sb="2" eb="4">
      <t>ネンド</t>
    </rPh>
    <rPh sb="6" eb="8">
      <t>ゲンショウ</t>
    </rPh>
    <phoneticPr fontId="1"/>
  </si>
  <si>
    <t>最新年度のみ増加</t>
    <phoneticPr fontId="1"/>
  </si>
  <si>
    <t>↑↑↑－</t>
  </si>
  <si>
    <t>５年平均±３％判定</t>
    <rPh sb="1" eb="4">
      <t>ネンヘイキン</t>
    </rPh>
    <rPh sb="7" eb="9">
      <t>ハンテイ</t>
    </rPh>
    <phoneticPr fontId="1"/>
  </si>
  <si>
    <t>判定➀</t>
    <rPh sb="0" eb="2">
      <t>ハンテイ</t>
    </rPh>
    <phoneticPr fontId="1"/>
  </si>
  <si>
    <t>年度間増減</t>
    <rPh sb="0" eb="3">
      <t>ネンドカン</t>
    </rPh>
    <rPh sb="3" eb="5">
      <t>ゾウゲン</t>
    </rPh>
    <phoneticPr fontId="1"/>
  </si>
  <si>
    <t>判定②</t>
    <rPh sb="0" eb="2">
      <t>ハンテイ</t>
    </rPh>
    <phoneticPr fontId="1"/>
  </si>
  <si>
    <t>4→2</t>
    <phoneticPr fontId="1"/>
  </si>
  <si>
    <t>判定③-1</t>
    <rPh sb="0" eb="2">
      <t>ハンテイ</t>
    </rPh>
    <phoneticPr fontId="1"/>
  </si>
  <si>
    <t>3→1</t>
    <phoneticPr fontId="1"/>
  </si>
  <si>
    <t>判定③-2</t>
    <rPh sb="0" eb="2">
      <t>ハンテイ</t>
    </rPh>
    <phoneticPr fontId="1"/>
  </si>
  <si>
    <t>判定結果</t>
    <rPh sb="0" eb="4">
      <t>ハンテイケッカ</t>
    </rPh>
    <phoneticPr fontId="1"/>
  </si>
  <si>
    <t>↑↑↓↑</t>
  </si>
  <si>
    <t>年度により増減</t>
    <rPh sb="0" eb="2">
      <t>ネンド</t>
    </rPh>
    <rPh sb="5" eb="7">
      <t>ゾウゲン</t>
    </rPh>
    <phoneticPr fontId="1"/>
  </si>
  <si>
    <t>５年平均</t>
    <phoneticPr fontId="1"/>
  </si>
  <si>
    <t>4→3</t>
    <phoneticPr fontId="1"/>
  </si>
  <si>
    <t>3→2</t>
    <phoneticPr fontId="1"/>
  </si>
  <si>
    <t>2→1</t>
    <phoneticPr fontId="1"/>
  </si>
  <si>
    <t>1→当</t>
    <rPh sb="2" eb="3">
      <t>トウ</t>
    </rPh>
    <phoneticPr fontId="1"/>
  </si>
  <si>
    <t>↓↑↓↓</t>
    <phoneticPr fontId="1"/>
  </si>
  <si>
    <t>↑↓↑↑</t>
    <phoneticPr fontId="1"/>
  </si>
  <si>
    <t>↓↓↑↓</t>
    <phoneticPr fontId="1"/>
  </si>
  <si>
    <t>↑↑↓↑</t>
    <phoneticPr fontId="1"/>
  </si>
  <si>
    <t>最新年度のみ減少</t>
    <phoneticPr fontId="1"/>
  </si>
  <si>
    <t>↑↑↓↓</t>
  </si>
  <si>
    <t>↑↑↓－</t>
  </si>
  <si>
    <t>↑↑－↑</t>
  </si>
  <si>
    <t>↑↑－↓</t>
  </si>
  <si>
    <t>↑↑－－</t>
  </si>
  <si>
    <t>↑↓↑↑</t>
  </si>
  <si>
    <t>↑↓↑↓</t>
  </si>
  <si>
    <t>↑↓↑－</t>
  </si>
  <si>
    <t>↑↓↓↑</t>
  </si>
  <si>
    <t>↑↓↓↓</t>
  </si>
  <si>
    <t>減少傾向⤵</t>
  </si>
  <si>
    <t>↑↓↓－</t>
  </si>
  <si>
    <t>↑↓－↑</t>
  </si>
  <si>
    <t>↑↓－↓</t>
  </si>
  <si>
    <t>↑↓－－</t>
  </si>
  <si>
    <t>↑－↑↑</t>
  </si>
  <si>
    <t>↑－↑↓</t>
  </si>
  <si>
    <t>↑－↑－</t>
  </si>
  <si>
    <t>↑－↓↑</t>
  </si>
  <si>
    <t>↑－↓↓</t>
  </si>
  <si>
    <t>減少傾向⤵</t>
    <rPh sb="0" eb="2">
      <t>ゲンショウ</t>
    </rPh>
    <rPh sb="2" eb="4">
      <t>ケイコウ</t>
    </rPh>
    <phoneticPr fontId="1"/>
  </si>
  <si>
    <t>↑－↓－</t>
  </si>
  <si>
    <t>↑－－↑</t>
  </si>
  <si>
    <t>↑－－↓</t>
  </si>
  <si>
    <t>↑－－－</t>
  </si>
  <si>
    <t>↓↑↑↑</t>
  </si>
  <si>
    <t>↓↑↑↓</t>
  </si>
  <si>
    <t>↓↑↑－</t>
  </si>
  <si>
    <t>↓↑↓↑</t>
  </si>
  <si>
    <t>↓↑↓↓</t>
  </si>
  <si>
    <t>↓↑↓－</t>
  </si>
  <si>
    <t>↓↑－↑</t>
  </si>
  <si>
    <t>↓↑－↓</t>
  </si>
  <si>
    <t>↓↑－－</t>
  </si>
  <si>
    <t>↓↓↑↑</t>
  </si>
  <si>
    <t>↓↓↑↓</t>
  </si>
  <si>
    <t>↓↓↑－</t>
  </si>
  <si>
    <t>↓↓↓↑</t>
  </si>
  <si>
    <t>最新年度のみ増加</t>
    <rPh sb="0" eb="2">
      <t>サイシン</t>
    </rPh>
    <rPh sb="2" eb="4">
      <t>ネンド</t>
    </rPh>
    <rPh sb="6" eb="8">
      <t>ゾウカ</t>
    </rPh>
    <phoneticPr fontId="1"/>
  </si>
  <si>
    <t>↓↓↓↓</t>
  </si>
  <si>
    <t>↓↓↓－</t>
  </si>
  <si>
    <t>↓↓－↑</t>
  </si>
  <si>
    <t>↓↓－↓</t>
  </si>
  <si>
    <t>↓↓－－</t>
  </si>
  <si>
    <t>↓－↑↑</t>
  </si>
  <si>
    <t>↓－↑↓</t>
  </si>
  <si>
    <t>↓－↑－</t>
  </si>
  <si>
    <t>↓－↓↑</t>
  </si>
  <si>
    <t>↓－↓↓</t>
  </si>
  <si>
    <t>↓－↓－</t>
  </si>
  <si>
    <t>↓－－↑</t>
  </si>
  <si>
    <t>↓－－↓</t>
  </si>
  <si>
    <t>↓－－－</t>
  </si>
  <si>
    <t>－↑↑↑</t>
  </si>
  <si>
    <t>－↑↑↓</t>
  </si>
  <si>
    <t>－↑↑－</t>
  </si>
  <si>
    <t>－↑↓↑</t>
  </si>
  <si>
    <t>－↑↓↓</t>
  </si>
  <si>
    <t>－↑↓－</t>
  </si>
  <si>
    <t>－↑－↑</t>
  </si>
  <si>
    <t>－↑－↓</t>
  </si>
  <si>
    <t>－↑－－</t>
  </si>
  <si>
    <t>－↓↑↑</t>
  </si>
  <si>
    <t>－↓↑↓</t>
  </si>
  <si>
    <t>－↓↑－</t>
  </si>
  <si>
    <t>－↓↓↑</t>
  </si>
  <si>
    <t>－↓↓↓</t>
  </si>
  <si>
    <t>－↓↓－</t>
  </si>
  <si>
    <t>－↓－↑</t>
  </si>
  <si>
    <t>－↓－↓</t>
  </si>
  <si>
    <t>－↓－－</t>
  </si>
  <si>
    <t>－－↑↑</t>
  </si>
  <si>
    <t>－－↑↓</t>
  </si>
  <si>
    <t>－－↑－</t>
  </si>
  <si>
    <t>－－↓↑</t>
  </si>
  <si>
    <t>－－↓↓</t>
  </si>
  <si>
    <t>－－↓－</t>
  </si>
  <si>
    <t>－－－↑</t>
  </si>
  <si>
    <t>－－－↓</t>
  </si>
  <si>
    <t>－－－－</t>
  </si>
  <si>
    <t>特許権等実施等収入額の推移</t>
    <rPh sb="0" eb="3">
      <t>トッキョケン</t>
    </rPh>
    <rPh sb="3" eb="4">
      <t>トウ</t>
    </rPh>
    <rPh sb="4" eb="6">
      <t>ジッシ</t>
    </rPh>
    <rPh sb="6" eb="7">
      <t>トウ</t>
    </rPh>
    <rPh sb="7" eb="9">
      <t>シュウニュウ</t>
    </rPh>
    <rPh sb="9" eb="10">
      <t>ガク</t>
    </rPh>
    <rPh sb="11" eb="13">
      <t>スイイ</t>
    </rPh>
    <phoneticPr fontId="1"/>
  </si>
  <si>
    <t>特許権等実施等収入</t>
    <rPh sb="0" eb="3">
      <t>トッキョケン</t>
    </rPh>
    <rPh sb="3" eb="4">
      <t>トウ</t>
    </rPh>
    <rPh sb="4" eb="6">
      <t>ジッシ</t>
    </rPh>
    <rPh sb="6" eb="7">
      <t>トウ</t>
    </rPh>
    <rPh sb="7" eb="9">
      <t>シュウニュウ</t>
    </rPh>
    <phoneticPr fontId="9"/>
  </si>
  <si>
    <t>対象年度の略記➡</t>
    <rPh sb="0" eb="4">
      <t>タイショウネンド</t>
    </rPh>
    <rPh sb="5" eb="7">
      <t>リャッキ</t>
    </rPh>
    <phoneticPr fontId="1"/>
  </si>
  <si>
    <t>➡</t>
  </si>
  <si>
    <t>当</t>
    <rPh sb="0" eb="1">
      <t>トウ</t>
    </rPh>
    <phoneticPr fontId="1"/>
  </si>
  <si>
    <t>【出典】</t>
    <rPh sb="1" eb="3">
      <t>シュッテン</t>
    </rPh>
    <phoneticPr fontId="1"/>
  </si>
  <si>
    <t>文部科学省「産学連携等実施状況調査」を加工して作成（https://www.mext.go.jp/a_menu/shinkou/sangaku/sangakub.htm）</t>
    <rPh sb="11" eb="13">
      <t>ジッシ</t>
    </rPh>
    <rPh sb="13" eb="15">
      <t>ジョウキョウ</t>
    </rPh>
    <phoneticPr fontId="1"/>
  </si>
  <si>
    <t>15-1.2022</t>
    <phoneticPr fontId="1"/>
  </si>
  <si>
    <t>総合計</t>
    <rPh sb="0" eb="3">
      <t>ソウゴウケイ</t>
    </rPh>
    <phoneticPr fontId="1"/>
  </si>
  <si>
    <t>F139110110504</t>
    <phoneticPr fontId="1"/>
  </si>
  <si>
    <t>15-1.2023</t>
    <phoneticPr fontId="1"/>
  </si>
  <si>
    <t>最新年度のみ減少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</si>
</sst>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#,##0_);[Red]\(#,##0\)"/>
    <numFmt numFmtId="177" formatCode="#,##0_ "/>
    <numFmt numFmtId="178" formatCode="General&quot;人&quot;"/>
    <numFmt numFmtId="179" formatCode="#,##0.0&quot;千円&quot;"/>
    <numFmt numFmtId="180" formatCode="#,##0.0&quot;件&quot;"/>
    <numFmt numFmtId="181" formatCode="#,##0.0_);[Red]\(#,##0.0\)"/>
    <numFmt numFmtId="182" formatCode="#,##0.0_ "/>
    <numFmt numFmtId="183" formatCode="0.0"/>
    <numFmt numFmtId="184" formatCode="\+#,##0.0&quot;件&quot;;\-#,##0.0&quot;件&quot;;&quot;±0件&quot;"/>
    <numFmt numFmtId="185" formatCode="\+#,##0.0&quot;千円&quot;;\-#,##0.0&quot;千円&quot;;&quot;±0千円&quot;"/>
    <numFmt numFmtId="186" formatCode="#,##0.0;[Red]\-#,##0.0"/>
  </numFmts>
  <fonts count="21"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color theme="1"/>
      <name val="ＭＳ 明朝"/>
      <family val="2"/>
      <charset val="128"/>
    </font>
    <font>
      <b/>
      <sz val="11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9"/>
      <color theme="1"/>
      <name val="ＭＳ 明朝"/>
      <family val="2"/>
      <charset val="128"/>
    </font>
    <font>
      <sz val="9"/>
      <color theme="1"/>
      <name val="ＭＳ 明朝"/>
      <family val="1"/>
      <charset val="128"/>
    </font>
    <font>
      <sz val="11"/>
      <color theme="1"/>
      <name val="游ゴシック"/>
      <family val="2"/>
      <scheme val="minor"/>
    </font>
    <font>
      <sz val="11"/>
      <name val="ＪＳＰゴシック"/>
      <family val="3"/>
      <charset val="128"/>
    </font>
    <font>
      <sz val="6"/>
      <name val="游ゴシック"/>
      <family val="3"/>
      <charset val="128"/>
      <scheme val="minor"/>
    </font>
    <font>
      <sz val="11"/>
      <color rgb="FFFF0000"/>
      <name val="ＭＳ 明朝"/>
      <family val="2"/>
      <charset val="128"/>
    </font>
    <font>
      <sz val="11"/>
      <color rgb="FF9C0006"/>
      <name val="ＭＳ 明朝"/>
      <family val="2"/>
      <charset val="128"/>
    </font>
    <font>
      <sz val="11"/>
      <color theme="1"/>
      <name val="ＭＳ 明朝"/>
      <family val="1"/>
      <charset val="128"/>
    </font>
    <font>
      <u/>
      <sz val="11"/>
      <color theme="10"/>
      <name val="ＭＳ 明朝"/>
      <family val="2"/>
      <charset val="128"/>
    </font>
    <font>
      <sz val="9"/>
      <color theme="0"/>
      <name val="ＭＳ ゴシック"/>
      <family val="3"/>
      <charset val="128"/>
    </font>
    <font>
      <b/>
      <sz val="9"/>
      <color theme="1"/>
      <name val="ＭＳ 明朝"/>
      <family val="1"/>
      <charset val="128"/>
    </font>
    <font>
      <u/>
      <sz val="11"/>
      <color theme="10"/>
      <name val="ＭＳ 明朝"/>
      <family val="1"/>
      <charset val="128"/>
    </font>
    <font>
      <sz val="11"/>
      <name val="ＭＳ 明朝"/>
      <family val="1"/>
      <charset val="128"/>
    </font>
    <font>
      <b/>
      <sz val="11"/>
      <color theme="0"/>
      <name val="ＭＳ 明朝"/>
      <family val="2"/>
      <charset val="128"/>
    </font>
    <font>
      <b/>
      <sz val="11"/>
      <color theme="0"/>
      <name val="ＭＳ 明朝"/>
      <family val="1"/>
      <charset val="128"/>
    </font>
    <font>
      <sz val="9"/>
      <color rgb="FFFF0000"/>
      <name val="ＭＳ 明朝"/>
      <family val="1"/>
      <charset val="12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 diagonalDown="1"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/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4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7" fillId="0" borderId="0"/>
    <xf numFmtId="38" fontId="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234">
    <xf numFmtId="0" fontId="0" fillId="0" borderId="0" xfId="0">
      <alignment vertical="center"/>
    </xf>
    <xf numFmtId="0" fontId="3" fillId="0" borderId="0" xfId="0" applyFont="1" applyFill="1">
      <alignment vertical="center"/>
    </xf>
    <xf numFmtId="0" fontId="0" fillId="3" borderId="0" xfId="0" applyFill="1">
      <alignment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>
      <alignment vertical="center"/>
    </xf>
    <xf numFmtId="0" fontId="0" fillId="4" borderId="1" xfId="0" applyFill="1" applyBorder="1">
      <alignment vertical="center"/>
    </xf>
    <xf numFmtId="38" fontId="8" fillId="0" borderId="1" xfId="4" applyFont="1" applyFill="1" applyBorder="1" applyAlignment="1">
      <alignment horizontal="center" vertical="center" wrapText="1"/>
    </xf>
    <xf numFmtId="38" fontId="0" fillId="6" borderId="1" xfId="2" applyFont="1" applyFill="1" applyBorder="1" applyAlignment="1">
      <alignment vertical="center" wrapText="1"/>
    </xf>
    <xf numFmtId="176" fontId="0" fillId="6" borderId="1" xfId="0" applyNumberFormat="1" applyFill="1" applyBorder="1" applyAlignment="1">
      <alignment vertical="center" wrapText="1"/>
    </xf>
    <xf numFmtId="176" fontId="0" fillId="4" borderId="1" xfId="0" applyNumberFormat="1" applyFill="1" applyBorder="1" applyAlignment="1">
      <alignment vertical="center" wrapText="1"/>
    </xf>
    <xf numFmtId="38" fontId="0" fillId="4" borderId="1" xfId="2" applyFont="1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7" fontId="0" fillId="0" borderId="0" xfId="0" applyNumberFormat="1">
      <alignment vertical="center"/>
    </xf>
    <xf numFmtId="0" fontId="0" fillId="4" borderId="13" xfId="0" applyFill="1" applyBorder="1">
      <alignment vertical="center"/>
    </xf>
    <xf numFmtId="177" fontId="0" fillId="4" borderId="14" xfId="0" applyNumberFormat="1" applyFill="1" applyBorder="1">
      <alignment vertical="center"/>
    </xf>
    <xf numFmtId="177" fontId="0" fillId="4" borderId="15" xfId="0" applyNumberFormat="1" applyFill="1" applyBorder="1">
      <alignment vertical="center"/>
    </xf>
    <xf numFmtId="177" fontId="0" fillId="4" borderId="16" xfId="0" applyNumberFormat="1" applyFill="1" applyBorder="1">
      <alignment vertical="center"/>
    </xf>
    <xf numFmtId="177" fontId="0" fillId="4" borderId="17" xfId="0" applyNumberFormat="1" applyFont="1" applyFill="1" applyBorder="1">
      <alignment vertical="center"/>
    </xf>
    <xf numFmtId="177" fontId="0" fillId="4" borderId="15" xfId="0" applyNumberFormat="1" applyFont="1" applyFill="1" applyBorder="1">
      <alignment vertical="center"/>
    </xf>
    <xf numFmtId="177" fontId="0" fillId="4" borderId="18" xfId="0" applyNumberFormat="1" applyFill="1" applyBorder="1">
      <alignment vertical="center"/>
    </xf>
    <xf numFmtId="0" fontId="0" fillId="0" borderId="19" xfId="0" applyBorder="1">
      <alignment vertical="center"/>
    </xf>
    <xf numFmtId="177" fontId="0" fillId="0" borderId="20" xfId="0" applyNumberFormat="1" applyBorder="1">
      <alignment vertical="center"/>
    </xf>
    <xf numFmtId="177" fontId="0" fillId="0" borderId="1" xfId="0" applyNumberFormat="1" applyBorder="1">
      <alignment vertical="center"/>
    </xf>
    <xf numFmtId="177" fontId="0" fillId="0" borderId="11" xfId="0" applyNumberFormat="1" applyBorder="1">
      <alignment vertical="center"/>
    </xf>
    <xf numFmtId="177" fontId="0" fillId="0" borderId="21" xfId="0" applyNumberFormat="1" applyBorder="1">
      <alignment vertical="center"/>
    </xf>
    <xf numFmtId="177" fontId="0" fillId="0" borderId="22" xfId="0" applyNumberFormat="1" applyBorder="1">
      <alignment vertical="center"/>
    </xf>
    <xf numFmtId="177" fontId="0" fillId="0" borderId="23" xfId="0" applyNumberFormat="1" applyBorder="1">
      <alignment vertical="center"/>
    </xf>
    <xf numFmtId="0" fontId="0" fillId="0" borderId="24" xfId="0" applyBorder="1">
      <alignment vertical="center"/>
    </xf>
    <xf numFmtId="177" fontId="0" fillId="0" borderId="25" xfId="0" applyNumberFormat="1" applyBorder="1">
      <alignment vertical="center"/>
    </xf>
    <xf numFmtId="177" fontId="0" fillId="0" borderId="26" xfId="0" applyNumberFormat="1" applyBorder="1">
      <alignment vertical="center"/>
    </xf>
    <xf numFmtId="177" fontId="0" fillId="0" borderId="27" xfId="0" applyNumberFormat="1" applyBorder="1">
      <alignment vertical="center"/>
    </xf>
    <xf numFmtId="177" fontId="0" fillId="0" borderId="28" xfId="0" applyNumberFormat="1" applyBorder="1">
      <alignment vertical="center"/>
    </xf>
    <xf numFmtId="177" fontId="0" fillId="0" borderId="29" xfId="0" applyNumberFormat="1" applyBorder="1">
      <alignment vertical="center"/>
    </xf>
    <xf numFmtId="177" fontId="0" fillId="0" borderId="30" xfId="0" applyNumberFormat="1" applyBorder="1">
      <alignment vertical="center"/>
    </xf>
    <xf numFmtId="177" fontId="10" fillId="0" borderId="0" xfId="0" applyNumberFormat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38" fontId="8" fillId="0" borderId="20" xfId="4" applyFont="1" applyFill="1" applyBorder="1" applyAlignment="1">
      <alignment horizontal="center" vertical="center" wrapText="1"/>
    </xf>
    <xf numFmtId="38" fontId="8" fillId="0" borderId="11" xfId="4" applyFont="1" applyFill="1" applyBorder="1" applyAlignment="1">
      <alignment horizontal="center" vertical="center" wrapText="1"/>
    </xf>
    <xf numFmtId="177" fontId="0" fillId="0" borderId="33" xfId="0" applyNumberFormat="1" applyBorder="1" applyAlignment="1">
      <alignment horizontal="center" vertical="center" wrapText="1"/>
    </xf>
    <xf numFmtId="38" fontId="8" fillId="0" borderId="34" xfId="4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1" xfId="0" applyBorder="1">
      <alignment vertical="center"/>
    </xf>
    <xf numFmtId="177" fontId="0" fillId="0" borderId="35" xfId="0" applyNumberFormat="1" applyBorder="1">
      <alignment vertical="center"/>
    </xf>
    <xf numFmtId="177" fontId="0" fillId="0" borderId="33" xfId="0" applyNumberFormat="1" applyBorder="1">
      <alignment vertical="center"/>
    </xf>
    <xf numFmtId="177" fontId="0" fillId="0" borderId="34" xfId="0" applyNumberFormat="1" applyBorder="1">
      <alignment vertical="center"/>
    </xf>
    <xf numFmtId="0" fontId="0" fillId="0" borderId="1" xfId="0" applyFill="1" applyBorder="1">
      <alignment vertical="center"/>
    </xf>
    <xf numFmtId="0" fontId="0" fillId="0" borderId="11" xfId="0" applyFill="1" applyBorder="1">
      <alignment vertical="center"/>
    </xf>
    <xf numFmtId="0" fontId="0" fillId="4" borderId="11" xfId="0" applyFill="1" applyBorder="1">
      <alignment vertical="center"/>
    </xf>
    <xf numFmtId="177" fontId="0" fillId="4" borderId="20" xfId="0" applyNumberFormat="1" applyFill="1" applyBorder="1">
      <alignment vertical="center"/>
    </xf>
    <xf numFmtId="177" fontId="0" fillId="4" borderId="35" xfId="0" applyNumberFormat="1" applyFill="1" applyBorder="1">
      <alignment vertical="center"/>
    </xf>
    <xf numFmtId="177" fontId="0" fillId="4" borderId="11" xfId="0" applyNumberFormat="1" applyFill="1" applyBorder="1">
      <alignment vertical="center"/>
    </xf>
    <xf numFmtId="177" fontId="0" fillId="4" borderId="33" xfId="0" applyNumberFormat="1" applyFill="1" applyBorder="1">
      <alignment vertical="center"/>
    </xf>
    <xf numFmtId="177" fontId="0" fillId="4" borderId="1" xfId="0" applyNumberFormat="1" applyFill="1" applyBorder="1">
      <alignment vertical="center"/>
    </xf>
    <xf numFmtId="177" fontId="0" fillId="4" borderId="34" xfId="0" applyNumberFormat="1" applyFill="1" applyBorder="1">
      <alignment vertical="center"/>
    </xf>
    <xf numFmtId="177" fontId="0" fillId="0" borderId="36" xfId="0" applyNumberFormat="1" applyBorder="1">
      <alignment vertical="center"/>
    </xf>
    <xf numFmtId="177" fontId="0" fillId="0" borderId="37" xfId="0" applyNumberFormat="1" applyBorder="1">
      <alignment vertical="center"/>
    </xf>
    <xf numFmtId="177" fontId="0" fillId="0" borderId="38" xfId="0" applyNumberFormat="1" applyBorder="1">
      <alignment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/>
    </xf>
    <xf numFmtId="0" fontId="13" fillId="0" borderId="40" xfId="8" applyBorder="1" applyAlignment="1">
      <alignment horizontal="center" vertical="center"/>
    </xf>
    <xf numFmtId="0" fontId="13" fillId="0" borderId="1" xfId="8" applyBorder="1" applyAlignment="1">
      <alignment vertical="center" wrapText="1"/>
    </xf>
    <xf numFmtId="0" fontId="13" fillId="0" borderId="1" xfId="8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center" vertical="center" shrinkToFit="1"/>
    </xf>
    <xf numFmtId="0" fontId="0" fillId="0" borderId="0" xfId="0" applyBorder="1">
      <alignment vertical="center"/>
    </xf>
    <xf numFmtId="0" fontId="12" fillId="0" borderId="0" xfId="0" applyFont="1" applyFill="1" applyBorder="1">
      <alignment vertical="center"/>
    </xf>
    <xf numFmtId="0" fontId="15" fillId="0" borderId="0" xfId="0" applyFont="1" applyFill="1" applyBorder="1">
      <alignment vertical="center"/>
    </xf>
    <xf numFmtId="0" fontId="5" fillId="0" borderId="0" xfId="0" applyFont="1" applyFill="1" applyBorder="1">
      <alignment vertical="center"/>
    </xf>
    <xf numFmtId="179" fontId="6" fillId="0" borderId="1" xfId="0" applyNumberFormat="1" applyFont="1" applyFill="1" applyBorder="1" applyAlignment="1">
      <alignment horizontal="center" vertical="center" shrinkToFit="1"/>
    </xf>
    <xf numFmtId="180" fontId="6" fillId="0" borderId="1" xfId="0" applyNumberFormat="1" applyFont="1" applyFill="1" applyBorder="1" applyAlignment="1">
      <alignment horizontal="center" vertical="center"/>
    </xf>
    <xf numFmtId="0" fontId="0" fillId="5" borderId="0" xfId="0" applyFill="1">
      <alignment vertical="center"/>
    </xf>
    <xf numFmtId="0" fontId="0" fillId="9" borderId="0" xfId="0" applyFill="1">
      <alignment vertical="center"/>
    </xf>
    <xf numFmtId="0" fontId="13" fillId="0" borderId="1" xfId="8" applyBorder="1" applyAlignment="1">
      <alignment horizontal="center" vertical="center"/>
    </xf>
    <xf numFmtId="182" fontId="0" fillId="0" borderId="20" xfId="0" applyNumberFormat="1" applyBorder="1">
      <alignment vertical="center"/>
    </xf>
    <xf numFmtId="182" fontId="0" fillId="0" borderId="1" xfId="0" applyNumberFormat="1" applyBorder="1">
      <alignment vertical="center"/>
    </xf>
    <xf numFmtId="182" fontId="0" fillId="0" borderId="11" xfId="0" applyNumberFormat="1" applyBorder="1">
      <alignment vertical="center"/>
    </xf>
    <xf numFmtId="182" fontId="0" fillId="0" borderId="25" xfId="0" applyNumberFormat="1" applyBorder="1">
      <alignment vertical="center"/>
    </xf>
    <xf numFmtId="182" fontId="0" fillId="0" borderId="26" xfId="0" applyNumberFormat="1" applyBorder="1">
      <alignment vertical="center"/>
    </xf>
    <xf numFmtId="182" fontId="0" fillId="0" borderId="27" xfId="0" applyNumberFormat="1" applyBorder="1">
      <alignment vertical="center"/>
    </xf>
    <xf numFmtId="184" fontId="5" fillId="0" borderId="1" xfId="0" applyNumberFormat="1" applyFont="1" applyFill="1" applyBorder="1" applyAlignment="1">
      <alignment horizontal="center" vertical="center"/>
    </xf>
    <xf numFmtId="185" fontId="5" fillId="0" borderId="1" xfId="0" applyNumberFormat="1" applyFont="1" applyFill="1" applyBorder="1" applyAlignment="1">
      <alignment horizontal="center" vertical="center"/>
    </xf>
    <xf numFmtId="38" fontId="8" fillId="0" borderId="42" xfId="4" applyFont="1" applyFill="1" applyBorder="1" applyAlignment="1">
      <alignment horizontal="center" vertical="center" wrapText="1"/>
    </xf>
    <xf numFmtId="38" fontId="8" fillId="0" borderId="43" xfId="4" applyFont="1" applyFill="1" applyBorder="1" applyAlignment="1">
      <alignment horizontal="center" vertical="center" wrapText="1"/>
    </xf>
    <xf numFmtId="38" fontId="8" fillId="0" borderId="41" xfId="4" applyFont="1" applyFill="1" applyBorder="1" applyAlignment="1">
      <alignment horizontal="center" vertical="center" wrapText="1"/>
    </xf>
    <xf numFmtId="177" fontId="0" fillId="0" borderId="49" xfId="0" applyNumberFormat="1" applyBorder="1" applyAlignment="1">
      <alignment horizontal="center" vertical="center" wrapText="1"/>
    </xf>
    <xf numFmtId="38" fontId="8" fillId="0" borderId="50" xfId="4" applyFont="1" applyFill="1" applyBorder="1" applyAlignment="1">
      <alignment horizontal="center" vertical="center" wrapText="1"/>
    </xf>
    <xf numFmtId="0" fontId="12" fillId="0" borderId="0" xfId="0" applyFont="1" applyProtection="1">
      <alignment vertical="center"/>
    </xf>
    <xf numFmtId="0" fontId="16" fillId="0" borderId="40" xfId="8" applyFont="1" applyBorder="1" applyAlignment="1" applyProtection="1">
      <alignment horizontal="center" vertical="center"/>
    </xf>
    <xf numFmtId="0" fontId="12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vertical="center" shrinkToFit="1"/>
    </xf>
    <xf numFmtId="0" fontId="5" fillId="0" borderId="0" xfId="0" applyFont="1" applyProtection="1">
      <alignment vertical="center"/>
    </xf>
    <xf numFmtId="0" fontId="5" fillId="7" borderId="0" xfId="0" applyFont="1" applyFill="1" applyProtection="1">
      <alignment vertical="center"/>
    </xf>
    <xf numFmtId="0" fontId="6" fillId="0" borderId="0" xfId="0" applyFont="1" applyAlignment="1" applyProtection="1">
      <alignment vertical="center" shrinkToFit="1"/>
    </xf>
    <xf numFmtId="0" fontId="0" fillId="0" borderId="0" xfId="0" applyProtection="1">
      <alignment vertical="center"/>
    </xf>
    <xf numFmtId="0" fontId="0" fillId="0" borderId="1" xfId="0" applyBorder="1" applyProtection="1">
      <alignment vertical="center"/>
    </xf>
    <xf numFmtId="0" fontId="0" fillId="0" borderId="1" xfId="0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 shrinkToFit="1"/>
    </xf>
    <xf numFmtId="0" fontId="6" fillId="0" borderId="0" xfId="0" applyFont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 textRotation="180"/>
    </xf>
    <xf numFmtId="0" fontId="6" fillId="8" borderId="0" xfId="0" applyFont="1" applyFill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6" fillId="0" borderId="26" xfId="0" applyFont="1" applyBorder="1" applyAlignment="1" applyProtection="1">
      <alignment horizontal="center" vertical="center"/>
    </xf>
    <xf numFmtId="0" fontId="6" fillId="10" borderId="0" xfId="0" applyFont="1" applyFill="1" applyAlignment="1" applyProtection="1">
      <alignment horizontal="center" vertical="center"/>
    </xf>
    <xf numFmtId="0" fontId="12" fillId="5" borderId="2" xfId="0" applyFont="1" applyFill="1" applyBorder="1" applyProtection="1">
      <alignment vertical="center"/>
    </xf>
    <xf numFmtId="0" fontId="12" fillId="5" borderId="3" xfId="0" applyFont="1" applyFill="1" applyBorder="1" applyProtection="1">
      <alignment vertical="center"/>
    </xf>
    <xf numFmtId="0" fontId="12" fillId="5" borderId="3" xfId="0" applyFont="1" applyFill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vertical="center" shrinkToFit="1"/>
    </xf>
    <xf numFmtId="0" fontId="6" fillId="5" borderId="3" xfId="0" applyFont="1" applyFill="1" applyBorder="1" applyProtection="1">
      <alignment vertical="center"/>
    </xf>
    <xf numFmtId="0" fontId="0" fillId="5" borderId="3" xfId="0" applyFill="1" applyBorder="1" applyProtection="1">
      <alignment vertical="center"/>
    </xf>
    <xf numFmtId="0" fontId="0" fillId="5" borderId="4" xfId="0" applyFill="1" applyBorder="1" applyProtection="1">
      <alignment vertical="center"/>
    </xf>
    <xf numFmtId="0" fontId="12" fillId="5" borderId="5" xfId="0" applyFont="1" applyFill="1" applyBorder="1" applyProtection="1">
      <alignment vertical="center"/>
    </xf>
    <xf numFmtId="0" fontId="12" fillId="5" borderId="0" xfId="0" applyFont="1" applyFill="1" applyBorder="1" applyProtection="1">
      <alignment vertical="center"/>
    </xf>
    <xf numFmtId="0" fontId="12" fillId="5" borderId="0" xfId="0" applyFont="1" applyFill="1" applyBorder="1" applyAlignment="1" applyProtection="1">
      <alignment horizontal="center" vertical="center"/>
    </xf>
    <xf numFmtId="0" fontId="0" fillId="5" borderId="6" xfId="0" applyFill="1" applyBorder="1" applyProtection="1">
      <alignment vertical="center"/>
    </xf>
    <xf numFmtId="0" fontId="12" fillId="4" borderId="1" xfId="0" applyFont="1" applyFill="1" applyBorder="1" applyProtection="1">
      <alignment vertical="center"/>
    </xf>
    <xf numFmtId="0" fontId="12" fillId="0" borderId="1" xfId="0" applyFont="1" applyBorder="1" applyAlignment="1" applyProtection="1">
      <alignment horizontal="center" vertical="center"/>
    </xf>
    <xf numFmtId="0" fontId="6" fillId="0" borderId="20" xfId="0" applyFont="1" applyBorder="1" applyAlignment="1" applyProtection="1">
      <alignment horizontal="center" vertical="center" shrinkToFit="1"/>
    </xf>
    <xf numFmtId="9" fontId="6" fillId="0" borderId="35" xfId="0" applyNumberFormat="1" applyFont="1" applyBorder="1" applyAlignment="1" applyProtection="1">
      <alignment horizontal="center" vertical="center" shrinkToFit="1"/>
    </xf>
    <xf numFmtId="0" fontId="6" fillId="0" borderId="1" xfId="0" applyFont="1" applyBorder="1" applyAlignment="1" applyProtection="1">
      <alignment horizontal="center" vertical="center"/>
    </xf>
    <xf numFmtId="0" fontId="6" fillId="0" borderId="20" xfId="0" applyFont="1" applyBorder="1" applyAlignment="1" applyProtection="1">
      <alignment horizontal="center" vertical="center"/>
    </xf>
    <xf numFmtId="0" fontId="6" fillId="7" borderId="10" xfId="0" applyFont="1" applyFill="1" applyBorder="1" applyAlignment="1" applyProtection="1">
      <alignment horizontal="center" vertical="center" shrinkToFit="1"/>
    </xf>
    <xf numFmtId="0" fontId="6" fillId="7" borderId="46" xfId="0" applyFont="1" applyFill="1" applyBorder="1" applyAlignment="1" applyProtection="1">
      <alignment horizontal="center" vertical="center" shrinkToFit="1"/>
    </xf>
    <xf numFmtId="0" fontId="6" fillId="8" borderId="10" xfId="0" applyFont="1" applyFill="1" applyBorder="1" applyAlignment="1" applyProtection="1">
      <alignment horizontal="center" vertical="center" shrinkToFit="1"/>
    </xf>
    <xf numFmtId="0" fontId="6" fillId="8" borderId="46" xfId="0" applyFont="1" applyFill="1" applyBorder="1" applyAlignment="1" applyProtection="1">
      <alignment horizontal="center" vertical="center" shrinkToFit="1"/>
    </xf>
    <xf numFmtId="0" fontId="0" fillId="5" borderId="6" xfId="0" applyFill="1" applyBorder="1" applyAlignment="1" applyProtection="1">
      <alignment vertical="center" wrapText="1"/>
    </xf>
    <xf numFmtId="38" fontId="17" fillId="0" borderId="1" xfId="4" applyFont="1" applyFill="1" applyBorder="1" applyAlignment="1" applyProtection="1">
      <alignment horizontal="center" vertical="center" wrapText="1"/>
    </xf>
    <xf numFmtId="38" fontId="12" fillId="0" borderId="1" xfId="2" applyFont="1" applyBorder="1" applyAlignment="1" applyProtection="1">
      <alignment horizontal="center" vertical="center"/>
    </xf>
    <xf numFmtId="181" fontId="6" fillId="0" borderId="20" xfId="0" applyNumberFormat="1" applyFont="1" applyBorder="1" applyAlignment="1" applyProtection="1">
      <alignment horizontal="center" vertical="center" shrinkToFit="1"/>
    </xf>
    <xf numFmtId="181" fontId="6" fillId="0" borderId="35" xfId="0" applyNumberFormat="1" applyFont="1" applyBorder="1" applyAlignment="1" applyProtection="1">
      <alignment horizontal="center" vertical="center" shrinkToFit="1"/>
    </xf>
    <xf numFmtId="0" fontId="6" fillId="0" borderId="34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 shrinkToFit="1"/>
    </xf>
    <xf numFmtId="176" fontId="6" fillId="0" borderId="20" xfId="0" applyNumberFormat="1" applyFont="1" applyBorder="1" applyAlignment="1" applyProtection="1">
      <alignment horizontal="center" vertical="center"/>
    </xf>
    <xf numFmtId="183" fontId="6" fillId="0" borderId="1" xfId="0" applyNumberFormat="1" applyFont="1" applyBorder="1" applyAlignment="1" applyProtection="1">
      <alignment horizontal="center" vertical="center" shrinkToFit="1"/>
    </xf>
    <xf numFmtId="0" fontId="6" fillId="0" borderId="34" xfId="0" applyFont="1" applyBorder="1" applyAlignment="1" applyProtection="1">
      <alignment horizontal="center" vertical="center" shrinkToFit="1"/>
    </xf>
    <xf numFmtId="176" fontId="6" fillId="0" borderId="1" xfId="0" applyNumberFormat="1" applyFont="1" applyBorder="1" applyAlignment="1" applyProtection="1">
      <alignment horizontal="center" vertical="center"/>
    </xf>
    <xf numFmtId="0" fontId="12" fillId="0" borderId="47" xfId="0" applyFont="1" applyBorder="1" applyAlignment="1" applyProtection="1">
      <alignment horizontal="center" vertical="center"/>
    </xf>
    <xf numFmtId="181" fontId="6" fillId="0" borderId="25" xfId="0" applyNumberFormat="1" applyFont="1" applyBorder="1" applyAlignment="1" applyProtection="1">
      <alignment horizontal="center" vertical="center" shrinkToFit="1"/>
    </xf>
    <xf numFmtId="181" fontId="6" fillId="0" borderId="36" xfId="0" applyNumberFormat="1" applyFont="1" applyBorder="1" applyAlignment="1" applyProtection="1">
      <alignment horizontal="center" vertical="center" shrinkToFit="1"/>
    </xf>
    <xf numFmtId="0" fontId="6" fillId="0" borderId="38" xfId="0" applyFont="1" applyBorder="1" applyAlignment="1" applyProtection="1">
      <alignment horizontal="center" vertical="center"/>
    </xf>
    <xf numFmtId="0" fontId="6" fillId="0" borderId="25" xfId="0" applyFont="1" applyBorder="1" applyAlignment="1" applyProtection="1">
      <alignment horizontal="center" vertical="center"/>
    </xf>
    <xf numFmtId="0" fontId="6" fillId="0" borderId="27" xfId="0" applyFont="1" applyBorder="1" applyAlignment="1" applyProtection="1">
      <alignment horizontal="center" vertical="center" shrinkToFit="1"/>
    </xf>
    <xf numFmtId="176" fontId="6" fillId="0" borderId="25" xfId="0" applyNumberFormat="1" applyFont="1" applyBorder="1" applyAlignment="1" applyProtection="1">
      <alignment horizontal="center" vertical="center"/>
    </xf>
    <xf numFmtId="183" fontId="6" fillId="0" borderId="26" xfId="0" applyNumberFormat="1" applyFont="1" applyBorder="1" applyAlignment="1" applyProtection="1">
      <alignment horizontal="center" vertical="center" shrinkToFit="1"/>
    </xf>
    <xf numFmtId="0" fontId="6" fillId="0" borderId="38" xfId="0" applyFont="1" applyBorder="1" applyAlignment="1" applyProtection="1">
      <alignment horizontal="center" vertical="center" shrinkToFit="1"/>
    </xf>
    <xf numFmtId="176" fontId="6" fillId="0" borderId="26" xfId="0" applyNumberFormat="1" applyFont="1" applyBorder="1" applyAlignment="1" applyProtection="1">
      <alignment horizontal="center" vertical="center"/>
    </xf>
    <xf numFmtId="0" fontId="12" fillId="0" borderId="48" xfId="0" applyFont="1" applyBorder="1" applyAlignment="1" applyProtection="1">
      <alignment horizontal="center" vertical="center"/>
    </xf>
    <xf numFmtId="0" fontId="6" fillId="5" borderId="0" xfId="0" applyFont="1" applyFill="1" applyAlignment="1" applyProtection="1">
      <alignment horizontal="center" vertical="center" shrinkToFit="1"/>
    </xf>
    <xf numFmtId="0" fontId="6" fillId="5" borderId="0" xfId="0" applyFont="1" applyFill="1" applyAlignment="1" applyProtection="1">
      <alignment horizontal="center" vertical="center"/>
    </xf>
    <xf numFmtId="0" fontId="12" fillId="5" borderId="0" xfId="0" applyFont="1" applyFill="1" applyAlignment="1" applyProtection="1">
      <alignment horizontal="center" vertical="center"/>
    </xf>
    <xf numFmtId="0" fontId="12" fillId="3" borderId="1" xfId="0" applyFont="1" applyFill="1" applyBorder="1" applyAlignment="1" applyProtection="1">
      <alignment vertical="center" wrapText="1"/>
    </xf>
    <xf numFmtId="0" fontId="20" fillId="5" borderId="0" xfId="0" applyFont="1" applyFill="1" applyAlignment="1" applyProtection="1">
      <alignment horizontal="left" vertical="center"/>
    </xf>
    <xf numFmtId="0" fontId="17" fillId="0" borderId="1" xfId="0" applyFont="1" applyFill="1" applyBorder="1" applyAlignment="1" applyProtection="1">
      <alignment vertical="center" wrapText="1"/>
    </xf>
    <xf numFmtId="181" fontId="12" fillId="0" borderId="1" xfId="0" applyNumberFormat="1" applyFont="1" applyFill="1" applyBorder="1" applyAlignment="1" applyProtection="1">
      <alignment horizontal="center" vertical="center"/>
    </xf>
    <xf numFmtId="181" fontId="12" fillId="0" borderId="1" xfId="2" applyNumberFormat="1" applyFont="1" applyFill="1" applyBorder="1" applyAlignment="1" applyProtection="1">
      <alignment horizontal="center" vertical="center"/>
    </xf>
    <xf numFmtId="181" fontId="12" fillId="0" borderId="1" xfId="7" applyNumberFormat="1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vertical="center" wrapText="1"/>
    </xf>
    <xf numFmtId="177" fontId="12" fillId="0" borderId="1" xfId="0" applyNumberFormat="1" applyFont="1" applyBorder="1" applyAlignment="1" applyProtection="1">
      <alignment horizontal="center" vertical="center"/>
    </xf>
    <xf numFmtId="0" fontId="12" fillId="0" borderId="1" xfId="0" applyFont="1" applyFill="1" applyBorder="1" applyProtection="1">
      <alignment vertical="center"/>
    </xf>
    <xf numFmtId="0" fontId="12" fillId="5" borderId="7" xfId="0" applyFont="1" applyFill="1" applyBorder="1" applyProtection="1">
      <alignment vertical="center"/>
    </xf>
    <xf numFmtId="0" fontId="12" fillId="5" borderId="8" xfId="0" applyFont="1" applyFill="1" applyBorder="1" applyProtection="1">
      <alignment vertical="center"/>
    </xf>
    <xf numFmtId="0" fontId="12" fillId="5" borderId="8" xfId="0" applyFont="1" applyFill="1" applyBorder="1" applyAlignment="1" applyProtection="1">
      <alignment horizontal="center" vertical="center"/>
    </xf>
    <xf numFmtId="0" fontId="6" fillId="5" borderId="8" xfId="0" applyFont="1" applyFill="1" applyBorder="1" applyAlignment="1" applyProtection="1">
      <alignment horizontal="center" vertical="center" shrinkToFit="1"/>
    </xf>
    <xf numFmtId="0" fontId="6" fillId="5" borderId="8" xfId="0" applyFont="1" applyFill="1" applyBorder="1" applyAlignment="1" applyProtection="1">
      <alignment horizontal="center" vertical="center"/>
    </xf>
    <xf numFmtId="0" fontId="0" fillId="5" borderId="9" xfId="0" applyFill="1" applyBorder="1" applyProtection="1">
      <alignment vertical="center"/>
    </xf>
    <xf numFmtId="0" fontId="0" fillId="0" borderId="0" xfId="0" applyAlignment="1" applyProtection="1">
      <alignment vertical="center" wrapText="1"/>
    </xf>
    <xf numFmtId="0" fontId="12" fillId="0" borderId="0" xfId="0" applyFont="1" applyFill="1" applyAlignment="1" applyProtection="1">
      <alignment horizontal="center" vertical="center"/>
    </xf>
    <xf numFmtId="0" fontId="6" fillId="0" borderId="0" xfId="0" applyFont="1" applyProtection="1">
      <alignment vertical="center"/>
    </xf>
    <xf numFmtId="0" fontId="6" fillId="0" borderId="0" xfId="0" applyFont="1" applyAlignment="1" applyProtection="1">
      <alignment vertical="center" wrapText="1"/>
    </xf>
    <xf numFmtId="177" fontId="0" fillId="0" borderId="0" xfId="0" applyNumberFormat="1" applyAlignment="1">
      <alignment vertical="center" wrapText="1"/>
    </xf>
    <xf numFmtId="177" fontId="0" fillId="0" borderId="0" xfId="0" applyNumberFormat="1" applyBorder="1">
      <alignment vertical="center"/>
    </xf>
    <xf numFmtId="177" fontId="0" fillId="0" borderId="57" xfId="0" applyNumberFormat="1" applyBorder="1">
      <alignment vertical="center"/>
    </xf>
    <xf numFmtId="177" fontId="0" fillId="0" borderId="58" xfId="0" applyNumberFormat="1" applyBorder="1">
      <alignment vertical="center"/>
    </xf>
    <xf numFmtId="177" fontId="0" fillId="0" borderId="60" xfId="0" applyNumberFormat="1" applyBorder="1">
      <alignment vertical="center"/>
    </xf>
    <xf numFmtId="177" fontId="0" fillId="0" borderId="59" xfId="0" applyNumberFormat="1" applyBorder="1">
      <alignment vertical="center"/>
    </xf>
    <xf numFmtId="0" fontId="5" fillId="0" borderId="1" xfId="0" applyNumberFormat="1" applyFont="1" applyBorder="1" applyAlignment="1" applyProtection="1">
      <alignment horizontal="center" vertical="center"/>
    </xf>
    <xf numFmtId="0" fontId="5" fillId="0" borderId="0" xfId="0" applyNumberFormat="1" applyFont="1" applyProtection="1">
      <alignment vertical="center"/>
    </xf>
    <xf numFmtId="0" fontId="5" fillId="0" borderId="0" xfId="0" applyNumberFormat="1" applyFont="1" applyAlignment="1" applyProtection="1">
      <alignment horizontal="center" vertical="center"/>
    </xf>
    <xf numFmtId="0" fontId="6" fillId="0" borderId="0" xfId="0" applyNumberFormat="1" applyFont="1" applyAlignment="1" applyProtection="1">
      <alignment horizontal="center" vertical="center"/>
    </xf>
    <xf numFmtId="0" fontId="12" fillId="0" borderId="0" xfId="0" applyNumberFormat="1" applyFont="1" applyAlignment="1" applyProtection="1">
      <alignment horizontal="center" vertical="center"/>
    </xf>
    <xf numFmtId="0" fontId="6" fillId="5" borderId="3" xfId="0" applyNumberFormat="1" applyFont="1" applyFill="1" applyBorder="1" applyProtection="1">
      <alignment vertical="center"/>
    </xf>
    <xf numFmtId="0" fontId="6" fillId="0" borderId="1" xfId="0" applyNumberFormat="1" applyFont="1" applyBorder="1" applyAlignment="1" applyProtection="1">
      <alignment horizontal="center" vertical="center"/>
    </xf>
    <xf numFmtId="0" fontId="6" fillId="0" borderId="26" xfId="0" applyNumberFormat="1" applyFont="1" applyBorder="1" applyAlignment="1" applyProtection="1">
      <alignment horizontal="center" vertical="center"/>
    </xf>
    <xf numFmtId="0" fontId="6" fillId="5" borderId="0" xfId="0" applyNumberFormat="1" applyFont="1" applyFill="1" applyAlignment="1" applyProtection="1">
      <alignment horizontal="center" vertical="center"/>
    </xf>
    <xf numFmtId="0" fontId="6" fillId="5" borderId="8" xfId="0" applyNumberFormat="1" applyFont="1" applyFill="1" applyBorder="1" applyAlignment="1" applyProtection="1">
      <alignment horizontal="center" vertical="center"/>
    </xf>
    <xf numFmtId="0" fontId="0" fillId="0" borderId="0" xfId="0" applyNumberFormat="1" applyProtection="1">
      <alignment vertical="center"/>
    </xf>
    <xf numFmtId="0" fontId="0" fillId="0" borderId="0" xfId="0" applyNumberFormat="1" applyAlignment="1" applyProtection="1">
      <alignment vertical="center" wrapText="1"/>
    </xf>
    <xf numFmtId="185" fontId="5" fillId="0" borderId="1" xfId="0" applyNumberFormat="1" applyFont="1" applyFill="1" applyBorder="1" applyAlignment="1">
      <alignment horizontal="center" vertical="center" shrinkToFit="1"/>
    </xf>
    <xf numFmtId="186" fontId="12" fillId="0" borderId="1" xfId="2" applyNumberFormat="1" applyFont="1" applyBorder="1" applyAlignment="1" applyProtection="1">
      <alignment horizontal="center" vertical="center" shrinkToFit="1"/>
    </xf>
    <xf numFmtId="0" fontId="0" fillId="0" borderId="51" xfId="0" applyBorder="1" applyAlignment="1">
      <alignment horizontal="left" vertical="center" wrapText="1"/>
    </xf>
    <xf numFmtId="0" fontId="0" fillId="0" borderId="52" xfId="0" applyBorder="1" applyAlignment="1">
      <alignment horizontal="left" vertical="center" wrapText="1"/>
    </xf>
    <xf numFmtId="0" fontId="0" fillId="0" borderId="53" xfId="0" applyBorder="1" applyAlignment="1">
      <alignment horizontal="left" vertical="center" wrapText="1"/>
    </xf>
    <xf numFmtId="0" fontId="0" fillId="0" borderId="54" xfId="0" applyBorder="1" applyAlignment="1">
      <alignment horizontal="left" vertical="center" wrapText="1"/>
    </xf>
    <xf numFmtId="0" fontId="0" fillId="0" borderId="55" xfId="0" applyBorder="1" applyAlignment="1">
      <alignment horizontal="left" vertical="center" wrapText="1"/>
    </xf>
    <xf numFmtId="0" fontId="0" fillId="0" borderId="56" xfId="0" applyBorder="1" applyAlignment="1">
      <alignment horizontal="left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8" fontId="6" fillId="0" borderId="12" xfId="0" applyNumberFormat="1" applyFont="1" applyFill="1" applyBorder="1" applyAlignment="1">
      <alignment horizontal="center" vertical="center" wrapText="1"/>
    </xf>
    <xf numFmtId="178" fontId="6" fillId="0" borderId="10" xfId="0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0" fontId="6" fillId="8" borderId="43" xfId="0" applyFont="1" applyFill="1" applyBorder="1" applyAlignment="1" applyProtection="1">
      <alignment horizontal="center" vertical="center" wrapText="1"/>
    </xf>
    <xf numFmtId="0" fontId="6" fillId="8" borderId="10" xfId="0" applyFont="1" applyFill="1" applyBorder="1" applyAlignment="1" applyProtection="1">
      <alignment horizontal="center" vertical="center" wrapText="1"/>
    </xf>
    <xf numFmtId="0" fontId="6" fillId="6" borderId="16" xfId="0" applyFont="1" applyFill="1" applyBorder="1" applyAlignment="1" applyProtection="1">
      <alignment horizontal="center" vertical="center" shrinkToFit="1"/>
    </xf>
    <xf numFmtId="0" fontId="6" fillId="6" borderId="32" xfId="0" applyFont="1" applyFill="1" applyBorder="1" applyAlignment="1" applyProtection="1">
      <alignment horizontal="center" vertical="center" shrinkToFit="1"/>
    </xf>
    <xf numFmtId="0" fontId="18" fillId="11" borderId="32" xfId="0" applyFont="1" applyFill="1" applyBorder="1" applyAlignment="1" applyProtection="1">
      <alignment horizontal="center" vertical="center"/>
    </xf>
    <xf numFmtId="0" fontId="19" fillId="11" borderId="47" xfId="0" applyFont="1" applyFill="1" applyBorder="1" applyAlignment="1" applyProtection="1">
      <alignment horizontal="center" vertical="center"/>
    </xf>
    <xf numFmtId="0" fontId="6" fillId="0" borderId="14" xfId="0" applyFont="1" applyBorder="1" applyAlignment="1" applyProtection="1">
      <alignment horizontal="center" vertical="center"/>
    </xf>
    <xf numFmtId="0" fontId="6" fillId="0" borderId="39" xfId="0" applyFont="1" applyBorder="1" applyAlignment="1" applyProtection="1">
      <alignment horizontal="center" vertical="center"/>
    </xf>
    <xf numFmtId="0" fontId="6" fillId="0" borderId="15" xfId="0" applyFont="1" applyBorder="1" applyAlignment="1" applyProtection="1">
      <alignment horizontal="center" vertical="center"/>
    </xf>
    <xf numFmtId="0" fontId="6" fillId="6" borderId="18" xfId="0" applyFont="1" applyFill="1" applyBorder="1" applyAlignment="1" applyProtection="1">
      <alignment horizontal="center" vertical="center"/>
    </xf>
    <xf numFmtId="0" fontId="6" fillId="6" borderId="34" xfId="0" applyFont="1" applyFill="1" applyBorder="1" applyAlignment="1" applyProtection="1">
      <alignment horizontal="center" vertical="center"/>
    </xf>
    <xf numFmtId="0" fontId="6" fillId="6" borderId="41" xfId="0" applyFont="1" applyFill="1" applyBorder="1" applyAlignment="1" applyProtection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</xf>
    <xf numFmtId="0" fontId="6" fillId="6" borderId="44" xfId="0" applyFont="1" applyFill="1" applyBorder="1" applyAlignment="1" applyProtection="1">
      <alignment horizontal="center" vertical="center"/>
    </xf>
    <xf numFmtId="0" fontId="6" fillId="6" borderId="0" xfId="0" applyFont="1" applyFill="1" applyBorder="1" applyAlignment="1" applyProtection="1">
      <alignment horizontal="center" vertical="center"/>
    </xf>
    <xf numFmtId="0" fontId="6" fillId="7" borderId="42" xfId="0" applyFont="1" applyFill="1" applyBorder="1" applyAlignment="1" applyProtection="1">
      <alignment horizontal="center" vertical="center" wrapText="1"/>
    </xf>
    <xf numFmtId="0" fontId="6" fillId="7" borderId="45" xfId="0" applyFont="1" applyFill="1" applyBorder="1" applyAlignment="1" applyProtection="1">
      <alignment horizontal="center" vertical="center" wrapText="1"/>
    </xf>
    <xf numFmtId="177" fontId="0" fillId="0" borderId="11" xfId="0" applyNumberFormat="1" applyBorder="1" applyAlignment="1">
      <alignment horizontal="center" vertical="center"/>
    </xf>
    <xf numFmtId="177" fontId="0" fillId="0" borderId="61" xfId="0" applyNumberFormat="1" applyBorder="1" applyAlignment="1">
      <alignment horizontal="center" vertical="center"/>
    </xf>
    <xf numFmtId="177" fontId="0" fillId="0" borderId="35" xfId="0" applyNumberFormat="1" applyBorder="1" applyAlignment="1">
      <alignment horizontal="center" vertical="center"/>
    </xf>
    <xf numFmtId="56" fontId="0" fillId="0" borderId="11" xfId="0" applyNumberFormat="1" applyFill="1" applyBorder="1" applyAlignment="1">
      <alignment horizontal="center" vertical="center"/>
    </xf>
    <xf numFmtId="56" fontId="0" fillId="0" borderId="61" xfId="0" applyNumberFormat="1" applyFill="1" applyBorder="1" applyAlignment="1">
      <alignment horizontal="center" vertical="center"/>
    </xf>
    <xf numFmtId="56" fontId="0" fillId="0" borderId="35" xfId="0" applyNumberFormat="1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61" xfId="0" applyFill="1" applyBorder="1" applyAlignment="1">
      <alignment horizontal="center" vertical="center"/>
    </xf>
    <xf numFmtId="0" fontId="0" fillId="0" borderId="35" xfId="0" applyFill="1" applyBorder="1" applyAlignment="1">
      <alignment horizontal="center" vertical="center"/>
    </xf>
    <xf numFmtId="177" fontId="0" fillId="0" borderId="13" xfId="0" applyNumberFormat="1" applyFont="1" applyBorder="1" applyAlignment="1">
      <alignment horizontal="center" vertical="center"/>
    </xf>
    <xf numFmtId="177" fontId="0" fillId="0" borderId="31" xfId="0" applyNumberFormat="1" applyFont="1" applyBorder="1" applyAlignment="1">
      <alignment horizontal="center" vertical="center"/>
    </xf>
    <xf numFmtId="177" fontId="0" fillId="0" borderId="32" xfId="0" applyNumberFormat="1" applyFont="1" applyBorder="1" applyAlignment="1">
      <alignment horizontal="center" vertical="center"/>
    </xf>
  </cellXfs>
  <cellStyles count="9">
    <cellStyle name="パーセント" xfId="7" builtinId="5"/>
    <cellStyle name="ハイパーリンク" xfId="8" builtinId="8"/>
    <cellStyle name="桁区切り" xfId="2" builtinId="6"/>
    <cellStyle name="桁区切り 2 2" xfId="5" xr:uid="{00000000-0005-0000-0000-000003000000}"/>
    <cellStyle name="桁区切り 4" xfId="4" xr:uid="{00000000-0005-0000-0000-000004000000}"/>
    <cellStyle name="標準" xfId="0" builtinId="0"/>
    <cellStyle name="標準 2" xfId="1" xr:uid="{00000000-0005-0000-0000-000006000000}"/>
    <cellStyle name="標準 2 15" xfId="6" xr:uid="{00000000-0005-0000-0000-000007000000}"/>
    <cellStyle name="標準 40" xfId="3" xr:uid="{00000000-0005-0000-0000-000008000000}"/>
  </cellStyles>
  <dxfs count="153"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</dxfs>
  <tableStyles count="0" defaultTableStyle="TableStyleMedium2" defaultPivotStyle="PivotStyleLight16"/>
  <colors>
    <mruColors>
      <color rgb="FFFF99FF"/>
      <color rgb="FFFF99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167989885474713"/>
          <c:y val="0.11927937158469945"/>
          <c:w val="0.65926395345640554"/>
          <c:h val="0.49598784024988846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'15.グラフデータ'!$C$7</c:f>
              <c:strCache>
                <c:ptCount val="1"/>
                <c:pt idx="0">
                  <c:v>特許権等実施等収入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'15.グラフデータ'!$D$6:$H$6</c:f>
              <c:strCache>
                <c:ptCount val="5"/>
                <c:pt idx="0">
                  <c:v>R1</c:v>
                </c:pt>
                <c:pt idx="1">
                  <c:v>R2</c:v>
                </c:pt>
                <c:pt idx="2">
                  <c:v>R3</c:v>
                </c:pt>
                <c:pt idx="3">
                  <c:v>R4</c:v>
                </c:pt>
                <c:pt idx="4">
                  <c:v>R5</c:v>
                </c:pt>
              </c:strCache>
            </c:strRef>
          </c:cat>
          <c:val>
            <c:numRef>
              <c:f>'15.グラフデータ'!$D$7:$H$7</c:f>
              <c:numCache>
                <c:formatCode>#,##0_);[Red]\(#,##0\)</c:formatCode>
                <c:ptCount val="5"/>
                <c:pt idx="0">
                  <c:v>15269</c:v>
                </c:pt>
                <c:pt idx="1">
                  <c:v>26245</c:v>
                </c:pt>
                <c:pt idx="2">
                  <c:v>22507</c:v>
                </c:pt>
                <c:pt idx="3">
                  <c:v>19874</c:v>
                </c:pt>
                <c:pt idx="4">
                  <c:v>15657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1B-425A-AEC3-41475D7F87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5426272"/>
        <c:axId val="605422008"/>
      </c:barChart>
      <c:lineChart>
        <c:grouping val="standard"/>
        <c:varyColors val="0"/>
        <c:ser>
          <c:idx val="0"/>
          <c:order val="0"/>
          <c:tx>
            <c:strRef>
              <c:f>'15.グラフデータ'!$C$8</c:f>
              <c:strCache>
                <c:ptCount val="1"/>
                <c:pt idx="0">
                  <c:v>特許出願件数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'15.グラフデータ'!$D$6:$H$6</c:f>
              <c:strCache>
                <c:ptCount val="5"/>
                <c:pt idx="0">
                  <c:v>R1</c:v>
                </c:pt>
                <c:pt idx="1">
                  <c:v>R2</c:v>
                </c:pt>
                <c:pt idx="2">
                  <c:v>R3</c:v>
                </c:pt>
                <c:pt idx="3">
                  <c:v>R4</c:v>
                </c:pt>
                <c:pt idx="4">
                  <c:v>R5</c:v>
                </c:pt>
              </c:strCache>
            </c:strRef>
          </c:cat>
          <c:val>
            <c:numRef>
              <c:f>'15.グラフデータ'!$D$8:$H$8</c:f>
              <c:numCache>
                <c:formatCode>#,##0_);[Red]\(#,##0\)</c:formatCode>
                <c:ptCount val="5"/>
                <c:pt idx="0">
                  <c:v>32</c:v>
                </c:pt>
                <c:pt idx="1">
                  <c:v>27</c:v>
                </c:pt>
                <c:pt idx="2">
                  <c:v>31</c:v>
                </c:pt>
                <c:pt idx="3">
                  <c:v>29</c:v>
                </c:pt>
                <c:pt idx="4">
                  <c:v>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41B-425A-AEC3-41475D7F87B4}"/>
            </c:ext>
          </c:extLst>
        </c:ser>
        <c:ser>
          <c:idx val="1"/>
          <c:order val="1"/>
          <c:tx>
            <c:strRef>
              <c:f>'15.グラフデータ'!$C$9</c:f>
              <c:strCache>
                <c:ptCount val="1"/>
                <c:pt idx="0">
                  <c:v>特許権等実施等件数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cat>
            <c:strRef>
              <c:f>'15.グラフデータ'!$D$6:$H$6</c:f>
              <c:strCache>
                <c:ptCount val="5"/>
                <c:pt idx="0">
                  <c:v>R1</c:v>
                </c:pt>
                <c:pt idx="1">
                  <c:v>R2</c:v>
                </c:pt>
                <c:pt idx="2">
                  <c:v>R3</c:v>
                </c:pt>
                <c:pt idx="3">
                  <c:v>R4</c:v>
                </c:pt>
                <c:pt idx="4">
                  <c:v>R5</c:v>
                </c:pt>
              </c:strCache>
            </c:strRef>
          </c:cat>
          <c:val>
            <c:numRef>
              <c:f>'15.グラフデータ'!$D$9:$H$9</c:f>
              <c:numCache>
                <c:formatCode>#,##0_);[Red]\(#,##0\)</c:formatCode>
                <c:ptCount val="5"/>
                <c:pt idx="0">
                  <c:v>66</c:v>
                </c:pt>
                <c:pt idx="1">
                  <c:v>79</c:v>
                </c:pt>
                <c:pt idx="2">
                  <c:v>56</c:v>
                </c:pt>
                <c:pt idx="3">
                  <c:v>73</c:v>
                </c:pt>
                <c:pt idx="4">
                  <c:v>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41B-425A-AEC3-41475D7F87B4}"/>
            </c:ext>
          </c:extLst>
        </c:ser>
        <c:ser>
          <c:idx val="3"/>
          <c:order val="3"/>
          <c:tx>
            <c:strRef>
              <c:f>'15.グラフデータ'!$C$10</c:f>
              <c:strCache>
                <c:ptCount val="1"/>
                <c:pt idx="0">
                  <c:v>産業財産権の保有件数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'15.グラフデータ'!$D$6:$H$6</c:f>
              <c:strCache>
                <c:ptCount val="5"/>
                <c:pt idx="0">
                  <c:v>R1</c:v>
                </c:pt>
                <c:pt idx="1">
                  <c:v>R2</c:v>
                </c:pt>
                <c:pt idx="2">
                  <c:v>R3</c:v>
                </c:pt>
                <c:pt idx="3">
                  <c:v>R4</c:v>
                </c:pt>
                <c:pt idx="4">
                  <c:v>R5</c:v>
                </c:pt>
              </c:strCache>
            </c:strRef>
          </c:cat>
          <c:val>
            <c:numRef>
              <c:f>'15.グラフデータ'!$D$10:$H$10</c:f>
              <c:numCache>
                <c:formatCode>#,##0_);[Red]\(#,##0\)</c:formatCode>
                <c:ptCount val="5"/>
                <c:pt idx="0">
                  <c:v>302</c:v>
                </c:pt>
                <c:pt idx="1">
                  <c:v>294</c:v>
                </c:pt>
                <c:pt idx="2">
                  <c:v>309</c:v>
                </c:pt>
                <c:pt idx="3">
                  <c:v>329</c:v>
                </c:pt>
                <c:pt idx="4">
                  <c:v>364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41B-425A-AEC3-41475D7F87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5434472"/>
        <c:axId val="605433488"/>
      </c:lineChart>
      <c:catAx>
        <c:axId val="605426272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05422008"/>
        <c:crosses val="autoZero"/>
        <c:auto val="1"/>
        <c:lblAlgn val="ctr"/>
        <c:lblOffset val="100"/>
        <c:noMultiLvlLbl val="0"/>
      </c:catAx>
      <c:valAx>
        <c:axId val="605422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（千円）</a:t>
                </a:r>
              </a:p>
            </c:rich>
          </c:tx>
          <c:layout>
            <c:manualLayout>
              <c:xMode val="edge"/>
              <c:yMode val="edge"/>
              <c:x val="0.17698094190947408"/>
              <c:y val="2.73508652094717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05426272"/>
        <c:crosses val="autoZero"/>
        <c:crossBetween val="between"/>
        <c:majorUnit val="6000"/>
      </c:valAx>
      <c:valAx>
        <c:axId val="605433488"/>
        <c:scaling>
          <c:orientation val="minMax"/>
          <c:max val="500"/>
        </c:scaling>
        <c:delete val="0"/>
        <c:axPos val="r"/>
        <c:numFmt formatCode="#,##0_);[Red]\(#,##0\)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05434472"/>
        <c:crosses val="max"/>
        <c:crossBetween val="between"/>
        <c:majorUnit val="100"/>
      </c:valAx>
      <c:catAx>
        <c:axId val="60543447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0.93449529656099195"/>
              <c:y val="2.384278233151183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605433488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630452804125165"/>
          <c:y val="0.14498242971887551"/>
          <c:w val="0.65206860577526693"/>
          <c:h val="0.47827978580990638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'15.グラフデータ'!$C$14</c:f>
              <c:strCache>
                <c:ptCount val="1"/>
                <c:pt idx="0">
                  <c:v>特許権等実施等収入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'15.グラフデータ'!$D$13:$H$13</c:f>
              <c:strCache>
                <c:ptCount val="5"/>
                <c:pt idx="0">
                  <c:v>R1(n=86)</c:v>
                </c:pt>
                <c:pt idx="1">
                  <c:v>R2(n=86)</c:v>
                </c:pt>
                <c:pt idx="2">
                  <c:v>R3(n=86)</c:v>
                </c:pt>
                <c:pt idx="3">
                  <c:v>R4(n=86)</c:v>
                </c:pt>
                <c:pt idx="4">
                  <c:v>R5(n=86)</c:v>
                </c:pt>
              </c:strCache>
            </c:strRef>
          </c:cat>
          <c:val>
            <c:numRef>
              <c:f>'15.グラフデータ'!$D$14:$H$14</c:f>
              <c:numCache>
                <c:formatCode>#,##0.0;[Red]\-#,##0.0</c:formatCode>
                <c:ptCount val="5"/>
                <c:pt idx="0">
                  <c:v>2989435.3480000002</c:v>
                </c:pt>
                <c:pt idx="1">
                  <c:v>3038114.0721428571</c:v>
                </c:pt>
                <c:pt idx="2">
                  <c:v>3246729.85</c:v>
                </c:pt>
                <c:pt idx="3">
                  <c:v>3735911.0619999999</c:v>
                </c:pt>
                <c:pt idx="4">
                  <c:v>4380744.6170000006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15-42C2-A448-5FAECB3129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5426272"/>
        <c:axId val="605422008"/>
      </c:barChart>
      <c:lineChart>
        <c:grouping val="standard"/>
        <c:varyColors val="0"/>
        <c:ser>
          <c:idx val="0"/>
          <c:order val="0"/>
          <c:tx>
            <c:strRef>
              <c:f>'15.グラフデータ'!$C$15</c:f>
              <c:strCache>
                <c:ptCount val="1"/>
                <c:pt idx="0">
                  <c:v>特許出願件数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'15.グラフデータ'!$D$13:$H$13</c:f>
              <c:strCache>
                <c:ptCount val="5"/>
                <c:pt idx="0">
                  <c:v>R1(n=86)</c:v>
                </c:pt>
                <c:pt idx="1">
                  <c:v>R2(n=86)</c:v>
                </c:pt>
                <c:pt idx="2">
                  <c:v>R3(n=86)</c:v>
                </c:pt>
                <c:pt idx="3">
                  <c:v>R4(n=86)</c:v>
                </c:pt>
                <c:pt idx="4">
                  <c:v>R5(n=86)</c:v>
                </c:pt>
              </c:strCache>
            </c:strRef>
          </c:cat>
          <c:val>
            <c:numRef>
              <c:f>'15.グラフデータ'!$D$15:$H$15</c:f>
              <c:numCache>
                <c:formatCode>#,##0_);[Red]\(#,##0\)</c:formatCode>
                <c:ptCount val="5"/>
                <c:pt idx="0">
                  <c:v>7159</c:v>
                </c:pt>
                <c:pt idx="1">
                  <c:v>6902</c:v>
                </c:pt>
                <c:pt idx="2">
                  <c:v>7249</c:v>
                </c:pt>
                <c:pt idx="3">
                  <c:v>7195</c:v>
                </c:pt>
                <c:pt idx="4">
                  <c:v>7272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15-42C2-A448-5FAECB3129E8}"/>
            </c:ext>
          </c:extLst>
        </c:ser>
        <c:ser>
          <c:idx val="1"/>
          <c:order val="1"/>
          <c:tx>
            <c:strRef>
              <c:f>'15.グラフデータ'!$C$16</c:f>
              <c:strCache>
                <c:ptCount val="1"/>
                <c:pt idx="0">
                  <c:v>特許権等実施等件数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cat>
            <c:strRef>
              <c:f>'15.グラフデータ'!$D$13:$H$13</c:f>
              <c:strCache>
                <c:ptCount val="5"/>
                <c:pt idx="0">
                  <c:v>R1(n=86)</c:v>
                </c:pt>
                <c:pt idx="1">
                  <c:v>R2(n=86)</c:v>
                </c:pt>
                <c:pt idx="2">
                  <c:v>R3(n=86)</c:v>
                </c:pt>
                <c:pt idx="3">
                  <c:v>R4(n=86)</c:v>
                </c:pt>
                <c:pt idx="4">
                  <c:v>R5(n=86)</c:v>
                </c:pt>
              </c:strCache>
            </c:strRef>
          </c:cat>
          <c:val>
            <c:numRef>
              <c:f>'15.グラフデータ'!$D$16:$H$16</c:f>
              <c:numCache>
                <c:formatCode>#,##0_);[Red]\(#,##0\)</c:formatCode>
                <c:ptCount val="5"/>
                <c:pt idx="0">
                  <c:v>14043</c:v>
                </c:pt>
                <c:pt idx="1">
                  <c:v>16133</c:v>
                </c:pt>
                <c:pt idx="2">
                  <c:v>17398</c:v>
                </c:pt>
                <c:pt idx="3">
                  <c:v>19008</c:v>
                </c:pt>
                <c:pt idx="4">
                  <c:v>19162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215-42C2-A448-5FAECB3129E8}"/>
            </c:ext>
          </c:extLst>
        </c:ser>
        <c:ser>
          <c:idx val="3"/>
          <c:order val="3"/>
          <c:tx>
            <c:strRef>
              <c:f>'15.グラフデータ'!$C$17</c:f>
              <c:strCache>
                <c:ptCount val="1"/>
                <c:pt idx="0">
                  <c:v>産業財産権の保有件数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'15.グラフデータ'!$D$13:$H$13</c:f>
              <c:strCache>
                <c:ptCount val="5"/>
                <c:pt idx="0">
                  <c:v>R1(n=86)</c:v>
                </c:pt>
                <c:pt idx="1">
                  <c:v>R2(n=86)</c:v>
                </c:pt>
                <c:pt idx="2">
                  <c:v>R3(n=86)</c:v>
                </c:pt>
                <c:pt idx="3">
                  <c:v>R4(n=86)</c:v>
                </c:pt>
                <c:pt idx="4">
                  <c:v>R5(n=86)</c:v>
                </c:pt>
              </c:strCache>
            </c:strRef>
          </c:cat>
          <c:val>
            <c:numRef>
              <c:f>'15.グラフデータ'!$D$17:$H$17</c:f>
              <c:numCache>
                <c:formatCode>#,##0_);[Red]\(#,##0\)</c:formatCode>
                <c:ptCount val="5"/>
                <c:pt idx="0">
                  <c:v>38626</c:v>
                </c:pt>
                <c:pt idx="1">
                  <c:v>40537</c:v>
                </c:pt>
                <c:pt idx="2">
                  <c:v>43262</c:v>
                </c:pt>
                <c:pt idx="3">
                  <c:v>44827</c:v>
                </c:pt>
                <c:pt idx="4">
                  <c:v>45726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215-42C2-A448-5FAECB3129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5434472"/>
        <c:axId val="605433488"/>
      </c:lineChart>
      <c:catAx>
        <c:axId val="605426272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05422008"/>
        <c:crosses val="autoZero"/>
        <c:auto val="1"/>
        <c:lblAlgn val="ctr"/>
        <c:lblOffset val="100"/>
        <c:noMultiLvlLbl val="0"/>
      </c:catAx>
      <c:valAx>
        <c:axId val="605422008"/>
        <c:scaling>
          <c:orientation val="minMax"/>
          <c:max val="50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（千円）</a:t>
                </a:r>
              </a:p>
            </c:rich>
          </c:tx>
          <c:layout>
            <c:manualLayout>
              <c:xMode val="edge"/>
              <c:yMode val="edge"/>
              <c:x val="0.17698094190947408"/>
              <c:y val="2.73508652094717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;[Red]\-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05426272"/>
        <c:crosses val="autoZero"/>
        <c:crossBetween val="between"/>
        <c:majorUnit val="1000000"/>
      </c:valAx>
      <c:valAx>
        <c:axId val="605433488"/>
        <c:scaling>
          <c:orientation val="minMax"/>
        </c:scaling>
        <c:delete val="0"/>
        <c:axPos val="r"/>
        <c:numFmt formatCode="#,##0_);[Red]\(#,##0\)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05434472"/>
        <c:crosses val="max"/>
        <c:crossBetween val="between"/>
        <c:majorUnit val="10000"/>
      </c:valAx>
      <c:catAx>
        <c:axId val="60543447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0.93449529656099195"/>
              <c:y val="2.384278233151183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605433488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99572472469281"/>
          <c:y val="0.11073862352198428"/>
          <c:w val="0.64840008359278978"/>
          <c:h val="0.4925483794473216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'15.グラフデータ'!$C$21</c:f>
              <c:strCache>
                <c:ptCount val="1"/>
                <c:pt idx="0">
                  <c:v>特許権等実施等収入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'15.グラフデータ'!$D$20:$H$20</c:f>
              <c:strCache>
                <c:ptCount val="5"/>
                <c:pt idx="0">
                  <c:v>R1(n=86)</c:v>
                </c:pt>
                <c:pt idx="1">
                  <c:v>R2(n=86)</c:v>
                </c:pt>
                <c:pt idx="2">
                  <c:v>R3(n=86)</c:v>
                </c:pt>
                <c:pt idx="3">
                  <c:v>R4(n=86)</c:v>
                </c:pt>
                <c:pt idx="4">
                  <c:v>R5(n=86)</c:v>
                </c:pt>
              </c:strCache>
            </c:strRef>
          </c:cat>
          <c:val>
            <c:numRef>
              <c:f>'15.グラフデータ'!$D$21:$H$21</c:f>
              <c:numCache>
                <c:formatCode>#,##0.0_);[Red]\(#,##0.0\)</c:formatCode>
                <c:ptCount val="5"/>
                <c:pt idx="0">
                  <c:v>34760.9</c:v>
                </c:pt>
                <c:pt idx="1">
                  <c:v>35326.9</c:v>
                </c:pt>
                <c:pt idx="2">
                  <c:v>37752.699999999997</c:v>
                </c:pt>
                <c:pt idx="3">
                  <c:v>43440.800000000003</c:v>
                </c:pt>
                <c:pt idx="4">
                  <c:v>50938.9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91-42A4-984B-EB562FA437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5426272"/>
        <c:axId val="605422008"/>
      </c:barChart>
      <c:lineChart>
        <c:grouping val="standard"/>
        <c:varyColors val="0"/>
        <c:ser>
          <c:idx val="0"/>
          <c:order val="0"/>
          <c:tx>
            <c:strRef>
              <c:f>'15.グラフデータ'!$C$22</c:f>
              <c:strCache>
                <c:ptCount val="1"/>
                <c:pt idx="0">
                  <c:v>特許出願件数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'15.グラフデータ'!$D$20:$H$20</c:f>
              <c:strCache>
                <c:ptCount val="5"/>
                <c:pt idx="0">
                  <c:v>R1(n=86)</c:v>
                </c:pt>
                <c:pt idx="1">
                  <c:v>R2(n=86)</c:v>
                </c:pt>
                <c:pt idx="2">
                  <c:v>R3(n=86)</c:v>
                </c:pt>
                <c:pt idx="3">
                  <c:v>R4(n=86)</c:v>
                </c:pt>
                <c:pt idx="4">
                  <c:v>R5(n=86)</c:v>
                </c:pt>
              </c:strCache>
            </c:strRef>
          </c:cat>
          <c:val>
            <c:numRef>
              <c:f>'15.グラフデータ'!$D$22:$H$22</c:f>
              <c:numCache>
                <c:formatCode>#,##0.0_);[Red]\(#,##0.0\)</c:formatCode>
                <c:ptCount val="5"/>
                <c:pt idx="0">
                  <c:v>83.2</c:v>
                </c:pt>
                <c:pt idx="1">
                  <c:v>80.3</c:v>
                </c:pt>
                <c:pt idx="2">
                  <c:v>84.3</c:v>
                </c:pt>
                <c:pt idx="3">
                  <c:v>83.7</c:v>
                </c:pt>
                <c:pt idx="4">
                  <c:v>84.6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91-42A4-984B-EB562FA437CC}"/>
            </c:ext>
          </c:extLst>
        </c:ser>
        <c:ser>
          <c:idx val="1"/>
          <c:order val="1"/>
          <c:tx>
            <c:strRef>
              <c:f>'15.グラフデータ'!$C$23</c:f>
              <c:strCache>
                <c:ptCount val="1"/>
                <c:pt idx="0">
                  <c:v>特許権等実施等件数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cat>
            <c:strRef>
              <c:f>'15.グラフデータ'!$D$20:$H$20</c:f>
              <c:strCache>
                <c:ptCount val="5"/>
                <c:pt idx="0">
                  <c:v>R1(n=86)</c:v>
                </c:pt>
                <c:pt idx="1">
                  <c:v>R2(n=86)</c:v>
                </c:pt>
                <c:pt idx="2">
                  <c:v>R3(n=86)</c:v>
                </c:pt>
                <c:pt idx="3">
                  <c:v>R4(n=86)</c:v>
                </c:pt>
                <c:pt idx="4">
                  <c:v>R5(n=86)</c:v>
                </c:pt>
              </c:strCache>
            </c:strRef>
          </c:cat>
          <c:val>
            <c:numRef>
              <c:f>'15.グラフデータ'!$D$23:$H$23</c:f>
              <c:numCache>
                <c:formatCode>#,##0.0_);[Red]\(#,##0.0\)</c:formatCode>
                <c:ptCount val="5"/>
                <c:pt idx="0">
                  <c:v>163.30000000000001</c:v>
                </c:pt>
                <c:pt idx="1">
                  <c:v>187.6</c:v>
                </c:pt>
                <c:pt idx="2">
                  <c:v>202.3</c:v>
                </c:pt>
                <c:pt idx="3">
                  <c:v>221</c:v>
                </c:pt>
                <c:pt idx="4">
                  <c:v>222.8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91-42A4-984B-EB562FA437CC}"/>
            </c:ext>
          </c:extLst>
        </c:ser>
        <c:ser>
          <c:idx val="3"/>
          <c:order val="3"/>
          <c:tx>
            <c:strRef>
              <c:f>'15.グラフデータ'!$C$24</c:f>
              <c:strCache>
                <c:ptCount val="1"/>
                <c:pt idx="0">
                  <c:v>産業財産権の保有件数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'15.グラフデータ'!$D$20:$H$20</c:f>
              <c:strCache>
                <c:ptCount val="5"/>
                <c:pt idx="0">
                  <c:v>R1(n=86)</c:v>
                </c:pt>
                <c:pt idx="1">
                  <c:v>R2(n=86)</c:v>
                </c:pt>
                <c:pt idx="2">
                  <c:v>R3(n=86)</c:v>
                </c:pt>
                <c:pt idx="3">
                  <c:v>R4(n=86)</c:v>
                </c:pt>
                <c:pt idx="4">
                  <c:v>R5(n=86)</c:v>
                </c:pt>
              </c:strCache>
            </c:strRef>
          </c:cat>
          <c:val>
            <c:numRef>
              <c:f>'15.グラフデータ'!$D$24:$H$24</c:f>
              <c:numCache>
                <c:formatCode>#,##0.0_);[Red]\(#,##0.0\)</c:formatCode>
                <c:ptCount val="5"/>
                <c:pt idx="0">
                  <c:v>449.1</c:v>
                </c:pt>
                <c:pt idx="1">
                  <c:v>471.4</c:v>
                </c:pt>
                <c:pt idx="2">
                  <c:v>503</c:v>
                </c:pt>
                <c:pt idx="3">
                  <c:v>521.20000000000005</c:v>
                </c:pt>
                <c:pt idx="4">
                  <c:v>531.70000000000005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91-42A4-984B-EB562FA437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5434472"/>
        <c:axId val="605433488"/>
      </c:lineChart>
      <c:catAx>
        <c:axId val="605426272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05422008"/>
        <c:crosses val="autoZero"/>
        <c:auto val="1"/>
        <c:lblAlgn val="ctr"/>
        <c:lblOffset val="100"/>
        <c:noMultiLvlLbl val="0"/>
      </c:catAx>
      <c:valAx>
        <c:axId val="605422008"/>
        <c:scaling>
          <c:orientation val="minMax"/>
          <c:max val="6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（千円）</a:t>
                </a:r>
              </a:p>
            </c:rich>
          </c:tx>
          <c:layout>
            <c:manualLayout>
              <c:xMode val="edge"/>
              <c:yMode val="edge"/>
              <c:x val="0.17698094190947408"/>
              <c:y val="2.73508652094717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05426272"/>
        <c:crosses val="autoZero"/>
        <c:crossBetween val="between"/>
        <c:majorUnit val="12000"/>
      </c:valAx>
      <c:valAx>
        <c:axId val="605433488"/>
        <c:scaling>
          <c:orientation val="minMax"/>
        </c:scaling>
        <c:delete val="0"/>
        <c:axPos val="r"/>
        <c:numFmt formatCode="#,##0_);[Red]\(#,##0\)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05434472"/>
        <c:crosses val="max"/>
        <c:crossBetween val="between"/>
        <c:majorUnit val="120"/>
      </c:valAx>
      <c:catAx>
        <c:axId val="60543447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0.93449529656099195"/>
              <c:y val="2.384278233151183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605433488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4803149606299213" l="0.51181102362204722" r="0.51181102362204722" t="0.74803149606299213" header="0.31496062992125984" footer="0.31496062992125984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640781238377592"/>
          <c:y val="0.10957318293855255"/>
          <c:w val="0.6560825443378282"/>
          <c:h val="0.53011364196097477"/>
        </c:manualLayout>
      </c:layout>
      <c:barChart>
        <c:barDir val="col"/>
        <c:grouping val="stacked"/>
        <c:varyColors val="0"/>
        <c:ser>
          <c:idx val="2"/>
          <c:order val="2"/>
          <c:tx>
            <c:strRef>
              <c:f>'15.グラフデータ'!$C$29</c:f>
              <c:strCache>
                <c:ptCount val="1"/>
                <c:pt idx="0">
                  <c:v>特許権等実施等収入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'15.グラフデータ'!$D$28:$H$28</c:f>
              <c:strCache>
                <c:ptCount val="5"/>
                <c:pt idx="0">
                  <c:v>R1(n=25)</c:v>
                </c:pt>
                <c:pt idx="1">
                  <c:v>R2(n=25)</c:v>
                </c:pt>
                <c:pt idx="2">
                  <c:v>R3(n=25)</c:v>
                </c:pt>
                <c:pt idx="3">
                  <c:v>R4(n=25)</c:v>
                </c:pt>
                <c:pt idx="4">
                  <c:v>R5(n=25)</c:v>
                </c:pt>
              </c:strCache>
            </c:strRef>
          </c:cat>
          <c:val>
            <c:numRef>
              <c:f>'15.グラフデータ'!$D$29:$H$29</c:f>
              <c:numCache>
                <c:formatCode>#,##0.0_);[Red]\(#,##0.0\)</c:formatCode>
                <c:ptCount val="5"/>
                <c:pt idx="0">
                  <c:v>16138.5</c:v>
                </c:pt>
                <c:pt idx="1">
                  <c:v>17698.099999999999</c:v>
                </c:pt>
                <c:pt idx="2">
                  <c:v>12906.4</c:v>
                </c:pt>
                <c:pt idx="3">
                  <c:v>19453.599999999999</c:v>
                </c:pt>
                <c:pt idx="4">
                  <c:v>18201.8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AD-4929-8205-0838AB4CC2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07920808"/>
        <c:axId val="707801416"/>
      </c:barChart>
      <c:lineChart>
        <c:grouping val="standard"/>
        <c:varyColors val="0"/>
        <c:ser>
          <c:idx val="0"/>
          <c:order val="0"/>
          <c:tx>
            <c:strRef>
              <c:f>'15.グラフデータ'!$C$30</c:f>
              <c:strCache>
                <c:ptCount val="1"/>
                <c:pt idx="0">
                  <c:v>特許出願件数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'15.グラフデータ'!$D$28:$H$28</c:f>
              <c:strCache>
                <c:ptCount val="5"/>
                <c:pt idx="0">
                  <c:v>R1(n=25)</c:v>
                </c:pt>
                <c:pt idx="1">
                  <c:v>R2(n=25)</c:v>
                </c:pt>
                <c:pt idx="2">
                  <c:v>R3(n=25)</c:v>
                </c:pt>
                <c:pt idx="3">
                  <c:v>R4(n=25)</c:v>
                </c:pt>
                <c:pt idx="4">
                  <c:v>R5(n=25)</c:v>
                </c:pt>
              </c:strCache>
            </c:strRef>
          </c:cat>
          <c:val>
            <c:numRef>
              <c:f>'15.グラフデータ'!$D$30:$H$30</c:f>
              <c:numCache>
                <c:formatCode>#,##0.0_);[Red]\(#,##0.0\)</c:formatCode>
                <c:ptCount val="5"/>
                <c:pt idx="0">
                  <c:v>61</c:v>
                </c:pt>
                <c:pt idx="1">
                  <c:v>56.6</c:v>
                </c:pt>
                <c:pt idx="2">
                  <c:v>60.2</c:v>
                </c:pt>
                <c:pt idx="3">
                  <c:v>58.4</c:v>
                </c:pt>
                <c:pt idx="4">
                  <c:v>57.3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AAD-4929-8205-0838AB4CC2CC}"/>
            </c:ext>
          </c:extLst>
        </c:ser>
        <c:ser>
          <c:idx val="1"/>
          <c:order val="1"/>
          <c:tx>
            <c:strRef>
              <c:f>'15.グラフデータ'!$C$31</c:f>
              <c:strCache>
                <c:ptCount val="1"/>
                <c:pt idx="0">
                  <c:v>特許権等実施等件数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cat>
            <c:strRef>
              <c:f>'15.グラフデータ'!$D$28:$H$28</c:f>
              <c:strCache>
                <c:ptCount val="5"/>
                <c:pt idx="0">
                  <c:v>R1(n=25)</c:v>
                </c:pt>
                <c:pt idx="1">
                  <c:v>R2(n=25)</c:v>
                </c:pt>
                <c:pt idx="2">
                  <c:v>R3(n=25)</c:v>
                </c:pt>
                <c:pt idx="3">
                  <c:v>R4(n=25)</c:v>
                </c:pt>
                <c:pt idx="4">
                  <c:v>R5(n=25)</c:v>
                </c:pt>
              </c:strCache>
            </c:strRef>
          </c:cat>
          <c:val>
            <c:numRef>
              <c:f>'15.グラフデータ'!$D$31:$H$31</c:f>
              <c:numCache>
                <c:formatCode>#,##0.0_);[Red]\(#,##0.0\)</c:formatCode>
                <c:ptCount val="5"/>
                <c:pt idx="0">
                  <c:v>89.6</c:v>
                </c:pt>
                <c:pt idx="1">
                  <c:v>103.9</c:v>
                </c:pt>
                <c:pt idx="2">
                  <c:v>107.9</c:v>
                </c:pt>
                <c:pt idx="3">
                  <c:v>116.4</c:v>
                </c:pt>
                <c:pt idx="4">
                  <c:v>117.5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AAD-4929-8205-0838AB4CC2CC}"/>
            </c:ext>
          </c:extLst>
        </c:ser>
        <c:ser>
          <c:idx val="3"/>
          <c:order val="3"/>
          <c:tx>
            <c:strRef>
              <c:f>'15.グラフデータ'!$C$32</c:f>
              <c:strCache>
                <c:ptCount val="1"/>
                <c:pt idx="0">
                  <c:v>産業財産権の保有件数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'15.グラフデータ'!$D$28:$H$28</c:f>
              <c:strCache>
                <c:ptCount val="5"/>
                <c:pt idx="0">
                  <c:v>R1(n=25)</c:v>
                </c:pt>
                <c:pt idx="1">
                  <c:v>R2(n=25)</c:v>
                </c:pt>
                <c:pt idx="2">
                  <c:v>R3(n=25)</c:v>
                </c:pt>
                <c:pt idx="3">
                  <c:v>R4(n=25)</c:v>
                </c:pt>
                <c:pt idx="4">
                  <c:v>R5(n=25)</c:v>
                </c:pt>
              </c:strCache>
            </c:strRef>
          </c:cat>
          <c:val>
            <c:numRef>
              <c:f>'15.グラフデータ'!$D$32:$H$32</c:f>
              <c:numCache>
                <c:formatCode>#,##0.0_);[Red]\(#,##0.0\)</c:formatCode>
                <c:ptCount val="5"/>
                <c:pt idx="0">
                  <c:v>333.9</c:v>
                </c:pt>
                <c:pt idx="1">
                  <c:v>348.2</c:v>
                </c:pt>
                <c:pt idx="2">
                  <c:v>365.6</c:v>
                </c:pt>
                <c:pt idx="3">
                  <c:v>390.4</c:v>
                </c:pt>
                <c:pt idx="4">
                  <c:v>388.2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AAD-4929-8205-0838AB4CC2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7809288"/>
        <c:axId val="707806992"/>
      </c:lineChart>
      <c:catAx>
        <c:axId val="7079208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（千円）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17315833748767978"/>
              <c:y val="1.00019380225573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07801416"/>
        <c:crosses val="autoZero"/>
        <c:auto val="1"/>
        <c:lblAlgn val="ctr"/>
        <c:lblOffset val="100"/>
        <c:noMultiLvlLbl val="0"/>
      </c:catAx>
      <c:valAx>
        <c:axId val="707801416"/>
        <c:scaling>
          <c:orientation val="minMax"/>
          <c:max val="25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07920808"/>
        <c:crosses val="autoZero"/>
        <c:crossBetween val="between"/>
        <c:majorUnit val="5000"/>
      </c:valAx>
      <c:valAx>
        <c:axId val="707806992"/>
        <c:scaling>
          <c:orientation val="minMax"/>
          <c:max val="600"/>
        </c:scaling>
        <c:delete val="0"/>
        <c:axPos val="r"/>
        <c:numFmt formatCode="#,##0.0_);[Red]\(#,##0.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07809288"/>
        <c:crosses val="max"/>
        <c:crossBetween val="between"/>
        <c:majorUnit val="120"/>
      </c:valAx>
      <c:catAx>
        <c:axId val="707809288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</a:p>
            </c:rich>
          </c:tx>
          <c:layout>
            <c:manualLayout>
              <c:xMode val="edge"/>
              <c:yMode val="edge"/>
              <c:x val="0.9198288058953793"/>
              <c:y val="7.648889602008660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707806992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10</xdr:col>
      <xdr:colOff>0</xdr:colOff>
      <xdr:row>23</xdr:row>
      <xdr:rowOff>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10</xdr:col>
      <xdr:colOff>0</xdr:colOff>
      <xdr:row>44</xdr:row>
      <xdr:rowOff>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3727</xdr:rowOff>
    </xdr:from>
    <xdr:to>
      <xdr:col>10</xdr:col>
      <xdr:colOff>0</xdr:colOff>
      <xdr:row>22</xdr:row>
      <xdr:rowOff>238124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10</xdr:col>
      <xdr:colOff>0</xdr:colOff>
      <xdr:row>43</xdr:row>
      <xdr:rowOff>219075</xdr:rowOff>
    </xdr:to>
    <xdr:graphicFrame macro="">
      <xdr:nvGraphicFramePr>
        <xdr:cNvPr id="13" name="グラフ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30_&#32113;&#35336;&#12539;&#35519;&#26619;/00_&#27598;&#24180;&#24658;&#20363;&#35519;&#26619;&#65288;&#25919;&#24220;&#32113;&#35336;&#65289;/99_&#12501;&#12449;&#12463;&#12488;&#12502;&#12483;&#12463;&#65288;&#23398;&#26657;&#22522;&#26412;&#35519;&#26619;&#12434;&#22522;&#12395;&#20316;&#25104;&#12377;&#12427;&#65289;/2022&#24180;&#24230;/02_&#38917;&#30446;&#21029;&#20316;&#26989;&#12487;&#12540;&#12479;/01_&#22312;&#31821;&#32773;&#25968;/&#12304;&#12469;&#12531;&#12503;&#12523;&#12305;&#65297;_&#23398;&#29983;&#2596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目次"/>
      <sheetName val="1-1.学士課程"/>
      <sheetName val="1-1-1~6.学士課程(学部別)"/>
      <sheetName val="1-2.修士課程"/>
      <sheetName val="1-2-1~7.修士課程（専攻別）"/>
      <sheetName val="1-3.博士課程"/>
      <sheetName val="1-3-1~3.博士課程（専攻別）"/>
      <sheetName val="1-4.専門職学位課程"/>
      <sheetName val="1.グラフデータ"/>
      <sheetName val="1.経年データ（大学単位）"/>
      <sheetName val="1.経年データ（学部単位）"/>
      <sheetName val="1.経年データ（専攻単位）"/>
      <sheetName val="1-1-7.学士課程（平均）"/>
      <sheetName val="1-1.2017"/>
      <sheetName val="1-1.2018"/>
      <sheetName val="1-1.2019"/>
      <sheetName val="1-1.2020"/>
      <sheetName val="1-1.2021"/>
      <sheetName val="1-1-7.グラフデータ"/>
      <sheetName val="1-2-8.修士課程（平均）"/>
      <sheetName val="1-2.2017"/>
      <sheetName val="1-2.2018"/>
      <sheetName val="1-2.2019"/>
      <sheetName val="1-2.2020"/>
      <sheetName val="1-2.2021"/>
      <sheetName val="1-2-8.グラフデータ"/>
      <sheetName val="1-3-4.博士課程（平均）"/>
      <sheetName val="1-3.2017"/>
      <sheetName val="1-3.2018"/>
      <sheetName val="1-3.2019"/>
      <sheetName val="1-3.2020"/>
      <sheetName val="1-3.2021"/>
      <sheetName val="1-3-4.グラフデータ"/>
      <sheetName val="1-4-2.専門職学位課程（平均）"/>
      <sheetName val="1-4.2017"/>
      <sheetName val="1-4.2018"/>
      <sheetName val="1-4.2019"/>
      <sheetName val="1-4.2020"/>
      <sheetName val="1-4.2021"/>
      <sheetName val="1-4-2.グラフデータ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9"/>
  <sheetViews>
    <sheetView tabSelected="1" workbookViewId="0"/>
  </sheetViews>
  <sheetFormatPr defaultRowHeight="22.5" customHeight="1"/>
  <cols>
    <col min="1" max="1" width="30.375" customWidth="1"/>
    <col min="2" max="2" width="30.625" customWidth="1"/>
  </cols>
  <sheetData>
    <row r="1" spans="1:1" ht="22.5" customHeight="1">
      <c r="A1" t="s">
        <v>218</v>
      </c>
    </row>
    <row r="2" spans="1:1" ht="22.5" customHeight="1">
      <c r="A2" t="s">
        <v>216</v>
      </c>
    </row>
    <row r="3" spans="1:1" ht="22.5" customHeight="1">
      <c r="A3" s="3" t="s">
        <v>250</v>
      </c>
    </row>
    <row r="4" spans="1:1" ht="22.5" customHeight="1">
      <c r="A4" s="65" t="s">
        <v>220</v>
      </c>
    </row>
    <row r="5" spans="1:1" ht="22.5" customHeight="1">
      <c r="A5" s="65" t="s">
        <v>231</v>
      </c>
    </row>
    <row r="7" spans="1:1" ht="22.5" customHeight="1">
      <c r="A7" s="75" t="s">
        <v>251</v>
      </c>
    </row>
    <row r="8" spans="1:1" ht="22.5" customHeight="1">
      <c r="A8" s="64" t="s">
        <v>221</v>
      </c>
    </row>
    <row r="10" spans="1:1" ht="22.5" customHeight="1">
      <c r="A10" s="76" t="s">
        <v>252</v>
      </c>
    </row>
    <row r="11" spans="1:1" ht="22.5" customHeight="1">
      <c r="A11" s="77" t="s">
        <v>253</v>
      </c>
    </row>
    <row r="12" spans="1:1" ht="22.5" customHeight="1">
      <c r="A12" s="77" t="s">
        <v>254</v>
      </c>
    </row>
    <row r="13" spans="1:1" ht="22.5" customHeight="1">
      <c r="A13" s="77" t="s">
        <v>255</v>
      </c>
    </row>
    <row r="14" spans="1:1" ht="22.5" customHeight="1">
      <c r="A14" s="77" t="s">
        <v>377</v>
      </c>
    </row>
    <row r="15" spans="1:1" ht="22.5" customHeight="1">
      <c r="A15" s="77" t="s">
        <v>380</v>
      </c>
    </row>
    <row r="17" spans="1:4" ht="22.5" customHeight="1">
      <c r="A17" s="2" t="s">
        <v>375</v>
      </c>
      <c r="B17" s="2"/>
      <c r="C17" s="2"/>
      <c r="D17" s="2"/>
    </row>
    <row r="18" spans="1:4" ht="22.5" customHeight="1">
      <c r="A18" s="193" t="s">
        <v>376</v>
      </c>
      <c r="B18" s="194"/>
      <c r="C18" s="194"/>
      <c r="D18" s="195"/>
    </row>
    <row r="19" spans="1:4" ht="22.5" customHeight="1">
      <c r="A19" s="196"/>
      <c r="B19" s="197"/>
      <c r="C19" s="197"/>
      <c r="D19" s="198"/>
    </row>
  </sheetData>
  <mergeCells count="1">
    <mergeCell ref="A18:D19"/>
  </mergeCells>
  <phoneticPr fontId="1"/>
  <hyperlinks>
    <hyperlink ref="A4" location="'13-1.職員数・女性比率'!A1" display="13-1.職員数・女性比率" xr:uid="{00000000-0004-0000-0000-000000000000}"/>
    <hyperlink ref="A8" location="'15.グラフデータ'!A1" display="15.グラフデータ" xr:uid="{00000000-0004-0000-0000-000001000000}"/>
    <hyperlink ref="A4:A5" location="'15-1.産業財産権・特許'!A1" display="15-1.産業財産権・特許" xr:uid="{00000000-0004-0000-0000-000004000000}"/>
    <hyperlink ref="A5" location="'15-２.産業財産権・特許（平均）'!A1" display="15-2.産業財産権・特許（平均）" xr:uid="{00000000-0004-0000-0000-000005000000}"/>
    <hyperlink ref="A11:A13" location="'15-3.2017'!A1" display="15-3.2017" xr:uid="{00000000-0004-0000-0000-000006000000}"/>
    <hyperlink ref="A11" location="'15-1.2019'!A1" display="15-1.2019" xr:uid="{00000000-0004-0000-0000-000008000000}"/>
    <hyperlink ref="A12" location="'15-1.2020'!A1" display="15-1.2020" xr:uid="{00000000-0004-0000-0000-000009000000}"/>
    <hyperlink ref="A13" location="'15-1.2021'!A1" display="15-1.2021" xr:uid="{00000000-0004-0000-0000-00000A000000}"/>
    <hyperlink ref="A14" location="'15-1.2022'!A1" display="15-1.2022" xr:uid="{997547FB-C22C-4001-B35C-F9D6903C6450}"/>
    <hyperlink ref="A15" location="'15-1.2023'!Print_Area" display="15-1.2023" xr:uid="{06709229-3A17-4755-802E-273D687031C9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55"/>
  <sheetViews>
    <sheetView topLeftCell="A16" workbookViewId="0">
      <selection activeCell="L33" sqref="L33"/>
    </sheetView>
  </sheetViews>
  <sheetFormatPr defaultRowHeight="13.5"/>
  <cols>
    <col min="1" max="1" width="0.625" style="69" customWidth="1"/>
    <col min="2" max="2" width="11.625" style="69" customWidth="1"/>
    <col min="3" max="3" width="9" style="69" bestFit="1" customWidth="1"/>
    <col min="4" max="4" width="12.25" style="69" customWidth="1"/>
    <col min="5" max="5" width="12" style="69" customWidth="1"/>
    <col min="6" max="6" width="2.875" style="69" customWidth="1"/>
    <col min="7" max="7" width="11.625" style="69" customWidth="1"/>
    <col min="8" max="8" width="9" style="69" bestFit="1" customWidth="1"/>
    <col min="9" max="9" width="12.25" style="69" customWidth="1"/>
    <col min="10" max="10" width="12" style="69" customWidth="1"/>
    <col min="11" max="11" width="0.625" style="69" customWidth="1"/>
    <col min="12" max="12" width="20.5" bestFit="1" customWidth="1"/>
    <col min="13" max="17" width="8.625" bestFit="1" customWidth="1"/>
  </cols>
  <sheetData>
    <row r="1" spans="1:12" ht="24" customHeight="1" thickBot="1">
      <c r="A1" s="1" t="s">
        <v>219</v>
      </c>
      <c r="B1" s="1"/>
      <c r="C1" s="1"/>
      <c r="D1"/>
      <c r="E1"/>
      <c r="F1"/>
      <c r="G1"/>
      <c r="H1"/>
      <c r="I1"/>
      <c r="J1"/>
      <c r="K1"/>
      <c r="L1" s="63" t="s">
        <v>217</v>
      </c>
    </row>
    <row r="2" spans="1:12" ht="24" customHeight="1">
      <c r="A2" s="1" t="s">
        <v>222</v>
      </c>
      <c r="B2" s="1"/>
      <c r="C2" s="1"/>
      <c r="D2"/>
      <c r="E2"/>
      <c r="F2"/>
      <c r="G2"/>
      <c r="H2"/>
      <c r="I2"/>
      <c r="J2"/>
      <c r="K2"/>
    </row>
    <row r="3" spans="1:12">
      <c r="A3" s="1"/>
      <c r="B3" s="1"/>
      <c r="C3" s="1"/>
      <c r="D3"/>
      <c r="E3"/>
      <c r="F3"/>
      <c r="G3"/>
      <c r="H3"/>
      <c r="I3"/>
      <c r="J3"/>
      <c r="K3"/>
    </row>
    <row r="4" spans="1:12" s="4" customFormat="1" ht="18" customHeight="1">
      <c r="A4" s="70"/>
      <c r="B4" s="6" t="s">
        <v>0</v>
      </c>
      <c r="C4" s="70"/>
      <c r="D4" s="70"/>
      <c r="E4" s="70"/>
      <c r="F4" s="70"/>
      <c r="G4" s="6"/>
      <c r="H4" s="70"/>
      <c r="I4" s="70"/>
      <c r="J4" s="70"/>
      <c r="K4" s="70"/>
    </row>
    <row r="5" spans="1:12" s="4" customFormat="1" ht="17.25" customHeight="1">
      <c r="A5" s="71"/>
      <c r="B5" s="201" t="s">
        <v>370</v>
      </c>
      <c r="C5" s="66" t="s">
        <v>224</v>
      </c>
      <c r="D5" s="73">
        <f>AVERAGE('15.グラフデータ'!D7:H7)</f>
        <v>19910.400000000001</v>
      </c>
      <c r="E5" s="199" t="str">
        <f>'15.グラフデータ'!AD7</f>
        <v>減少傾向⤵</v>
      </c>
      <c r="F5" s="68"/>
      <c r="G5" s="202" t="s">
        <v>248</v>
      </c>
      <c r="H5" s="66" t="s">
        <v>224</v>
      </c>
      <c r="I5" s="74">
        <f>AVERAGE('15.グラフデータ'!D9:H9)</f>
        <v>74.599999999999994</v>
      </c>
      <c r="J5" s="199" t="str">
        <f>'15.グラフデータ'!AD9</f>
        <v>年度により増減</v>
      </c>
      <c r="K5" s="68"/>
    </row>
    <row r="6" spans="1:12" s="4" customFormat="1" ht="17.25" customHeight="1">
      <c r="A6" s="71"/>
      <c r="B6" s="201"/>
      <c r="C6" s="67" t="s">
        <v>226</v>
      </c>
      <c r="D6" s="85">
        <f>'15.グラフデータ'!H7-'15.グラフデータ'!D7</f>
        <v>388</v>
      </c>
      <c r="E6" s="200"/>
      <c r="F6" s="68"/>
      <c r="G6" s="203"/>
      <c r="H6" s="67" t="s">
        <v>226</v>
      </c>
      <c r="I6" s="84">
        <f>'15.グラフデータ'!H9-'15.グラフデータ'!D9</f>
        <v>33</v>
      </c>
      <c r="J6" s="200"/>
      <c r="K6" s="68"/>
    </row>
    <row r="7" spans="1:12" s="4" customFormat="1" ht="17.25" customHeight="1">
      <c r="A7" s="71"/>
      <c r="B7" s="201" t="s">
        <v>247</v>
      </c>
      <c r="C7" s="66" t="s">
        <v>224</v>
      </c>
      <c r="D7" s="74">
        <f>AVERAGE('15.グラフデータ'!D8:H8)</f>
        <v>30.2</v>
      </c>
      <c r="E7" s="199" t="str">
        <f>'15.グラフデータ'!AD8</f>
        <v>隔年で増減</v>
      </c>
      <c r="F7" s="68"/>
      <c r="G7" s="204" t="s">
        <v>249</v>
      </c>
      <c r="H7" s="66" t="s">
        <v>224</v>
      </c>
      <c r="I7" s="74">
        <f>AVERAGE('15.グラフデータ'!D10:H10)</f>
        <v>319.60000000000002</v>
      </c>
      <c r="J7" s="199" t="str">
        <f>'15.グラフデータ'!AD10</f>
        <v>増加傾向⤴</v>
      </c>
      <c r="K7" s="68"/>
    </row>
    <row r="8" spans="1:12" s="4" customFormat="1" ht="17.25" customHeight="1">
      <c r="A8" s="71"/>
      <c r="B8" s="201"/>
      <c r="C8" s="67" t="s">
        <v>226</v>
      </c>
      <c r="D8" s="84">
        <f>'15.グラフデータ'!H8-'15.グラフデータ'!D8</f>
        <v>0</v>
      </c>
      <c r="E8" s="200"/>
      <c r="F8" s="68"/>
      <c r="G8" s="204"/>
      <c r="H8" s="67" t="s">
        <v>226</v>
      </c>
      <c r="I8" s="84">
        <f>'15.グラフデータ'!H10-'15.グラフデータ'!D10</f>
        <v>62</v>
      </c>
      <c r="J8" s="200"/>
      <c r="K8" s="68"/>
    </row>
    <row r="9" spans="1:12" s="4" customFormat="1" ht="18.75" customHeight="1">
      <c r="A9" s="72"/>
      <c r="B9" s="72"/>
      <c r="C9" s="72"/>
      <c r="D9" s="72"/>
      <c r="E9" s="72"/>
      <c r="F9" s="72"/>
      <c r="G9" s="72"/>
      <c r="H9" s="72"/>
      <c r="I9" s="72"/>
      <c r="J9" s="72"/>
      <c r="K9" s="72"/>
    </row>
    <row r="10" spans="1:12" s="4" customFormat="1" ht="18.75" customHeight="1">
      <c r="A10" s="72"/>
      <c r="B10" s="72"/>
      <c r="C10" s="72"/>
      <c r="D10" s="72"/>
      <c r="E10" s="72"/>
      <c r="F10" s="72"/>
      <c r="G10" s="72"/>
      <c r="H10" s="72"/>
      <c r="I10" s="72"/>
      <c r="J10" s="72"/>
      <c r="K10" s="72"/>
    </row>
    <row r="11" spans="1:12" s="4" customFormat="1" ht="18.75" customHeight="1">
      <c r="A11" s="72"/>
      <c r="B11" s="72"/>
      <c r="C11" s="72"/>
      <c r="D11" s="72"/>
      <c r="E11" s="72"/>
      <c r="F11" s="72"/>
      <c r="G11" s="72"/>
      <c r="H11" s="72"/>
      <c r="I11" s="72"/>
      <c r="J11" s="72"/>
      <c r="K11" s="72"/>
    </row>
    <row r="12" spans="1:12" s="4" customFormat="1" ht="18.75" customHeight="1">
      <c r="A12" s="72"/>
      <c r="B12" s="72"/>
      <c r="C12" s="72"/>
      <c r="D12" s="72"/>
      <c r="E12" s="72"/>
      <c r="F12" s="72"/>
      <c r="G12" s="72"/>
      <c r="H12" s="72"/>
      <c r="I12" s="72"/>
      <c r="J12" s="72"/>
      <c r="K12" s="72"/>
    </row>
    <row r="13" spans="1:12" s="4" customFormat="1" ht="18.75" customHeight="1">
      <c r="A13" s="72"/>
      <c r="B13" s="72"/>
      <c r="C13" s="72"/>
      <c r="D13" s="72"/>
      <c r="E13" s="72"/>
      <c r="F13" s="72"/>
      <c r="G13" s="72"/>
      <c r="H13" s="72"/>
      <c r="I13" s="72"/>
      <c r="J13" s="72"/>
      <c r="K13" s="72"/>
    </row>
    <row r="14" spans="1:12" s="4" customFormat="1" ht="18.75" customHeight="1">
      <c r="A14" s="72"/>
      <c r="B14" s="72"/>
      <c r="C14" s="72"/>
      <c r="D14" s="72"/>
      <c r="E14" s="72"/>
      <c r="F14" s="72"/>
      <c r="G14" s="72"/>
      <c r="H14" s="72"/>
      <c r="I14" s="72"/>
      <c r="J14" s="72"/>
      <c r="K14" s="72"/>
    </row>
    <row r="15" spans="1:12" s="4" customFormat="1" ht="18.75" customHeight="1">
      <c r="A15" s="72"/>
      <c r="B15" s="72"/>
      <c r="C15" s="72"/>
      <c r="D15" s="72"/>
      <c r="E15" s="72"/>
      <c r="F15" s="72"/>
      <c r="G15" s="72"/>
      <c r="H15" s="72"/>
      <c r="I15" s="72"/>
      <c r="J15" s="72"/>
      <c r="K15" s="72"/>
    </row>
    <row r="16" spans="1:12" s="4" customFormat="1" ht="18.75" customHeight="1">
      <c r="A16" s="72"/>
      <c r="B16" s="72"/>
      <c r="C16" s="72"/>
      <c r="D16" s="72"/>
      <c r="E16" s="72"/>
      <c r="F16" s="72"/>
      <c r="G16" s="72"/>
      <c r="H16" s="72"/>
      <c r="I16" s="72"/>
      <c r="J16" s="72"/>
      <c r="K16" s="72"/>
    </row>
    <row r="17" spans="1:11" s="4" customFormat="1" ht="18.75" customHeight="1">
      <c r="A17" s="72"/>
      <c r="B17" s="72"/>
      <c r="C17" s="72"/>
      <c r="D17" s="72"/>
      <c r="E17" s="72"/>
      <c r="F17" s="72"/>
      <c r="G17" s="72"/>
      <c r="H17" s="72"/>
      <c r="I17" s="72"/>
      <c r="J17" s="72"/>
      <c r="K17" s="72"/>
    </row>
    <row r="18" spans="1:11" s="4" customFormat="1" ht="18.75" customHeight="1">
      <c r="A18" s="72"/>
      <c r="B18" s="72"/>
      <c r="C18" s="72"/>
      <c r="D18" s="72"/>
      <c r="E18" s="72"/>
      <c r="F18" s="72"/>
      <c r="G18" s="72"/>
      <c r="H18" s="72"/>
      <c r="I18" s="72"/>
      <c r="J18" s="72"/>
      <c r="K18" s="72"/>
    </row>
    <row r="19" spans="1:11" s="4" customFormat="1" ht="18.75" customHeight="1">
      <c r="A19" s="72"/>
      <c r="B19" s="72"/>
      <c r="C19" s="72"/>
      <c r="D19" s="72"/>
      <c r="E19" s="72"/>
      <c r="F19" s="72"/>
      <c r="G19" s="72"/>
      <c r="H19" s="72"/>
      <c r="I19" s="72"/>
      <c r="J19" s="72"/>
      <c r="K19" s="72"/>
    </row>
    <row r="20" spans="1:11" s="4" customFormat="1" ht="18.75" customHeight="1">
      <c r="A20" s="72"/>
      <c r="B20" s="72"/>
      <c r="C20" s="72"/>
      <c r="D20" s="72"/>
      <c r="E20" s="72"/>
      <c r="F20" s="72"/>
      <c r="G20" s="72"/>
      <c r="H20" s="72"/>
      <c r="I20" s="72"/>
      <c r="J20" s="72"/>
      <c r="K20" s="72"/>
    </row>
    <row r="21" spans="1:11" s="4" customFormat="1" ht="18.75" customHeight="1">
      <c r="A21" s="72"/>
      <c r="B21" s="72"/>
      <c r="C21" s="72"/>
      <c r="D21" s="72"/>
      <c r="E21" s="72"/>
      <c r="F21" s="72"/>
      <c r="G21" s="72"/>
      <c r="H21" s="72"/>
      <c r="I21" s="72"/>
      <c r="J21" s="72"/>
      <c r="K21" s="72"/>
    </row>
    <row r="22" spans="1:11" s="4" customFormat="1" ht="18.75" customHeight="1">
      <c r="A22" s="72"/>
      <c r="B22" s="72"/>
      <c r="C22" s="72"/>
      <c r="D22" s="72"/>
      <c r="E22" s="72"/>
      <c r="F22" s="72"/>
      <c r="G22" s="72"/>
      <c r="H22" s="72"/>
      <c r="I22" s="72"/>
      <c r="J22" s="72"/>
      <c r="K22" s="72"/>
    </row>
    <row r="23" spans="1:11" s="4" customFormat="1" ht="18.75" customHeight="1">
      <c r="A23" s="72"/>
      <c r="B23" s="72"/>
      <c r="C23" s="72"/>
      <c r="D23" s="72"/>
      <c r="E23" s="72"/>
      <c r="F23" s="72"/>
      <c r="G23" s="72"/>
      <c r="H23" s="72"/>
      <c r="I23" s="72"/>
      <c r="J23" s="72"/>
      <c r="K23" s="72"/>
    </row>
    <row r="24" spans="1:11" s="4" customFormat="1" ht="9" customHeight="1">
      <c r="A24" s="72"/>
      <c r="B24" s="72"/>
      <c r="C24" s="72"/>
      <c r="D24" s="72"/>
      <c r="E24" s="72"/>
      <c r="F24" s="72"/>
      <c r="G24" s="72"/>
      <c r="H24" s="72"/>
      <c r="I24" s="72"/>
      <c r="J24" s="72"/>
      <c r="K24" s="72"/>
    </row>
    <row r="25" spans="1:11" s="4" customFormat="1" ht="18.75" customHeight="1">
      <c r="A25" s="70"/>
      <c r="B25" s="6" t="s">
        <v>243</v>
      </c>
      <c r="C25" s="70"/>
      <c r="D25" s="70"/>
      <c r="E25" s="70"/>
      <c r="F25" s="70"/>
      <c r="G25" s="6"/>
      <c r="H25" s="70"/>
      <c r="I25" s="70"/>
      <c r="J25" s="70"/>
      <c r="K25" s="70"/>
    </row>
    <row r="26" spans="1:11" s="4" customFormat="1" ht="17.25" customHeight="1">
      <c r="A26" s="71"/>
      <c r="B26" s="201" t="s">
        <v>370</v>
      </c>
      <c r="C26" s="66" t="s">
        <v>224</v>
      </c>
      <c r="D26" s="73">
        <f>AVERAGE('15.グラフデータ'!D14:H14)</f>
        <v>3478186.9898285717</v>
      </c>
      <c r="E26" s="199" t="str">
        <f>'15.グラフデータ'!AD14</f>
        <v>増加傾向⤴</v>
      </c>
      <c r="F26" s="68"/>
      <c r="G26" s="202" t="s">
        <v>248</v>
      </c>
      <c r="H26" s="66" t="s">
        <v>224</v>
      </c>
      <c r="I26" s="74">
        <f>AVERAGE('15.グラフデータ'!D16:H16)</f>
        <v>17148.8</v>
      </c>
      <c r="J26" s="199" t="str">
        <f>'15.グラフデータ'!AD16</f>
        <v>増加傾向⤴</v>
      </c>
      <c r="K26" s="68"/>
    </row>
    <row r="27" spans="1:11" s="4" customFormat="1" ht="17.25" customHeight="1">
      <c r="A27" s="71"/>
      <c r="B27" s="201"/>
      <c r="C27" s="67" t="s">
        <v>226</v>
      </c>
      <c r="D27" s="191">
        <f>'15.グラフデータ'!H14-'15.グラフデータ'!D14</f>
        <v>1391309.2690000003</v>
      </c>
      <c r="E27" s="200"/>
      <c r="F27" s="68"/>
      <c r="G27" s="203"/>
      <c r="H27" s="67" t="s">
        <v>226</v>
      </c>
      <c r="I27" s="84">
        <f>'15.グラフデータ'!H16-'15.グラフデータ'!D16</f>
        <v>5119</v>
      </c>
      <c r="J27" s="200"/>
      <c r="K27" s="68"/>
    </row>
    <row r="28" spans="1:11" s="4" customFormat="1" ht="17.25" customHeight="1">
      <c r="A28" s="71"/>
      <c r="B28" s="201" t="s">
        <v>247</v>
      </c>
      <c r="C28" s="66" t="s">
        <v>224</v>
      </c>
      <c r="D28" s="74">
        <f>AVERAGE('15.グラフデータ'!D15:H15)</f>
        <v>7155.4</v>
      </c>
      <c r="E28" s="199" t="str">
        <f>'15.グラフデータ'!AD15</f>
        <v>隔年で増減</v>
      </c>
      <c r="F28" s="68"/>
      <c r="G28" s="204" t="s">
        <v>249</v>
      </c>
      <c r="H28" s="66" t="s">
        <v>224</v>
      </c>
      <c r="I28" s="74">
        <f>AVERAGE('15.グラフデータ'!D17:H17)</f>
        <v>42595.6</v>
      </c>
      <c r="J28" s="199" t="str">
        <f>'15.グラフデータ'!AD17</f>
        <v>増加傾向⤴</v>
      </c>
      <c r="K28" s="68"/>
    </row>
    <row r="29" spans="1:11" s="4" customFormat="1" ht="17.25" customHeight="1">
      <c r="A29" s="71"/>
      <c r="B29" s="201"/>
      <c r="C29" s="67" t="s">
        <v>226</v>
      </c>
      <c r="D29" s="84">
        <f>'15.グラフデータ'!H15-'15.グラフデータ'!D15</f>
        <v>113</v>
      </c>
      <c r="E29" s="200"/>
      <c r="F29" s="68"/>
      <c r="G29" s="204"/>
      <c r="H29" s="67" t="s">
        <v>226</v>
      </c>
      <c r="I29" s="84">
        <f>'15.グラフデータ'!H17-'15.グラフデータ'!D17</f>
        <v>7100</v>
      </c>
      <c r="J29" s="200"/>
      <c r="K29" s="68"/>
    </row>
    <row r="30" spans="1:11" s="4" customFormat="1" ht="18.75" customHeight="1">
      <c r="A30" s="72"/>
      <c r="B30" s="72"/>
      <c r="C30" s="72"/>
      <c r="D30" s="72"/>
      <c r="E30" s="72"/>
      <c r="F30" s="72"/>
      <c r="G30" s="72"/>
      <c r="H30" s="72"/>
      <c r="I30" s="72"/>
      <c r="J30" s="72"/>
      <c r="K30" s="72"/>
    </row>
    <row r="31" spans="1:11" s="4" customFormat="1" ht="18.75" customHeight="1">
      <c r="A31" s="72"/>
      <c r="B31" s="72"/>
      <c r="C31" s="72"/>
      <c r="D31" s="72"/>
      <c r="E31" s="72"/>
      <c r="F31" s="72"/>
      <c r="G31" s="72"/>
      <c r="H31" s="72"/>
      <c r="I31" s="72"/>
      <c r="J31" s="72"/>
      <c r="K31" s="72"/>
    </row>
    <row r="32" spans="1:11" s="4" customFormat="1" ht="18.75" customHeight="1">
      <c r="A32" s="72"/>
      <c r="B32" s="72"/>
      <c r="C32" s="72"/>
      <c r="D32" s="72"/>
      <c r="E32" s="72"/>
      <c r="F32" s="72"/>
      <c r="G32" s="72"/>
      <c r="H32" s="72"/>
      <c r="I32" s="72"/>
      <c r="J32" s="72"/>
      <c r="K32" s="72"/>
    </row>
    <row r="33" spans="1:18" s="4" customFormat="1" ht="18.75" customHeight="1">
      <c r="A33" s="72"/>
      <c r="B33" s="72"/>
      <c r="C33" s="72"/>
      <c r="D33" s="72"/>
      <c r="E33" s="72"/>
      <c r="F33" s="72"/>
      <c r="G33" s="72"/>
      <c r="H33" s="72"/>
      <c r="I33" s="72"/>
      <c r="J33" s="72"/>
      <c r="K33" s="72"/>
    </row>
    <row r="34" spans="1:18" s="4" customFormat="1" ht="18.75" customHeight="1">
      <c r="A34" s="72"/>
      <c r="B34" s="72"/>
      <c r="C34" s="72"/>
      <c r="D34" s="72"/>
      <c r="E34" s="72"/>
      <c r="F34" s="72"/>
      <c r="G34" s="72"/>
      <c r="H34" s="72"/>
      <c r="I34" s="72"/>
      <c r="J34" s="72"/>
      <c r="K34" s="72"/>
    </row>
    <row r="35" spans="1:18" s="4" customFormat="1" ht="18.75" customHeight="1">
      <c r="A35" s="72"/>
      <c r="B35" s="72"/>
      <c r="C35" s="72"/>
      <c r="D35" s="72"/>
      <c r="E35" s="72"/>
      <c r="F35" s="72"/>
      <c r="G35" s="72"/>
      <c r="H35" s="72"/>
      <c r="I35" s="72"/>
      <c r="J35" s="72"/>
      <c r="K35" s="72"/>
    </row>
    <row r="36" spans="1:18" ht="18.75" customHeight="1">
      <c r="A36" s="72"/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4"/>
      <c r="M36" s="4"/>
      <c r="N36" s="4"/>
      <c r="O36" s="4"/>
      <c r="P36" s="4"/>
      <c r="Q36" s="4"/>
      <c r="R36" s="4"/>
    </row>
    <row r="37" spans="1:18" ht="18.75" customHeight="1">
      <c r="A37" s="72"/>
      <c r="B37" s="72"/>
      <c r="C37" s="72"/>
      <c r="D37" s="72"/>
      <c r="E37" s="72"/>
      <c r="F37" s="72"/>
      <c r="G37" s="72"/>
      <c r="H37" s="72"/>
      <c r="I37" s="72"/>
      <c r="J37" s="72"/>
      <c r="K37" s="72"/>
      <c r="L37" s="4"/>
      <c r="M37" s="4"/>
      <c r="N37" s="4"/>
      <c r="O37" s="4"/>
      <c r="P37" s="4"/>
      <c r="Q37" s="4"/>
      <c r="R37" s="4"/>
    </row>
    <row r="38" spans="1:18" ht="18.75" customHeight="1">
      <c r="A38" s="72"/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4"/>
      <c r="M38" s="4"/>
      <c r="N38" s="4"/>
      <c r="O38" s="4"/>
      <c r="P38" s="4"/>
      <c r="Q38" s="4"/>
      <c r="R38" s="4"/>
    </row>
    <row r="39" spans="1:18" ht="18.75" customHeight="1">
      <c r="A39" s="72"/>
      <c r="B39" s="72"/>
      <c r="C39" s="72"/>
      <c r="D39" s="72"/>
      <c r="E39" s="72"/>
      <c r="F39" s="72"/>
      <c r="G39" s="72"/>
      <c r="H39" s="72"/>
      <c r="I39" s="72"/>
      <c r="J39" s="72"/>
      <c r="K39" s="72"/>
      <c r="L39" s="4"/>
      <c r="M39" s="4"/>
      <c r="N39" s="4"/>
      <c r="O39" s="4"/>
      <c r="P39" s="4"/>
      <c r="Q39" s="4"/>
      <c r="R39" s="4"/>
    </row>
    <row r="40" spans="1:18" ht="18.75" customHeight="1">
      <c r="A40" s="72"/>
      <c r="B40" s="72"/>
      <c r="C40" s="72"/>
      <c r="D40" s="72"/>
      <c r="E40" s="72"/>
      <c r="F40" s="72"/>
      <c r="G40" s="72"/>
      <c r="H40" s="72"/>
      <c r="I40" s="72"/>
      <c r="J40" s="72"/>
      <c r="K40" s="72"/>
      <c r="L40" s="4"/>
      <c r="M40" s="4"/>
      <c r="N40" s="4"/>
      <c r="O40" s="4"/>
      <c r="P40" s="4"/>
      <c r="Q40" s="4"/>
      <c r="R40" s="4"/>
    </row>
    <row r="41" spans="1:18" ht="18.75" customHeight="1">
      <c r="A41" s="72"/>
      <c r="B41" s="72"/>
      <c r="C41" s="72"/>
      <c r="D41" s="72"/>
      <c r="E41" s="72"/>
      <c r="F41" s="72"/>
      <c r="G41" s="72"/>
      <c r="H41" s="72"/>
      <c r="I41" s="72"/>
      <c r="J41" s="72"/>
      <c r="K41" s="72"/>
      <c r="L41" s="4"/>
      <c r="M41" s="4"/>
      <c r="N41" s="4"/>
      <c r="O41" s="4"/>
      <c r="P41" s="4"/>
      <c r="Q41" s="4"/>
      <c r="R41" s="4"/>
    </row>
    <row r="42" spans="1:18" ht="18.75" customHeight="1">
      <c r="A42" s="72"/>
      <c r="B42" s="72"/>
      <c r="C42" s="72"/>
      <c r="D42" s="72"/>
      <c r="E42" s="72"/>
      <c r="F42" s="72"/>
      <c r="G42" s="72"/>
      <c r="H42" s="72"/>
      <c r="I42" s="72"/>
      <c r="J42" s="72"/>
      <c r="K42" s="72"/>
      <c r="L42" s="4"/>
      <c r="M42" s="4"/>
      <c r="N42" s="4"/>
      <c r="O42" s="4"/>
      <c r="P42" s="4"/>
      <c r="Q42" s="4"/>
      <c r="R42" s="4"/>
    </row>
    <row r="43" spans="1:18" ht="18.75" customHeight="1">
      <c r="A43" s="72"/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4"/>
      <c r="M43" s="4"/>
      <c r="N43" s="4"/>
      <c r="O43" s="4"/>
      <c r="P43" s="4"/>
      <c r="Q43" s="4"/>
      <c r="R43" s="4"/>
    </row>
    <row r="44" spans="1:18" ht="18.75" customHeight="1">
      <c r="A44" s="72"/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4"/>
      <c r="M44" s="4"/>
      <c r="N44" s="4"/>
      <c r="O44" s="4"/>
      <c r="P44" s="4"/>
      <c r="Q44" s="4"/>
      <c r="R44" s="4"/>
    </row>
    <row r="45" spans="1:18" ht="3.75" customHeight="1">
      <c r="A45" s="72"/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4"/>
      <c r="M45" s="4"/>
      <c r="N45" s="4"/>
      <c r="O45" s="4"/>
      <c r="P45" s="4"/>
      <c r="Q45" s="4"/>
      <c r="R45" s="4"/>
    </row>
    <row r="46" spans="1:18">
      <c r="A46" s="72"/>
      <c r="B46" s="72"/>
      <c r="C46" s="72"/>
      <c r="D46" s="72"/>
      <c r="E46" s="72"/>
      <c r="F46" s="72"/>
      <c r="G46" s="72"/>
      <c r="H46" s="72"/>
      <c r="I46" s="72"/>
      <c r="J46" s="72"/>
      <c r="K46" s="72"/>
    </row>
    <row r="47" spans="1:18">
      <c r="A47" s="72"/>
      <c r="B47" s="72"/>
      <c r="C47" s="72"/>
      <c r="D47" s="72"/>
      <c r="E47" s="72"/>
      <c r="F47" s="72"/>
      <c r="G47" s="72"/>
      <c r="H47" s="72"/>
      <c r="I47" s="72"/>
      <c r="J47" s="72"/>
      <c r="K47" s="72"/>
    </row>
    <row r="48" spans="1:18">
      <c r="A48" s="72"/>
      <c r="B48" s="72"/>
      <c r="C48" s="72"/>
      <c r="D48" s="72"/>
      <c r="E48" s="72"/>
      <c r="F48" s="72"/>
      <c r="G48" s="72"/>
      <c r="H48" s="72"/>
      <c r="I48" s="72"/>
      <c r="J48" s="72"/>
      <c r="K48" s="72"/>
    </row>
    <row r="49" spans="1:11">
      <c r="A49" s="72"/>
      <c r="B49" s="72"/>
      <c r="C49" s="72"/>
      <c r="D49" s="72"/>
      <c r="E49" s="72"/>
      <c r="F49" s="72"/>
      <c r="G49" s="72"/>
      <c r="H49" s="72"/>
      <c r="I49" s="72"/>
      <c r="J49" s="72"/>
      <c r="K49" s="72"/>
    </row>
    <row r="50" spans="1:11">
      <c r="A50" s="72"/>
      <c r="B50" s="72"/>
      <c r="C50" s="72"/>
      <c r="D50" s="72"/>
      <c r="E50" s="72"/>
      <c r="F50" s="72"/>
      <c r="G50" s="72"/>
      <c r="H50" s="72"/>
      <c r="I50" s="72"/>
      <c r="J50" s="72"/>
      <c r="K50" s="72"/>
    </row>
    <row r="51" spans="1:11">
      <c r="A51" s="72"/>
      <c r="B51" s="72"/>
      <c r="C51" s="72"/>
      <c r="D51" s="72"/>
      <c r="E51" s="72"/>
      <c r="F51" s="72"/>
      <c r="G51" s="72"/>
      <c r="H51" s="72"/>
      <c r="I51" s="72"/>
      <c r="J51" s="72"/>
      <c r="K51" s="72"/>
    </row>
    <row r="52" spans="1:11">
      <c r="A52" s="72"/>
      <c r="B52" s="72"/>
      <c r="C52" s="72"/>
      <c r="D52" s="72"/>
      <c r="E52" s="72"/>
      <c r="F52" s="72"/>
      <c r="G52" s="72"/>
      <c r="H52" s="72"/>
      <c r="I52" s="72"/>
      <c r="J52" s="72"/>
      <c r="K52" s="72"/>
    </row>
    <row r="53" spans="1:11">
      <c r="A53" s="72"/>
      <c r="B53" s="72"/>
      <c r="C53" s="72"/>
      <c r="D53" s="72"/>
      <c r="E53" s="72"/>
      <c r="F53" s="72"/>
      <c r="G53" s="72"/>
      <c r="H53" s="72"/>
      <c r="I53" s="72"/>
      <c r="J53" s="72"/>
      <c r="K53" s="72"/>
    </row>
    <row r="54" spans="1:11">
      <c r="A54" s="72"/>
      <c r="B54" s="72"/>
      <c r="C54" s="72"/>
      <c r="D54" s="72"/>
      <c r="E54" s="72"/>
      <c r="F54" s="72"/>
      <c r="G54" s="72"/>
      <c r="H54" s="72"/>
      <c r="I54" s="72"/>
      <c r="J54" s="72"/>
      <c r="K54" s="72"/>
    </row>
    <row r="55" spans="1:11">
      <c r="A55" s="72"/>
      <c r="B55" s="72"/>
      <c r="C55" s="72"/>
      <c r="D55" s="72"/>
      <c r="E55" s="72"/>
      <c r="F55" s="72"/>
      <c r="G55" s="72"/>
      <c r="H55" s="72"/>
      <c r="I55" s="72"/>
      <c r="J55" s="72"/>
      <c r="K55" s="72"/>
    </row>
  </sheetData>
  <mergeCells count="16">
    <mergeCell ref="J28:J29"/>
    <mergeCell ref="B5:B6"/>
    <mergeCell ref="E5:E6"/>
    <mergeCell ref="G5:G6"/>
    <mergeCell ref="J5:J6"/>
    <mergeCell ref="B7:B8"/>
    <mergeCell ref="E7:E8"/>
    <mergeCell ref="G7:G8"/>
    <mergeCell ref="J7:J8"/>
    <mergeCell ref="B26:B27"/>
    <mergeCell ref="E26:E27"/>
    <mergeCell ref="G26:G27"/>
    <mergeCell ref="J26:J27"/>
    <mergeCell ref="B28:B29"/>
    <mergeCell ref="E28:E29"/>
    <mergeCell ref="G28:G29"/>
  </mergeCells>
  <phoneticPr fontId="1"/>
  <conditionalFormatting sqref="E5">
    <cfRule type="containsText" dxfId="152" priority="59" operator="containsText" text="―">
      <formula>NOT(ISERROR(SEARCH("―",E5)))</formula>
    </cfRule>
    <cfRule type="containsText" dxfId="151" priority="60" operator="containsText" text="隔年で">
      <formula>NOT(ISERROR(SEARCH("隔年で",E5)))</formula>
    </cfRule>
    <cfRule type="containsText" dxfId="150" priority="61" operator="containsText" text="年度により">
      <formula>NOT(ISERROR(SEARCH("年度により",E5)))</formula>
    </cfRule>
    <cfRule type="containsText" dxfId="149" priority="62" operator="containsText" text="減少傾向">
      <formula>NOT(ISERROR(SEARCH("減少傾向",E5)))</formula>
    </cfRule>
    <cfRule type="containsText" dxfId="148" priority="63" operator="containsText" text="増加傾向">
      <formula>NOT(ISERROR(SEARCH("増加傾向",E5)))</formula>
    </cfRule>
    <cfRule type="containsText" dxfId="147" priority="64" operator="containsText" text="同程度">
      <formula>NOT(ISERROR(SEARCH("同程度",E5)))</formula>
    </cfRule>
  </conditionalFormatting>
  <conditionalFormatting sqref="E5:E6">
    <cfRule type="containsText" dxfId="146" priority="57" operator="containsText" text="最新年度のみ減少">
      <formula>NOT(ISERROR(SEARCH("最新年度のみ減少",E5)))</formula>
    </cfRule>
    <cfRule type="containsText" dxfId="145" priority="58" operator="containsText" text="最新年度のみ増加">
      <formula>NOT(ISERROR(SEARCH("最新年度のみ増加",E5)))</formula>
    </cfRule>
  </conditionalFormatting>
  <conditionalFormatting sqref="E7">
    <cfRule type="containsText" dxfId="144" priority="51" operator="containsText" text="―">
      <formula>NOT(ISERROR(SEARCH("―",E7)))</formula>
    </cfRule>
    <cfRule type="containsText" dxfId="143" priority="52" operator="containsText" text="隔年で">
      <formula>NOT(ISERROR(SEARCH("隔年で",E7)))</formula>
    </cfRule>
    <cfRule type="containsText" dxfId="142" priority="53" operator="containsText" text="年度により">
      <formula>NOT(ISERROR(SEARCH("年度により",E7)))</formula>
    </cfRule>
    <cfRule type="containsText" dxfId="141" priority="54" operator="containsText" text="減少傾向">
      <formula>NOT(ISERROR(SEARCH("減少傾向",E7)))</formula>
    </cfRule>
    <cfRule type="containsText" dxfId="140" priority="55" operator="containsText" text="増加傾向">
      <formula>NOT(ISERROR(SEARCH("増加傾向",E7)))</formula>
    </cfRule>
    <cfRule type="containsText" dxfId="139" priority="56" operator="containsText" text="同程度">
      <formula>NOT(ISERROR(SEARCH("同程度",E7)))</formula>
    </cfRule>
  </conditionalFormatting>
  <conditionalFormatting sqref="E7:E8">
    <cfRule type="containsText" dxfId="138" priority="49" operator="containsText" text="最新年度のみ減少">
      <formula>NOT(ISERROR(SEARCH("最新年度のみ減少",E7)))</formula>
    </cfRule>
    <cfRule type="containsText" dxfId="137" priority="50" operator="containsText" text="最新年度のみ増加">
      <formula>NOT(ISERROR(SEARCH("最新年度のみ増加",E7)))</formula>
    </cfRule>
  </conditionalFormatting>
  <conditionalFormatting sqref="J5">
    <cfRule type="containsText" dxfId="136" priority="43" operator="containsText" text="―">
      <formula>NOT(ISERROR(SEARCH("―",J5)))</formula>
    </cfRule>
    <cfRule type="containsText" dxfId="135" priority="44" operator="containsText" text="隔年で">
      <formula>NOT(ISERROR(SEARCH("隔年で",J5)))</formula>
    </cfRule>
    <cfRule type="containsText" dxfId="134" priority="45" operator="containsText" text="年度により">
      <formula>NOT(ISERROR(SEARCH("年度により",J5)))</formula>
    </cfRule>
    <cfRule type="containsText" dxfId="133" priority="46" operator="containsText" text="減少傾向">
      <formula>NOT(ISERROR(SEARCH("減少傾向",J5)))</formula>
    </cfRule>
    <cfRule type="containsText" dxfId="132" priority="47" operator="containsText" text="増加傾向">
      <formula>NOT(ISERROR(SEARCH("増加傾向",J5)))</formula>
    </cfRule>
    <cfRule type="containsText" dxfId="131" priority="48" operator="containsText" text="同程度">
      <formula>NOT(ISERROR(SEARCH("同程度",J5)))</formula>
    </cfRule>
  </conditionalFormatting>
  <conditionalFormatting sqref="J5:J6">
    <cfRule type="containsText" dxfId="130" priority="41" operator="containsText" text="最新年度のみ減少">
      <formula>NOT(ISERROR(SEARCH("最新年度のみ減少",J5)))</formula>
    </cfRule>
    <cfRule type="containsText" dxfId="129" priority="42" operator="containsText" text="最新年度のみ増加">
      <formula>NOT(ISERROR(SEARCH("最新年度のみ増加",J5)))</formula>
    </cfRule>
  </conditionalFormatting>
  <conditionalFormatting sqref="J7">
    <cfRule type="containsText" dxfId="128" priority="35" operator="containsText" text="―">
      <formula>NOT(ISERROR(SEARCH("―",J7)))</formula>
    </cfRule>
    <cfRule type="containsText" dxfId="127" priority="36" operator="containsText" text="隔年で">
      <formula>NOT(ISERROR(SEARCH("隔年で",J7)))</formula>
    </cfRule>
    <cfRule type="containsText" dxfId="126" priority="37" operator="containsText" text="年度により">
      <formula>NOT(ISERROR(SEARCH("年度により",J7)))</formula>
    </cfRule>
    <cfRule type="containsText" dxfId="125" priority="38" operator="containsText" text="減少傾向">
      <formula>NOT(ISERROR(SEARCH("減少傾向",J7)))</formula>
    </cfRule>
    <cfRule type="containsText" dxfId="124" priority="39" operator="containsText" text="増加傾向">
      <formula>NOT(ISERROR(SEARCH("増加傾向",J7)))</formula>
    </cfRule>
    <cfRule type="containsText" dxfId="123" priority="40" operator="containsText" text="同程度">
      <formula>NOT(ISERROR(SEARCH("同程度",J7)))</formula>
    </cfRule>
  </conditionalFormatting>
  <conditionalFormatting sqref="J7:J8">
    <cfRule type="containsText" dxfId="122" priority="33" operator="containsText" text="最新年度のみ減少">
      <formula>NOT(ISERROR(SEARCH("最新年度のみ減少",J7)))</formula>
    </cfRule>
    <cfRule type="containsText" dxfId="121" priority="34" operator="containsText" text="最新年度のみ増加">
      <formula>NOT(ISERROR(SEARCH("最新年度のみ増加",J7)))</formula>
    </cfRule>
  </conditionalFormatting>
  <conditionalFormatting sqref="E26">
    <cfRule type="containsText" dxfId="120" priority="27" operator="containsText" text="―">
      <formula>NOT(ISERROR(SEARCH("―",E26)))</formula>
    </cfRule>
    <cfRule type="containsText" dxfId="119" priority="28" operator="containsText" text="隔年で">
      <formula>NOT(ISERROR(SEARCH("隔年で",E26)))</formula>
    </cfRule>
    <cfRule type="containsText" dxfId="118" priority="29" operator="containsText" text="年度により">
      <formula>NOT(ISERROR(SEARCH("年度により",E26)))</formula>
    </cfRule>
    <cfRule type="containsText" dxfId="117" priority="30" operator="containsText" text="減少傾向">
      <formula>NOT(ISERROR(SEARCH("減少傾向",E26)))</formula>
    </cfRule>
    <cfRule type="containsText" dxfId="116" priority="31" operator="containsText" text="増加傾向">
      <formula>NOT(ISERROR(SEARCH("増加傾向",E26)))</formula>
    </cfRule>
    <cfRule type="containsText" dxfId="115" priority="32" operator="containsText" text="同程度">
      <formula>NOT(ISERROR(SEARCH("同程度",E26)))</formula>
    </cfRule>
  </conditionalFormatting>
  <conditionalFormatting sqref="E26:E27">
    <cfRule type="containsText" dxfId="114" priority="25" operator="containsText" text="最新年度のみ減少">
      <formula>NOT(ISERROR(SEARCH("最新年度のみ減少",E26)))</formula>
    </cfRule>
    <cfRule type="containsText" dxfId="113" priority="26" operator="containsText" text="最新年度のみ増加">
      <formula>NOT(ISERROR(SEARCH("最新年度のみ増加",E26)))</formula>
    </cfRule>
  </conditionalFormatting>
  <conditionalFormatting sqref="E28">
    <cfRule type="containsText" dxfId="112" priority="19" operator="containsText" text="―">
      <formula>NOT(ISERROR(SEARCH("―",E28)))</formula>
    </cfRule>
    <cfRule type="containsText" dxfId="111" priority="20" operator="containsText" text="隔年で">
      <formula>NOT(ISERROR(SEARCH("隔年で",E28)))</formula>
    </cfRule>
    <cfRule type="containsText" dxfId="110" priority="21" operator="containsText" text="年度により">
      <formula>NOT(ISERROR(SEARCH("年度により",E28)))</formula>
    </cfRule>
    <cfRule type="containsText" dxfId="109" priority="22" operator="containsText" text="減少傾向">
      <formula>NOT(ISERROR(SEARCH("減少傾向",E28)))</formula>
    </cfRule>
    <cfRule type="containsText" dxfId="108" priority="23" operator="containsText" text="増加傾向">
      <formula>NOT(ISERROR(SEARCH("増加傾向",E28)))</formula>
    </cfRule>
    <cfRule type="containsText" dxfId="107" priority="24" operator="containsText" text="同程度">
      <formula>NOT(ISERROR(SEARCH("同程度",E28)))</formula>
    </cfRule>
  </conditionalFormatting>
  <conditionalFormatting sqref="E28:E29">
    <cfRule type="containsText" dxfId="106" priority="17" operator="containsText" text="最新年度のみ減少">
      <formula>NOT(ISERROR(SEARCH("最新年度のみ減少",E28)))</formula>
    </cfRule>
    <cfRule type="containsText" dxfId="105" priority="18" operator="containsText" text="最新年度のみ増加">
      <formula>NOT(ISERROR(SEARCH("最新年度のみ増加",E28)))</formula>
    </cfRule>
  </conditionalFormatting>
  <conditionalFormatting sqref="J26">
    <cfRule type="containsText" dxfId="104" priority="11" operator="containsText" text="―">
      <formula>NOT(ISERROR(SEARCH("―",J26)))</formula>
    </cfRule>
    <cfRule type="containsText" dxfId="103" priority="12" operator="containsText" text="隔年で">
      <formula>NOT(ISERROR(SEARCH("隔年で",J26)))</formula>
    </cfRule>
    <cfRule type="containsText" dxfId="102" priority="13" operator="containsText" text="年度により">
      <formula>NOT(ISERROR(SEARCH("年度により",J26)))</formula>
    </cfRule>
    <cfRule type="containsText" dxfId="101" priority="14" operator="containsText" text="減少傾向">
      <formula>NOT(ISERROR(SEARCH("減少傾向",J26)))</formula>
    </cfRule>
    <cfRule type="containsText" dxfId="100" priority="15" operator="containsText" text="増加傾向">
      <formula>NOT(ISERROR(SEARCH("増加傾向",J26)))</formula>
    </cfRule>
    <cfRule type="containsText" dxfId="99" priority="16" operator="containsText" text="同程度">
      <formula>NOT(ISERROR(SEARCH("同程度",J26)))</formula>
    </cfRule>
  </conditionalFormatting>
  <conditionalFormatting sqref="J26:J27">
    <cfRule type="containsText" dxfId="98" priority="9" operator="containsText" text="最新年度のみ減少">
      <formula>NOT(ISERROR(SEARCH("最新年度のみ減少",J26)))</formula>
    </cfRule>
    <cfRule type="containsText" dxfId="97" priority="10" operator="containsText" text="最新年度のみ増加">
      <formula>NOT(ISERROR(SEARCH("最新年度のみ増加",J26)))</formula>
    </cfRule>
  </conditionalFormatting>
  <conditionalFormatting sqref="J28">
    <cfRule type="containsText" dxfId="96" priority="3" operator="containsText" text="―">
      <formula>NOT(ISERROR(SEARCH("―",J28)))</formula>
    </cfRule>
    <cfRule type="containsText" dxfId="95" priority="4" operator="containsText" text="隔年で">
      <formula>NOT(ISERROR(SEARCH("隔年で",J28)))</formula>
    </cfRule>
    <cfRule type="containsText" dxfId="94" priority="5" operator="containsText" text="年度により">
      <formula>NOT(ISERROR(SEARCH("年度により",J28)))</formula>
    </cfRule>
    <cfRule type="containsText" dxfId="93" priority="6" operator="containsText" text="減少傾向">
      <formula>NOT(ISERROR(SEARCH("減少傾向",J28)))</formula>
    </cfRule>
    <cfRule type="containsText" dxfId="92" priority="7" operator="containsText" text="増加傾向">
      <formula>NOT(ISERROR(SEARCH("増加傾向",J28)))</formula>
    </cfRule>
    <cfRule type="containsText" dxfId="91" priority="8" operator="containsText" text="同程度">
      <formula>NOT(ISERROR(SEARCH("同程度",J28)))</formula>
    </cfRule>
  </conditionalFormatting>
  <conditionalFormatting sqref="J28:J29">
    <cfRule type="containsText" dxfId="90" priority="1" operator="containsText" text="最新年度のみ減少">
      <formula>NOT(ISERROR(SEARCH("最新年度のみ減少",J28)))</formula>
    </cfRule>
    <cfRule type="containsText" dxfId="89" priority="2" operator="containsText" text="最新年度のみ増加">
      <formula>NOT(ISERROR(SEARCH("最新年度のみ増加",J28)))</formula>
    </cfRule>
  </conditionalFormatting>
  <hyperlinks>
    <hyperlink ref="L1" location="目次!A1" display="目次に戻る" xr:uid="{00000000-0004-0000-01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&amp;R&amp;6文部科学省「産学連携等実施状況調査」を加工して作成（https://www.mext.go.jp/a_menu/shinkou/sangaku/sangakub.htm）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05" operator="containsText" text="無し" id="{46E66055-616E-4A17-BE1D-E06BA4A91C92}">
            <xm:f>NOT(ISERROR(SEARCH("無し",'15-２.産業財産権・特許（平均）'!K5)))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106" operator="containsText" text="変動" id="{0C8533B7-7790-4812-B9ED-A3DA41DF2735}">
            <xm:f>NOT(ISERROR(SEARCH("変動",'15-２.産業財産権・特許（平均）'!K5)))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107" operator="containsText" text="減少" id="{9611E16B-D297-4FDD-8FF4-2901FBE62120}">
            <xm:f>NOT(ISERROR(SEARCH("減少",'15-２.産業財産権・特許（平均）'!K5)))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108" operator="containsText" text="増加" id="{D78CCEAB-C76A-461A-8056-19FDB11A507D}">
            <xm:f>NOT(ISERROR(SEARCH("増加",'15-２.産業財産権・特許（平均）'!K5)))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109" operator="containsText" text="安定" id="{C6B78712-EBA6-44D4-98BE-E452B517CBCF}">
            <xm:f>NOT(ISERROR(SEARCH("安定",'15-２.産業財産権・特許（平均）'!K5)))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K5:K8 K26:K29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2000000}">
          <x14:formula1>
            <xm:f>'W:\030_統計・調査\00_毎年恒例調査（政府統計）\99_ファクトブック（学校基本調査を基に作成する）\2022年度\02_項目別作業データ\01_在籍者数\[【サンプル】１_学生数.xlsx]1.グラフデータ'!#REF!</xm:f>
          </x14:formula1>
          <xm:sqref>F5:F8 K5:K8 F26:F29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04"/>
  <sheetViews>
    <sheetView zoomScaleNormal="100" workbookViewId="0">
      <selection activeCell="L33" sqref="L33"/>
    </sheetView>
  </sheetViews>
  <sheetFormatPr defaultRowHeight="13.5"/>
  <cols>
    <col min="1" max="1" width="0.625" customWidth="1"/>
    <col min="2" max="2" width="11.625" customWidth="1"/>
    <col min="3" max="3" width="9" bestFit="1" customWidth="1"/>
    <col min="4" max="4" width="12.25" customWidth="1"/>
    <col min="5" max="5" width="12" customWidth="1"/>
    <col min="6" max="6" width="2.875" customWidth="1"/>
    <col min="7" max="7" width="11.625" customWidth="1"/>
    <col min="8" max="8" width="9" bestFit="1" customWidth="1"/>
    <col min="9" max="9" width="12.25" customWidth="1"/>
    <col min="10" max="10" width="12" customWidth="1"/>
    <col min="11" max="11" width="0.625" customWidth="1"/>
    <col min="12" max="12" width="20.5" style="4" bestFit="1" customWidth="1"/>
    <col min="13" max="17" width="10.75" style="4" bestFit="1" customWidth="1"/>
    <col min="18" max="18" width="9" style="4"/>
  </cols>
  <sheetData>
    <row r="1" spans="1:12" ht="24" customHeight="1" thickBot="1">
      <c r="A1" s="1" t="s">
        <v>219</v>
      </c>
      <c r="B1" s="6"/>
      <c r="C1" s="6"/>
      <c r="D1" s="69"/>
      <c r="E1" s="69"/>
      <c r="F1" s="69"/>
      <c r="G1" s="6"/>
      <c r="H1" s="69"/>
      <c r="I1" s="69"/>
      <c r="J1" s="69"/>
      <c r="K1" s="69"/>
      <c r="L1" s="63" t="s">
        <v>217</v>
      </c>
    </row>
    <row r="2" spans="1:12" ht="24" customHeight="1">
      <c r="A2" s="1" t="s">
        <v>230</v>
      </c>
      <c r="B2" s="6"/>
      <c r="C2" s="6"/>
      <c r="D2" s="69"/>
      <c r="E2" s="69"/>
      <c r="F2" s="69"/>
      <c r="G2" s="69"/>
      <c r="H2" s="69"/>
      <c r="I2" s="69"/>
      <c r="J2" s="69"/>
      <c r="K2" s="69"/>
    </row>
    <row r="3" spans="1:12">
      <c r="A3" s="1"/>
      <c r="B3" s="6"/>
      <c r="C3" s="6"/>
      <c r="D3" s="69"/>
      <c r="E3" s="69"/>
      <c r="F3" s="69"/>
      <c r="G3" s="69"/>
      <c r="H3" s="69"/>
      <c r="I3" s="69"/>
      <c r="J3" s="69"/>
      <c r="K3" s="69"/>
    </row>
    <row r="4" spans="1:12" s="4" customFormat="1" ht="18" customHeight="1">
      <c r="A4" s="70"/>
      <c r="B4" s="6" t="s">
        <v>244</v>
      </c>
      <c r="C4" s="70"/>
      <c r="D4" s="70"/>
      <c r="E4" s="70"/>
      <c r="F4" s="70"/>
      <c r="G4" s="6"/>
      <c r="H4" s="70"/>
      <c r="I4" s="70"/>
      <c r="J4" s="70"/>
      <c r="K4" s="70"/>
    </row>
    <row r="5" spans="1:12" s="4" customFormat="1" ht="17.25" customHeight="1">
      <c r="A5" s="71"/>
      <c r="B5" s="201" t="s">
        <v>370</v>
      </c>
      <c r="C5" s="66" t="s">
        <v>224</v>
      </c>
      <c r="D5" s="73">
        <f>AVERAGE('15.グラフデータ'!D21:H21)</f>
        <v>40444.039999999994</v>
      </c>
      <c r="E5" s="199" t="str">
        <f>'15.グラフデータ'!AD21</f>
        <v>増加傾向⤴</v>
      </c>
      <c r="F5" s="68"/>
      <c r="G5" s="202" t="s">
        <v>248</v>
      </c>
      <c r="H5" s="66" t="s">
        <v>224</v>
      </c>
      <c r="I5" s="74">
        <f>AVERAGE('15.グラフデータ'!D23:H23)</f>
        <v>199.4</v>
      </c>
      <c r="J5" s="199" t="str">
        <f>'15.グラフデータ'!AD23</f>
        <v>増加傾向⤴</v>
      </c>
      <c r="K5" s="68"/>
    </row>
    <row r="6" spans="1:12" s="4" customFormat="1" ht="17.25" customHeight="1">
      <c r="A6" s="71"/>
      <c r="B6" s="201"/>
      <c r="C6" s="67" t="s">
        <v>226</v>
      </c>
      <c r="D6" s="85">
        <f>'15.グラフデータ'!H21-'15.グラフデータ'!D21</f>
        <v>16178</v>
      </c>
      <c r="E6" s="200"/>
      <c r="F6" s="68"/>
      <c r="G6" s="203"/>
      <c r="H6" s="67" t="s">
        <v>226</v>
      </c>
      <c r="I6" s="84">
        <f>'15.グラフデータ'!H23-'15.グラフデータ'!D23</f>
        <v>59.5</v>
      </c>
      <c r="J6" s="200"/>
      <c r="K6" s="68"/>
    </row>
    <row r="7" spans="1:12" s="4" customFormat="1" ht="17.25" customHeight="1">
      <c r="A7" s="71"/>
      <c r="B7" s="201" t="s">
        <v>247</v>
      </c>
      <c r="C7" s="66" t="s">
        <v>224</v>
      </c>
      <c r="D7" s="74">
        <f>AVERAGE('15.グラフデータ'!D22:H22)</f>
        <v>83.22</v>
      </c>
      <c r="E7" s="199" t="str">
        <f>'15.グラフデータ'!AD22</f>
        <v>隔年で増減</v>
      </c>
      <c r="F7" s="68"/>
      <c r="G7" s="204" t="s">
        <v>249</v>
      </c>
      <c r="H7" s="66" t="s">
        <v>224</v>
      </c>
      <c r="I7" s="74">
        <f>AVERAGE('15.グラフデータ'!D24:H24)</f>
        <v>495.28000000000003</v>
      </c>
      <c r="J7" s="199" t="str">
        <f>'15.グラフデータ'!AD24</f>
        <v>増加傾向⤴</v>
      </c>
      <c r="K7" s="68"/>
    </row>
    <row r="8" spans="1:12" s="4" customFormat="1" ht="17.25" customHeight="1">
      <c r="A8" s="71"/>
      <c r="B8" s="201"/>
      <c r="C8" s="67" t="s">
        <v>226</v>
      </c>
      <c r="D8" s="84">
        <f>'15.グラフデータ'!H22-'15.グラフデータ'!D22</f>
        <v>1.3999999999999915</v>
      </c>
      <c r="E8" s="200"/>
      <c r="F8" s="68"/>
      <c r="G8" s="204"/>
      <c r="H8" s="67" t="s">
        <v>226</v>
      </c>
      <c r="I8" s="84">
        <f>'15.グラフデータ'!H24-'15.グラフデータ'!D24</f>
        <v>82.600000000000023</v>
      </c>
      <c r="J8" s="200"/>
      <c r="K8" s="68"/>
    </row>
    <row r="9" spans="1:12" s="4" customFormat="1" ht="18.75" customHeight="1">
      <c r="A9" s="72"/>
      <c r="B9" s="72"/>
      <c r="C9" s="72"/>
      <c r="D9" s="72"/>
      <c r="E9" s="72"/>
      <c r="F9" s="72"/>
      <c r="G9" s="72"/>
      <c r="H9" s="72"/>
      <c r="I9" s="72"/>
      <c r="J9" s="72"/>
      <c r="K9" s="72"/>
    </row>
    <row r="10" spans="1:12" s="4" customFormat="1" ht="18.75" customHeight="1">
      <c r="A10" s="72"/>
      <c r="B10" s="72"/>
      <c r="C10" s="72"/>
      <c r="D10" s="72"/>
      <c r="E10" s="72"/>
      <c r="F10" s="72"/>
      <c r="G10" s="72"/>
      <c r="H10" s="72"/>
      <c r="I10" s="72"/>
      <c r="J10" s="72"/>
      <c r="K10" s="72"/>
    </row>
    <row r="11" spans="1:12" s="4" customFormat="1" ht="18.75" customHeight="1">
      <c r="A11" s="72"/>
      <c r="B11" s="72"/>
      <c r="C11" s="72"/>
      <c r="D11" s="72"/>
      <c r="E11" s="72"/>
      <c r="F11" s="72"/>
      <c r="G11" s="72"/>
      <c r="H11" s="72"/>
      <c r="I11" s="72"/>
      <c r="J11" s="72"/>
      <c r="K11" s="72"/>
    </row>
    <row r="12" spans="1:12" s="4" customFormat="1" ht="18.75" customHeight="1">
      <c r="A12" s="72"/>
      <c r="B12" s="72"/>
      <c r="C12" s="72"/>
      <c r="D12" s="72"/>
      <c r="E12" s="72"/>
      <c r="F12" s="72"/>
      <c r="G12" s="72"/>
      <c r="H12" s="72"/>
      <c r="I12" s="72"/>
      <c r="J12" s="72"/>
      <c r="K12" s="72"/>
    </row>
    <row r="13" spans="1:12" s="4" customFormat="1" ht="18.75" customHeight="1">
      <c r="A13" s="72"/>
      <c r="B13" s="72"/>
      <c r="C13" s="72"/>
      <c r="D13" s="72"/>
      <c r="E13" s="72"/>
      <c r="F13" s="72"/>
      <c r="G13" s="72"/>
      <c r="H13" s="72"/>
      <c r="I13" s="72"/>
      <c r="J13" s="72"/>
      <c r="K13" s="72"/>
    </row>
    <row r="14" spans="1:12" s="4" customFormat="1" ht="18.75" customHeight="1">
      <c r="A14" s="72"/>
      <c r="B14" s="72"/>
      <c r="C14" s="72"/>
      <c r="D14" s="72"/>
      <c r="E14" s="72"/>
      <c r="F14" s="72"/>
      <c r="G14" s="72"/>
      <c r="H14" s="72"/>
      <c r="I14" s="72"/>
      <c r="J14" s="72"/>
      <c r="K14" s="72"/>
    </row>
    <row r="15" spans="1:12" s="4" customFormat="1" ht="18.75" customHeight="1">
      <c r="A15" s="72"/>
      <c r="B15" s="72"/>
      <c r="C15" s="72"/>
      <c r="D15" s="72"/>
      <c r="E15" s="72"/>
      <c r="F15" s="72"/>
      <c r="G15" s="72"/>
      <c r="H15" s="72"/>
      <c r="I15" s="72"/>
      <c r="J15" s="72"/>
      <c r="K15" s="72"/>
    </row>
    <row r="16" spans="1:12" s="4" customFormat="1" ht="18.75" customHeight="1">
      <c r="A16" s="72"/>
      <c r="B16" s="72"/>
      <c r="C16" s="72"/>
      <c r="D16" s="72"/>
      <c r="E16" s="72"/>
      <c r="F16" s="72"/>
      <c r="G16" s="72"/>
      <c r="H16" s="72"/>
      <c r="I16" s="72"/>
      <c r="J16" s="72"/>
      <c r="K16" s="72"/>
    </row>
    <row r="17" spans="1:11" s="4" customFormat="1" ht="18.75" customHeight="1">
      <c r="A17" s="72"/>
      <c r="B17" s="72"/>
      <c r="C17" s="72"/>
      <c r="D17" s="72"/>
      <c r="E17" s="72"/>
      <c r="F17" s="72"/>
      <c r="G17" s="72"/>
      <c r="H17" s="72"/>
      <c r="I17" s="72"/>
      <c r="J17" s="72"/>
      <c r="K17" s="72"/>
    </row>
    <row r="18" spans="1:11" s="4" customFormat="1" ht="18.75" customHeight="1">
      <c r="A18" s="72"/>
      <c r="B18" s="72"/>
      <c r="C18" s="72"/>
      <c r="D18" s="72"/>
      <c r="E18" s="72"/>
      <c r="F18" s="72"/>
      <c r="G18" s="72"/>
      <c r="H18" s="72"/>
      <c r="I18" s="72"/>
      <c r="J18" s="72"/>
      <c r="K18" s="72"/>
    </row>
    <row r="19" spans="1:11" s="4" customFormat="1" ht="18.75" customHeight="1">
      <c r="A19" s="72"/>
      <c r="B19" s="72"/>
      <c r="C19" s="72"/>
      <c r="D19" s="72"/>
      <c r="E19" s="72"/>
      <c r="F19" s="72"/>
      <c r="G19" s="72"/>
      <c r="H19" s="72"/>
      <c r="I19" s="72"/>
      <c r="J19" s="72"/>
      <c r="K19" s="72"/>
    </row>
    <row r="20" spans="1:11" s="4" customFormat="1" ht="18.75" customHeight="1">
      <c r="A20" s="72"/>
      <c r="B20" s="72"/>
      <c r="C20" s="72"/>
      <c r="D20" s="72"/>
      <c r="E20" s="72"/>
      <c r="F20" s="72"/>
      <c r="G20" s="72"/>
      <c r="H20" s="72"/>
      <c r="I20" s="72"/>
      <c r="J20" s="72"/>
      <c r="K20" s="72"/>
    </row>
    <row r="21" spans="1:11" s="4" customFormat="1" ht="18.75" customHeight="1">
      <c r="A21" s="72"/>
      <c r="B21" s="72"/>
      <c r="C21" s="72"/>
      <c r="D21" s="72"/>
      <c r="E21" s="72"/>
      <c r="F21" s="72"/>
      <c r="G21" s="72"/>
      <c r="H21" s="72"/>
      <c r="I21" s="72"/>
      <c r="J21" s="72"/>
      <c r="K21" s="72"/>
    </row>
    <row r="22" spans="1:11" s="4" customFormat="1" ht="18.75" customHeight="1">
      <c r="A22" s="72"/>
      <c r="B22" s="72"/>
      <c r="C22" s="72"/>
      <c r="D22" s="72"/>
      <c r="E22" s="72"/>
      <c r="F22" s="72"/>
      <c r="G22" s="72"/>
      <c r="H22" s="72"/>
      <c r="I22" s="72"/>
      <c r="J22" s="72"/>
      <c r="K22" s="72"/>
    </row>
    <row r="23" spans="1:11" s="4" customFormat="1" ht="18.75" customHeight="1">
      <c r="A23" s="72"/>
      <c r="B23" s="72"/>
      <c r="C23" s="72"/>
      <c r="D23" s="72"/>
      <c r="E23" s="72"/>
      <c r="F23" s="72"/>
      <c r="G23" s="72"/>
      <c r="H23" s="72"/>
      <c r="I23" s="72"/>
      <c r="J23" s="72"/>
      <c r="K23" s="72"/>
    </row>
    <row r="24" spans="1:11" s="4" customFormat="1" ht="9" customHeight="1">
      <c r="A24" s="72"/>
      <c r="B24" s="72"/>
      <c r="C24" s="72"/>
      <c r="D24" s="72"/>
      <c r="E24" s="72"/>
      <c r="F24" s="72"/>
      <c r="G24" s="72"/>
      <c r="H24" s="72"/>
      <c r="I24" s="72"/>
      <c r="J24" s="72"/>
      <c r="K24" s="72"/>
    </row>
    <row r="25" spans="1:11" s="4" customFormat="1" ht="18.75" customHeight="1">
      <c r="A25" s="70"/>
      <c r="B25" s="6" t="s">
        <v>245</v>
      </c>
      <c r="C25" s="70"/>
      <c r="D25" s="70"/>
      <c r="E25" s="70"/>
      <c r="F25" s="70"/>
      <c r="G25" s="6"/>
      <c r="H25" s="70"/>
      <c r="I25" s="70"/>
      <c r="J25" s="70"/>
      <c r="K25" s="70"/>
    </row>
    <row r="26" spans="1:11" s="4" customFormat="1" ht="17.25" customHeight="1">
      <c r="A26" s="71"/>
      <c r="B26" s="201" t="s">
        <v>370</v>
      </c>
      <c r="C26" s="66" t="s">
        <v>224</v>
      </c>
      <c r="D26" s="73">
        <f>AVERAGE('15.グラフデータ'!D29:H29)</f>
        <v>16879.68</v>
      </c>
      <c r="E26" s="199" t="str">
        <f>'15.グラフデータ'!AD29</f>
        <v>隔年で増減</v>
      </c>
      <c r="F26" s="68"/>
      <c r="G26" s="202" t="s">
        <v>248</v>
      </c>
      <c r="H26" s="66" t="s">
        <v>224</v>
      </c>
      <c r="I26" s="74">
        <f>AVERAGE('15.グラフデータ'!D31:H31)</f>
        <v>107.05999999999999</v>
      </c>
      <c r="J26" s="199" t="str">
        <f>'15.グラフデータ'!AD31</f>
        <v>増加傾向⤴</v>
      </c>
      <c r="K26" s="68"/>
    </row>
    <row r="27" spans="1:11" s="4" customFormat="1" ht="17.25" customHeight="1">
      <c r="A27" s="71"/>
      <c r="B27" s="201"/>
      <c r="C27" s="67" t="s">
        <v>226</v>
      </c>
      <c r="D27" s="85">
        <f>'15.グラフデータ'!H29-'15.グラフデータ'!D29</f>
        <v>2063.2999999999993</v>
      </c>
      <c r="E27" s="200"/>
      <c r="F27" s="68"/>
      <c r="G27" s="203"/>
      <c r="H27" s="67" t="s">
        <v>226</v>
      </c>
      <c r="I27" s="84">
        <f>'15.グラフデータ'!H31-'15.グラフデータ'!D31</f>
        <v>27.900000000000006</v>
      </c>
      <c r="J27" s="200"/>
      <c r="K27" s="68"/>
    </row>
    <row r="28" spans="1:11" s="4" customFormat="1" ht="17.25" customHeight="1">
      <c r="A28" s="71"/>
      <c r="B28" s="201" t="s">
        <v>247</v>
      </c>
      <c r="C28" s="66" t="s">
        <v>224</v>
      </c>
      <c r="D28" s="74">
        <f>AVERAGE('15.グラフデータ'!D30:H30)</f>
        <v>58.7</v>
      </c>
      <c r="E28" s="199" t="str">
        <f>'15.グラフデータ'!AD30</f>
        <v>減少傾向⤵</v>
      </c>
      <c r="F28" s="68"/>
      <c r="G28" s="204" t="s">
        <v>249</v>
      </c>
      <c r="H28" s="66" t="s">
        <v>224</v>
      </c>
      <c r="I28" s="74">
        <f>AVERAGE('15.グラフデータ'!D32:H32)</f>
        <v>365.26</v>
      </c>
      <c r="J28" s="199" t="str">
        <f>'15.グラフデータ'!AD32</f>
        <v>最新年度のみ減少</v>
      </c>
      <c r="K28" s="68"/>
    </row>
    <row r="29" spans="1:11" s="4" customFormat="1" ht="17.25" customHeight="1">
      <c r="A29" s="71"/>
      <c r="B29" s="201"/>
      <c r="C29" s="67" t="s">
        <v>226</v>
      </c>
      <c r="D29" s="84">
        <f>'15.グラフデータ'!H30-'15.グラフデータ'!D30</f>
        <v>-3.7000000000000028</v>
      </c>
      <c r="E29" s="200"/>
      <c r="F29" s="68"/>
      <c r="G29" s="204"/>
      <c r="H29" s="67" t="s">
        <v>226</v>
      </c>
      <c r="I29" s="84">
        <f>'15.グラフデータ'!H32-'15.グラフデータ'!D32</f>
        <v>54.300000000000011</v>
      </c>
      <c r="J29" s="200"/>
      <c r="K29" s="68"/>
    </row>
    <row r="30" spans="1:11" s="4" customFormat="1" ht="18.75" customHeight="1">
      <c r="A30" s="72"/>
      <c r="B30" s="72"/>
      <c r="C30" s="72"/>
      <c r="D30" s="72"/>
      <c r="E30" s="72"/>
      <c r="F30" s="72"/>
      <c r="G30" s="72"/>
      <c r="H30" s="72"/>
      <c r="I30" s="72"/>
      <c r="J30" s="72"/>
      <c r="K30" s="72"/>
    </row>
    <row r="31" spans="1:11" s="4" customFormat="1" ht="18.75" customHeight="1">
      <c r="A31" s="72"/>
      <c r="B31" s="72"/>
      <c r="C31" s="72"/>
      <c r="D31" s="72"/>
      <c r="E31" s="72"/>
      <c r="F31" s="72"/>
      <c r="G31" s="72"/>
      <c r="H31" s="72"/>
      <c r="I31" s="72"/>
      <c r="J31" s="72"/>
      <c r="K31" s="72"/>
    </row>
    <row r="32" spans="1:11" s="4" customFormat="1" ht="18.75" customHeight="1">
      <c r="A32" s="72"/>
      <c r="B32" s="72"/>
      <c r="C32" s="72"/>
      <c r="D32" s="72"/>
      <c r="E32" s="72"/>
      <c r="F32" s="72"/>
      <c r="G32" s="72"/>
      <c r="H32" s="72"/>
      <c r="I32" s="72"/>
      <c r="J32" s="72"/>
      <c r="K32" s="72"/>
    </row>
    <row r="33" spans="1:11" s="4" customFormat="1" ht="18.75" customHeight="1">
      <c r="A33" s="72"/>
      <c r="B33" s="72"/>
      <c r="C33" s="72"/>
      <c r="D33" s="72"/>
      <c r="E33" s="72"/>
      <c r="F33" s="72"/>
      <c r="G33" s="72"/>
      <c r="H33" s="72"/>
      <c r="I33" s="72"/>
      <c r="J33" s="72"/>
      <c r="K33" s="72"/>
    </row>
    <row r="34" spans="1:11" s="4" customFormat="1" ht="18.75" customHeight="1">
      <c r="A34" s="72"/>
      <c r="B34" s="72"/>
      <c r="C34" s="72"/>
      <c r="D34" s="72"/>
      <c r="E34" s="72"/>
      <c r="F34" s="72"/>
      <c r="G34" s="72"/>
      <c r="H34" s="72"/>
      <c r="I34" s="72"/>
      <c r="J34" s="72"/>
      <c r="K34" s="72"/>
    </row>
    <row r="35" spans="1:11" s="4" customFormat="1" ht="18.75" customHeight="1">
      <c r="A35" s="72"/>
      <c r="B35" s="72"/>
      <c r="C35" s="72"/>
      <c r="D35" s="72"/>
      <c r="E35" s="72"/>
      <c r="F35" s="72"/>
      <c r="G35" s="72"/>
      <c r="H35" s="72"/>
      <c r="I35" s="72"/>
      <c r="J35" s="72"/>
      <c r="K35" s="72"/>
    </row>
    <row r="36" spans="1:11" ht="18.75" customHeight="1">
      <c r="A36" s="72"/>
      <c r="B36" s="72"/>
      <c r="C36" s="72"/>
      <c r="D36" s="72"/>
      <c r="E36" s="72"/>
      <c r="F36" s="72"/>
      <c r="G36" s="72"/>
      <c r="H36" s="72"/>
      <c r="I36" s="72"/>
      <c r="J36" s="72"/>
      <c r="K36" s="72"/>
    </row>
    <row r="37" spans="1:11" ht="18.75" customHeight="1">
      <c r="A37" s="72"/>
      <c r="B37" s="72"/>
      <c r="C37" s="72"/>
      <c r="D37" s="72"/>
      <c r="E37" s="72"/>
      <c r="F37" s="72"/>
      <c r="G37" s="72"/>
      <c r="H37" s="72"/>
      <c r="I37" s="72"/>
      <c r="J37" s="72"/>
      <c r="K37" s="72"/>
    </row>
    <row r="38" spans="1:11" ht="18.75" customHeight="1">
      <c r="A38" s="72"/>
      <c r="B38" s="72"/>
      <c r="C38" s="72"/>
      <c r="D38" s="72"/>
      <c r="E38" s="72"/>
      <c r="F38" s="72"/>
      <c r="G38" s="72"/>
      <c r="H38" s="72"/>
      <c r="I38" s="72"/>
      <c r="J38" s="72"/>
      <c r="K38" s="72"/>
    </row>
    <row r="39" spans="1:11" ht="18.75" customHeight="1">
      <c r="A39" s="72"/>
      <c r="B39" s="72"/>
      <c r="C39" s="72"/>
      <c r="D39" s="72"/>
      <c r="E39" s="72"/>
      <c r="F39" s="72"/>
      <c r="G39" s="72"/>
      <c r="H39" s="72"/>
      <c r="I39" s="72"/>
      <c r="J39" s="72"/>
      <c r="K39" s="72"/>
    </row>
    <row r="40" spans="1:11" ht="18.75" customHeight="1">
      <c r="A40" s="72"/>
      <c r="B40" s="72"/>
      <c r="C40" s="72"/>
      <c r="D40" s="72"/>
      <c r="E40" s="72"/>
      <c r="F40" s="72"/>
      <c r="G40" s="72"/>
      <c r="H40" s="72"/>
      <c r="I40" s="72"/>
      <c r="J40" s="72"/>
      <c r="K40" s="72"/>
    </row>
    <row r="41" spans="1:11" ht="18.75" customHeight="1">
      <c r="A41" s="72"/>
      <c r="B41" s="72"/>
      <c r="C41" s="72"/>
      <c r="D41" s="72"/>
      <c r="E41" s="72"/>
      <c r="F41" s="72"/>
      <c r="G41" s="72"/>
      <c r="H41" s="72"/>
      <c r="I41" s="72"/>
      <c r="J41" s="72"/>
      <c r="K41" s="72"/>
    </row>
    <row r="42" spans="1:11" ht="18.75" customHeight="1">
      <c r="A42" s="72"/>
      <c r="B42" s="72"/>
      <c r="C42" s="72"/>
      <c r="D42" s="72"/>
      <c r="E42" s="72"/>
      <c r="F42" s="72"/>
      <c r="G42" s="72"/>
      <c r="H42" s="72"/>
      <c r="I42" s="72"/>
      <c r="J42" s="72"/>
      <c r="K42" s="72"/>
    </row>
    <row r="43" spans="1:11" ht="18.75" customHeight="1">
      <c r="A43" s="72"/>
      <c r="B43" s="72"/>
      <c r="C43" s="72"/>
      <c r="D43" s="72"/>
      <c r="E43" s="72"/>
      <c r="F43" s="72"/>
      <c r="G43" s="72"/>
      <c r="H43" s="72"/>
      <c r="I43" s="72"/>
      <c r="J43" s="72"/>
      <c r="K43" s="72"/>
    </row>
    <row r="44" spans="1:11" ht="18.75" customHeight="1">
      <c r="A44" s="72"/>
      <c r="B44" s="72"/>
      <c r="C44" s="72"/>
      <c r="D44" s="72"/>
      <c r="E44" s="72"/>
      <c r="F44" s="72"/>
      <c r="G44" s="72"/>
      <c r="H44" s="72"/>
      <c r="I44" s="72"/>
      <c r="J44" s="72"/>
      <c r="K44" s="72"/>
    </row>
    <row r="45" spans="1:11" ht="3.75" customHeight="1">
      <c r="A45" s="72"/>
      <c r="B45" s="72"/>
      <c r="C45" s="72"/>
      <c r="D45" s="72"/>
      <c r="E45" s="72"/>
      <c r="F45" s="72"/>
      <c r="G45" s="72"/>
      <c r="H45" s="72"/>
      <c r="I45" s="72"/>
      <c r="J45" s="72"/>
      <c r="K45" s="72"/>
    </row>
    <row r="52" spans="1:11" s="4" customFormat="1" ht="18" customHeight="1">
      <c r="A52"/>
      <c r="B52"/>
      <c r="C52"/>
      <c r="D52"/>
      <c r="E52"/>
      <c r="F52"/>
      <c r="G52"/>
      <c r="H52"/>
      <c r="I52"/>
      <c r="J52"/>
      <c r="K52"/>
    </row>
    <row r="53" spans="1:11" s="4" customFormat="1" ht="32.25" customHeight="1">
      <c r="A53"/>
      <c r="B53"/>
      <c r="C53"/>
      <c r="D53"/>
      <c r="E53"/>
      <c r="F53"/>
      <c r="G53"/>
      <c r="H53"/>
      <c r="I53"/>
      <c r="J53"/>
      <c r="K53"/>
    </row>
    <row r="54" spans="1:11" s="4" customFormat="1">
      <c r="A54"/>
      <c r="B54"/>
      <c r="C54"/>
      <c r="D54"/>
      <c r="E54"/>
      <c r="F54"/>
      <c r="G54"/>
      <c r="H54"/>
      <c r="I54"/>
      <c r="J54"/>
      <c r="K54"/>
    </row>
    <row r="55" spans="1:11" s="4" customFormat="1">
      <c r="A55"/>
      <c r="B55"/>
      <c r="C55"/>
      <c r="D55"/>
      <c r="E55"/>
      <c r="F55"/>
      <c r="G55"/>
      <c r="H55"/>
      <c r="I55"/>
      <c r="J55"/>
      <c r="K55"/>
    </row>
    <row r="56" spans="1:11" s="4" customFormat="1">
      <c r="A56"/>
      <c r="B56"/>
      <c r="C56"/>
      <c r="D56"/>
      <c r="E56"/>
      <c r="F56"/>
      <c r="G56"/>
      <c r="H56"/>
      <c r="I56"/>
      <c r="J56"/>
      <c r="K56"/>
    </row>
    <row r="57" spans="1:11" s="4" customFormat="1">
      <c r="A57"/>
      <c r="B57"/>
      <c r="C57"/>
      <c r="D57"/>
      <c r="E57"/>
      <c r="F57"/>
      <c r="G57"/>
      <c r="H57"/>
      <c r="I57"/>
      <c r="J57"/>
      <c r="K57"/>
    </row>
    <row r="58" spans="1:11" s="4" customFormat="1">
      <c r="A58"/>
      <c r="B58"/>
      <c r="C58"/>
      <c r="D58"/>
      <c r="E58"/>
      <c r="F58"/>
      <c r="G58"/>
      <c r="H58"/>
      <c r="I58"/>
      <c r="J58"/>
      <c r="K58"/>
    </row>
    <row r="59" spans="1:11" s="4" customFormat="1">
      <c r="A59"/>
      <c r="B59"/>
      <c r="C59"/>
      <c r="D59"/>
      <c r="E59"/>
      <c r="F59"/>
      <c r="G59"/>
      <c r="H59"/>
      <c r="I59"/>
      <c r="J59"/>
      <c r="K59"/>
    </row>
    <row r="60" spans="1:11" s="4" customFormat="1">
      <c r="A60"/>
      <c r="B60"/>
      <c r="C60"/>
      <c r="D60"/>
      <c r="E60"/>
      <c r="F60"/>
      <c r="G60"/>
      <c r="H60"/>
      <c r="I60"/>
      <c r="J60"/>
      <c r="K60"/>
    </row>
    <row r="61" spans="1:11" s="4" customFormat="1">
      <c r="A61"/>
      <c r="B61"/>
      <c r="C61"/>
      <c r="D61"/>
      <c r="E61"/>
      <c r="F61"/>
      <c r="G61"/>
      <c r="H61"/>
      <c r="I61"/>
      <c r="J61"/>
      <c r="K61"/>
    </row>
    <row r="62" spans="1:11" s="4" customFormat="1">
      <c r="A62"/>
      <c r="B62"/>
      <c r="C62"/>
      <c r="D62"/>
      <c r="E62"/>
      <c r="F62"/>
      <c r="G62"/>
      <c r="H62"/>
      <c r="I62"/>
      <c r="J62"/>
      <c r="K62"/>
    </row>
    <row r="63" spans="1:11" s="4" customFormat="1">
      <c r="A63"/>
      <c r="B63"/>
      <c r="C63"/>
      <c r="D63"/>
      <c r="E63"/>
      <c r="F63"/>
      <c r="G63"/>
      <c r="H63"/>
      <c r="I63"/>
      <c r="J63"/>
      <c r="K63"/>
    </row>
    <row r="64" spans="1:11" s="4" customFormat="1">
      <c r="A64"/>
      <c r="B64"/>
      <c r="C64"/>
      <c r="D64"/>
      <c r="E64"/>
      <c r="F64"/>
      <c r="G64"/>
      <c r="H64"/>
      <c r="I64"/>
      <c r="J64"/>
      <c r="K64"/>
    </row>
    <row r="65" spans="1:11" s="4" customFormat="1">
      <c r="A65"/>
      <c r="B65"/>
      <c r="C65"/>
      <c r="D65"/>
      <c r="E65"/>
      <c r="F65"/>
      <c r="G65"/>
      <c r="H65"/>
      <c r="I65"/>
      <c r="J65"/>
      <c r="K65"/>
    </row>
    <row r="66" spans="1:11" s="4" customFormat="1">
      <c r="A66"/>
      <c r="B66"/>
      <c r="C66"/>
      <c r="D66"/>
      <c r="E66"/>
      <c r="F66"/>
      <c r="G66"/>
      <c r="H66"/>
      <c r="I66"/>
      <c r="J66"/>
      <c r="K66"/>
    </row>
    <row r="67" spans="1:11" s="4" customFormat="1">
      <c r="A67"/>
      <c r="B67"/>
      <c r="C67"/>
      <c r="D67"/>
      <c r="E67"/>
      <c r="F67"/>
      <c r="G67"/>
      <c r="H67"/>
      <c r="I67"/>
      <c r="J67"/>
      <c r="K67"/>
    </row>
    <row r="68" spans="1:11" s="4" customFormat="1">
      <c r="A68"/>
      <c r="B68"/>
      <c r="C68"/>
      <c r="D68"/>
      <c r="E68"/>
      <c r="F68"/>
      <c r="G68"/>
      <c r="H68"/>
      <c r="I68"/>
      <c r="J68"/>
      <c r="K68"/>
    </row>
    <row r="69" spans="1:11" s="4" customFormat="1">
      <c r="A69"/>
      <c r="B69"/>
      <c r="C69"/>
      <c r="D69"/>
      <c r="E69"/>
      <c r="F69"/>
      <c r="G69"/>
      <c r="H69"/>
      <c r="I69"/>
      <c r="J69"/>
      <c r="K69"/>
    </row>
    <row r="70" spans="1:11" s="4" customFormat="1">
      <c r="A70"/>
      <c r="B70"/>
      <c r="C70"/>
      <c r="D70"/>
      <c r="E70"/>
      <c r="F70"/>
      <c r="G70"/>
      <c r="H70"/>
      <c r="I70"/>
      <c r="J70"/>
      <c r="K70"/>
    </row>
    <row r="71" spans="1:11" s="4" customFormat="1">
      <c r="A71"/>
      <c r="B71"/>
      <c r="C71"/>
      <c r="D71"/>
      <c r="E71"/>
      <c r="F71"/>
      <c r="G71"/>
      <c r="H71"/>
      <c r="I71"/>
      <c r="J71"/>
      <c r="K71"/>
    </row>
    <row r="72" spans="1:11" s="4" customFormat="1">
      <c r="A72"/>
      <c r="B72"/>
      <c r="C72"/>
      <c r="D72"/>
      <c r="E72"/>
      <c r="F72"/>
      <c r="G72"/>
      <c r="H72"/>
      <c r="I72"/>
      <c r="J72"/>
      <c r="K72"/>
    </row>
    <row r="73" spans="1:11" s="4" customFormat="1">
      <c r="A73"/>
      <c r="B73"/>
      <c r="C73"/>
      <c r="D73"/>
      <c r="E73"/>
      <c r="F73"/>
      <c r="G73"/>
      <c r="H73"/>
      <c r="I73"/>
      <c r="J73"/>
      <c r="K73"/>
    </row>
    <row r="74" spans="1:11" s="4" customFormat="1">
      <c r="A74"/>
      <c r="B74"/>
      <c r="C74"/>
      <c r="D74"/>
      <c r="E74"/>
      <c r="F74"/>
      <c r="G74"/>
      <c r="H74"/>
      <c r="I74"/>
      <c r="J74"/>
      <c r="K74"/>
    </row>
    <row r="75" spans="1:11" s="4" customFormat="1">
      <c r="A75"/>
      <c r="B75"/>
      <c r="C75"/>
      <c r="D75"/>
      <c r="E75"/>
      <c r="F75"/>
      <c r="G75"/>
      <c r="H75"/>
      <c r="I75"/>
      <c r="J75"/>
      <c r="K75"/>
    </row>
    <row r="76" spans="1:11" ht="9" customHeight="1"/>
    <row r="77" spans="1:11" s="4" customFormat="1" ht="18" customHeight="1">
      <c r="A77"/>
      <c r="B77"/>
      <c r="C77"/>
      <c r="D77"/>
      <c r="E77"/>
      <c r="F77"/>
      <c r="G77"/>
      <c r="H77"/>
      <c r="I77"/>
      <c r="J77"/>
      <c r="K77"/>
    </row>
    <row r="78" spans="1:11" s="4" customFormat="1">
      <c r="A78"/>
      <c r="B78"/>
      <c r="C78"/>
      <c r="D78"/>
      <c r="E78"/>
      <c r="F78"/>
      <c r="G78"/>
      <c r="H78"/>
      <c r="I78"/>
      <c r="J78"/>
      <c r="K78"/>
    </row>
    <row r="79" spans="1:11" s="4" customFormat="1">
      <c r="A79"/>
      <c r="B79"/>
      <c r="C79"/>
      <c r="D79"/>
      <c r="E79"/>
      <c r="F79"/>
      <c r="G79"/>
      <c r="H79"/>
      <c r="I79"/>
      <c r="J79"/>
      <c r="K79"/>
    </row>
    <row r="80" spans="1:11" s="4" customFormat="1">
      <c r="A80"/>
      <c r="B80"/>
      <c r="C80"/>
      <c r="D80"/>
      <c r="E80"/>
      <c r="F80"/>
      <c r="G80"/>
      <c r="H80"/>
      <c r="I80"/>
      <c r="J80"/>
      <c r="K80"/>
    </row>
    <row r="104" ht="18" customHeight="1"/>
  </sheetData>
  <mergeCells count="16">
    <mergeCell ref="B5:B6"/>
    <mergeCell ref="E5:E6"/>
    <mergeCell ref="G5:G6"/>
    <mergeCell ref="J5:J6"/>
    <mergeCell ref="G7:G8"/>
    <mergeCell ref="J7:J8"/>
    <mergeCell ref="J26:J27"/>
    <mergeCell ref="G28:G29"/>
    <mergeCell ref="J28:J29"/>
    <mergeCell ref="B7:B8"/>
    <mergeCell ref="E7:E8"/>
    <mergeCell ref="B28:B29"/>
    <mergeCell ref="E28:E29"/>
    <mergeCell ref="B26:B27"/>
    <mergeCell ref="E26:E27"/>
    <mergeCell ref="G26:G27"/>
  </mergeCells>
  <phoneticPr fontId="9"/>
  <conditionalFormatting sqref="K5:K8 K26:K29">
    <cfRule type="containsText" dxfId="83" priority="260" operator="containsText" text="無し">
      <formula>NOT(ISERROR(SEARCH("無し",K5)))</formula>
    </cfRule>
    <cfRule type="containsText" dxfId="82" priority="261" operator="containsText" text="変動">
      <formula>NOT(ISERROR(SEARCH("変動",K5)))</formula>
    </cfRule>
    <cfRule type="containsText" dxfId="81" priority="262" operator="containsText" text="減少">
      <formula>NOT(ISERROR(SEARCH("減少",K5)))</formula>
    </cfRule>
    <cfRule type="containsText" dxfId="80" priority="263" operator="containsText" text="増加">
      <formula>NOT(ISERROR(SEARCH("増加",K5)))</formula>
    </cfRule>
    <cfRule type="containsText" dxfId="79" priority="264" operator="containsText" text="安定">
      <formula>NOT(ISERROR(SEARCH("安定",K5)))</formula>
    </cfRule>
  </conditionalFormatting>
  <conditionalFormatting sqref="E5">
    <cfRule type="containsText" dxfId="78" priority="59" operator="containsText" text="―">
      <formula>NOT(ISERROR(SEARCH("―",E5)))</formula>
    </cfRule>
    <cfRule type="containsText" dxfId="77" priority="60" operator="containsText" text="隔年で">
      <formula>NOT(ISERROR(SEARCH("隔年で",E5)))</formula>
    </cfRule>
    <cfRule type="containsText" dxfId="76" priority="61" operator="containsText" text="年度により">
      <formula>NOT(ISERROR(SEARCH("年度により",E5)))</formula>
    </cfRule>
    <cfRule type="containsText" dxfId="75" priority="62" operator="containsText" text="減少傾向">
      <formula>NOT(ISERROR(SEARCH("減少傾向",E5)))</formula>
    </cfRule>
    <cfRule type="containsText" dxfId="74" priority="63" operator="containsText" text="増加傾向">
      <formula>NOT(ISERROR(SEARCH("増加傾向",E5)))</formula>
    </cfRule>
    <cfRule type="containsText" dxfId="73" priority="64" operator="containsText" text="同程度">
      <formula>NOT(ISERROR(SEARCH("同程度",E5)))</formula>
    </cfRule>
  </conditionalFormatting>
  <conditionalFormatting sqref="E5:E6">
    <cfRule type="containsText" dxfId="72" priority="57" operator="containsText" text="最新年度のみ減少">
      <formula>NOT(ISERROR(SEARCH("最新年度のみ減少",E5)))</formula>
    </cfRule>
    <cfRule type="containsText" dxfId="71" priority="58" operator="containsText" text="最新年度のみ増加">
      <formula>NOT(ISERROR(SEARCH("最新年度のみ増加",E5)))</formula>
    </cfRule>
  </conditionalFormatting>
  <conditionalFormatting sqref="E7">
    <cfRule type="containsText" dxfId="70" priority="51" operator="containsText" text="―">
      <formula>NOT(ISERROR(SEARCH("―",E7)))</formula>
    </cfRule>
    <cfRule type="containsText" dxfId="69" priority="52" operator="containsText" text="隔年で">
      <formula>NOT(ISERROR(SEARCH("隔年で",E7)))</formula>
    </cfRule>
    <cfRule type="containsText" dxfId="68" priority="53" operator="containsText" text="年度により">
      <formula>NOT(ISERROR(SEARCH("年度により",E7)))</formula>
    </cfRule>
    <cfRule type="containsText" dxfId="67" priority="54" operator="containsText" text="減少傾向">
      <formula>NOT(ISERROR(SEARCH("減少傾向",E7)))</formula>
    </cfRule>
    <cfRule type="containsText" dxfId="66" priority="55" operator="containsText" text="増加傾向">
      <formula>NOT(ISERROR(SEARCH("増加傾向",E7)))</formula>
    </cfRule>
    <cfRule type="containsText" dxfId="65" priority="56" operator="containsText" text="同程度">
      <formula>NOT(ISERROR(SEARCH("同程度",E7)))</formula>
    </cfRule>
  </conditionalFormatting>
  <conditionalFormatting sqref="E7:E8">
    <cfRule type="containsText" dxfId="64" priority="49" operator="containsText" text="最新年度のみ減少">
      <formula>NOT(ISERROR(SEARCH("最新年度のみ減少",E7)))</formula>
    </cfRule>
    <cfRule type="containsText" dxfId="63" priority="50" operator="containsText" text="最新年度のみ増加">
      <formula>NOT(ISERROR(SEARCH("最新年度のみ増加",E7)))</formula>
    </cfRule>
  </conditionalFormatting>
  <conditionalFormatting sqref="J5">
    <cfRule type="containsText" dxfId="62" priority="43" operator="containsText" text="―">
      <formula>NOT(ISERROR(SEARCH("―",J5)))</formula>
    </cfRule>
    <cfRule type="containsText" dxfId="61" priority="44" operator="containsText" text="隔年で">
      <formula>NOT(ISERROR(SEARCH("隔年で",J5)))</formula>
    </cfRule>
    <cfRule type="containsText" dxfId="60" priority="45" operator="containsText" text="年度により">
      <formula>NOT(ISERROR(SEARCH("年度により",J5)))</formula>
    </cfRule>
    <cfRule type="containsText" dxfId="59" priority="46" operator="containsText" text="減少傾向">
      <formula>NOT(ISERROR(SEARCH("減少傾向",J5)))</formula>
    </cfRule>
    <cfRule type="containsText" dxfId="58" priority="47" operator="containsText" text="増加傾向">
      <formula>NOT(ISERROR(SEARCH("増加傾向",J5)))</formula>
    </cfRule>
    <cfRule type="containsText" dxfId="57" priority="48" operator="containsText" text="同程度">
      <formula>NOT(ISERROR(SEARCH("同程度",J5)))</formula>
    </cfRule>
  </conditionalFormatting>
  <conditionalFormatting sqref="J5:J6">
    <cfRule type="containsText" dxfId="56" priority="41" operator="containsText" text="最新年度のみ減少">
      <formula>NOT(ISERROR(SEARCH("最新年度のみ減少",J5)))</formula>
    </cfRule>
    <cfRule type="containsText" dxfId="55" priority="42" operator="containsText" text="最新年度のみ増加">
      <formula>NOT(ISERROR(SEARCH("最新年度のみ増加",J5)))</formula>
    </cfRule>
  </conditionalFormatting>
  <conditionalFormatting sqref="J7">
    <cfRule type="containsText" dxfId="54" priority="35" operator="containsText" text="―">
      <formula>NOT(ISERROR(SEARCH("―",J7)))</formula>
    </cfRule>
    <cfRule type="containsText" dxfId="53" priority="36" operator="containsText" text="隔年で">
      <formula>NOT(ISERROR(SEARCH("隔年で",J7)))</formula>
    </cfRule>
    <cfRule type="containsText" dxfId="52" priority="37" operator="containsText" text="年度により">
      <formula>NOT(ISERROR(SEARCH("年度により",J7)))</formula>
    </cfRule>
    <cfRule type="containsText" dxfId="51" priority="38" operator="containsText" text="減少傾向">
      <formula>NOT(ISERROR(SEARCH("減少傾向",J7)))</formula>
    </cfRule>
    <cfRule type="containsText" dxfId="50" priority="39" operator="containsText" text="増加傾向">
      <formula>NOT(ISERROR(SEARCH("増加傾向",J7)))</formula>
    </cfRule>
    <cfRule type="containsText" dxfId="49" priority="40" operator="containsText" text="同程度">
      <formula>NOT(ISERROR(SEARCH("同程度",J7)))</formula>
    </cfRule>
  </conditionalFormatting>
  <conditionalFormatting sqref="J7:J8">
    <cfRule type="containsText" dxfId="48" priority="33" operator="containsText" text="最新年度のみ減少">
      <formula>NOT(ISERROR(SEARCH("最新年度のみ減少",J7)))</formula>
    </cfRule>
    <cfRule type="containsText" dxfId="47" priority="34" operator="containsText" text="最新年度のみ増加">
      <formula>NOT(ISERROR(SEARCH("最新年度のみ増加",J7)))</formula>
    </cfRule>
  </conditionalFormatting>
  <conditionalFormatting sqref="E26">
    <cfRule type="containsText" dxfId="46" priority="27" operator="containsText" text="―">
      <formula>NOT(ISERROR(SEARCH("―",E26)))</formula>
    </cfRule>
    <cfRule type="containsText" dxfId="45" priority="28" operator="containsText" text="隔年で">
      <formula>NOT(ISERROR(SEARCH("隔年で",E26)))</formula>
    </cfRule>
    <cfRule type="containsText" dxfId="44" priority="29" operator="containsText" text="年度により">
      <formula>NOT(ISERROR(SEARCH("年度により",E26)))</formula>
    </cfRule>
    <cfRule type="containsText" dxfId="43" priority="30" operator="containsText" text="減少傾向">
      <formula>NOT(ISERROR(SEARCH("減少傾向",E26)))</formula>
    </cfRule>
    <cfRule type="containsText" dxfId="42" priority="31" operator="containsText" text="増加傾向">
      <formula>NOT(ISERROR(SEARCH("増加傾向",E26)))</formula>
    </cfRule>
    <cfRule type="containsText" dxfId="41" priority="32" operator="containsText" text="同程度">
      <formula>NOT(ISERROR(SEARCH("同程度",E26)))</formula>
    </cfRule>
  </conditionalFormatting>
  <conditionalFormatting sqref="E26:E27">
    <cfRule type="containsText" dxfId="40" priority="25" operator="containsText" text="最新年度のみ減少">
      <formula>NOT(ISERROR(SEARCH("最新年度のみ減少",E26)))</formula>
    </cfRule>
    <cfRule type="containsText" dxfId="39" priority="26" operator="containsText" text="最新年度のみ増加">
      <formula>NOT(ISERROR(SEARCH("最新年度のみ増加",E26)))</formula>
    </cfRule>
  </conditionalFormatting>
  <conditionalFormatting sqref="E28">
    <cfRule type="containsText" dxfId="38" priority="19" operator="containsText" text="―">
      <formula>NOT(ISERROR(SEARCH("―",E28)))</formula>
    </cfRule>
    <cfRule type="containsText" dxfId="37" priority="20" operator="containsText" text="隔年で">
      <formula>NOT(ISERROR(SEARCH("隔年で",E28)))</formula>
    </cfRule>
    <cfRule type="containsText" dxfId="36" priority="21" operator="containsText" text="年度により">
      <formula>NOT(ISERROR(SEARCH("年度により",E28)))</formula>
    </cfRule>
    <cfRule type="containsText" dxfId="35" priority="22" operator="containsText" text="減少傾向">
      <formula>NOT(ISERROR(SEARCH("減少傾向",E28)))</formula>
    </cfRule>
    <cfRule type="containsText" dxfId="34" priority="23" operator="containsText" text="増加傾向">
      <formula>NOT(ISERROR(SEARCH("増加傾向",E28)))</formula>
    </cfRule>
    <cfRule type="containsText" dxfId="33" priority="24" operator="containsText" text="同程度">
      <formula>NOT(ISERROR(SEARCH("同程度",E28)))</formula>
    </cfRule>
  </conditionalFormatting>
  <conditionalFormatting sqref="E28:E29">
    <cfRule type="containsText" dxfId="32" priority="17" operator="containsText" text="最新年度のみ減少">
      <formula>NOT(ISERROR(SEARCH("最新年度のみ減少",E28)))</formula>
    </cfRule>
    <cfRule type="containsText" dxfId="31" priority="18" operator="containsText" text="最新年度のみ増加">
      <formula>NOT(ISERROR(SEARCH("最新年度のみ増加",E28)))</formula>
    </cfRule>
  </conditionalFormatting>
  <conditionalFormatting sqref="J26">
    <cfRule type="containsText" dxfId="30" priority="11" operator="containsText" text="―">
      <formula>NOT(ISERROR(SEARCH("―",J26)))</formula>
    </cfRule>
    <cfRule type="containsText" dxfId="29" priority="12" operator="containsText" text="隔年で">
      <formula>NOT(ISERROR(SEARCH("隔年で",J26)))</formula>
    </cfRule>
    <cfRule type="containsText" dxfId="28" priority="13" operator="containsText" text="年度により">
      <formula>NOT(ISERROR(SEARCH("年度により",J26)))</formula>
    </cfRule>
    <cfRule type="containsText" dxfId="27" priority="14" operator="containsText" text="減少傾向">
      <formula>NOT(ISERROR(SEARCH("減少傾向",J26)))</formula>
    </cfRule>
    <cfRule type="containsText" dxfId="26" priority="15" operator="containsText" text="増加傾向">
      <formula>NOT(ISERROR(SEARCH("増加傾向",J26)))</formula>
    </cfRule>
    <cfRule type="containsText" dxfId="25" priority="16" operator="containsText" text="同程度">
      <formula>NOT(ISERROR(SEARCH("同程度",J26)))</formula>
    </cfRule>
  </conditionalFormatting>
  <conditionalFormatting sqref="J26:J27">
    <cfRule type="containsText" dxfId="24" priority="9" operator="containsText" text="最新年度のみ減少">
      <formula>NOT(ISERROR(SEARCH("最新年度のみ減少",J26)))</formula>
    </cfRule>
    <cfRule type="containsText" dxfId="23" priority="10" operator="containsText" text="最新年度のみ増加">
      <formula>NOT(ISERROR(SEARCH("最新年度のみ増加",J26)))</formula>
    </cfRule>
  </conditionalFormatting>
  <conditionalFormatting sqref="J28">
    <cfRule type="containsText" dxfId="22" priority="3" operator="containsText" text="―">
      <formula>NOT(ISERROR(SEARCH("―",J28)))</formula>
    </cfRule>
    <cfRule type="containsText" dxfId="21" priority="4" operator="containsText" text="隔年で">
      <formula>NOT(ISERROR(SEARCH("隔年で",J28)))</formula>
    </cfRule>
    <cfRule type="containsText" dxfId="20" priority="5" operator="containsText" text="年度により">
      <formula>NOT(ISERROR(SEARCH("年度により",J28)))</formula>
    </cfRule>
    <cfRule type="containsText" dxfId="19" priority="6" operator="containsText" text="減少傾向">
      <formula>NOT(ISERROR(SEARCH("減少傾向",J28)))</formula>
    </cfRule>
    <cfRule type="containsText" dxfId="18" priority="7" operator="containsText" text="増加傾向">
      <formula>NOT(ISERROR(SEARCH("増加傾向",J28)))</formula>
    </cfRule>
    <cfRule type="containsText" dxfId="17" priority="8" operator="containsText" text="同程度">
      <formula>NOT(ISERROR(SEARCH("同程度",J28)))</formula>
    </cfRule>
  </conditionalFormatting>
  <conditionalFormatting sqref="J28:J29">
    <cfRule type="containsText" dxfId="16" priority="1" operator="containsText" text="最新年度のみ減少">
      <formula>NOT(ISERROR(SEARCH("最新年度のみ減少",J28)))</formula>
    </cfRule>
    <cfRule type="containsText" dxfId="15" priority="2" operator="containsText" text="最新年度のみ増加">
      <formula>NOT(ISERROR(SEARCH("最新年度のみ増加",J28)))</formula>
    </cfRule>
  </conditionalFormatting>
  <hyperlinks>
    <hyperlink ref="L1" location="目次!A1" display="目次に戻る" xr:uid="{00000000-0004-0000-02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&amp;R&amp;6文部科学省「産学連携等実施状況調査」を加工して作成（https://www.mext.go.jp/a_menu/shinkou/sangaku/sangakub.htm）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3000000}">
          <x14:formula1>
            <xm:f>'W:\030_統計・調査\00_毎年恒例調査（政府統計）\99_ファクトブック（学校基本調査を基に作成する）\2022年度\02_項目別作業データ\01_在籍者数\[【サンプル】１_学生数.xlsx]1.グラフデータ'!#REF!</xm:f>
          </x14:formula1>
          <xm:sqref>F5:F8 K5:K8 F26:F29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AL347"/>
  <sheetViews>
    <sheetView view="pageBreakPreview" zoomScaleNormal="100" zoomScaleSheetLayoutView="100" workbookViewId="0">
      <selection activeCell="C1" sqref="C1"/>
    </sheetView>
  </sheetViews>
  <sheetFormatPr defaultRowHeight="13.5"/>
  <cols>
    <col min="1" max="1" width="2.375" style="91" customWidth="1"/>
    <col min="2" max="2" width="3" style="91" customWidth="1"/>
    <col min="3" max="3" width="16.375" style="91" customWidth="1"/>
    <col min="4" max="8" width="10.875" style="93" customWidth="1"/>
    <col min="9" max="9" width="9.375" style="101" hidden="1" customWidth="1"/>
    <col min="10" max="11" width="10.25" style="101" hidden="1" customWidth="1"/>
    <col min="12" max="12" width="3.75" style="182" hidden="1" customWidth="1"/>
    <col min="13" max="16" width="3" style="182" hidden="1" customWidth="1"/>
    <col min="17" max="17" width="6" style="102" hidden="1" customWidth="1"/>
    <col min="18" max="20" width="4.5" style="102" hidden="1" customWidth="1"/>
    <col min="21" max="21" width="5.25" style="102" hidden="1" customWidth="1"/>
    <col min="22" max="22" width="7.5" style="102" hidden="1" customWidth="1"/>
    <col min="23" max="23" width="14.625" style="101" hidden="1" customWidth="1"/>
    <col min="24" max="24" width="4.5" style="102" hidden="1" customWidth="1"/>
    <col min="25" max="26" width="7.5" style="101" hidden="1" customWidth="1"/>
    <col min="27" max="27" width="4.625" style="102" hidden="1" customWidth="1"/>
    <col min="28" max="29" width="7.5" style="101" hidden="1" customWidth="1"/>
    <col min="30" max="30" width="18.375" style="105" hidden="1" customWidth="1"/>
    <col min="31" max="31" width="1.625" style="98" customWidth="1"/>
    <col min="32" max="32" width="2.125" style="98" customWidth="1"/>
    <col min="33" max="34" width="9" style="98" customWidth="1"/>
    <col min="35" max="35" width="33.875" style="98" hidden="1" customWidth="1"/>
    <col min="36" max="36" width="9" style="98" hidden="1" customWidth="1"/>
    <col min="37" max="37" width="12.625" style="98" hidden="1" customWidth="1"/>
    <col min="38" max="38" width="17.625" style="98" hidden="1" customWidth="1"/>
    <col min="39" max="16384" width="9" style="91"/>
  </cols>
  <sheetData>
    <row r="1" spans="2:38" ht="25.5" customHeight="1" thickBot="1">
      <c r="C1" s="92" t="s">
        <v>217</v>
      </c>
      <c r="I1" s="94"/>
      <c r="J1" s="94"/>
      <c r="K1" s="94"/>
      <c r="L1" s="180"/>
      <c r="M1" s="180"/>
      <c r="N1" s="181" t="s">
        <v>372</v>
      </c>
      <c r="O1" s="181"/>
      <c r="P1" s="181"/>
      <c r="Q1" s="179" t="str" cm="1">
        <f t="array" aca="1" ref="Q1" ca="1">"R"&amp;RIGHT(CELL("filename",'15-1.2019'!A1),4)-2018</f>
        <v>R1</v>
      </c>
      <c r="R1" s="179" t="str" cm="1">
        <f t="array" aca="1" ref="R1" ca="1">"R"&amp;RIGHT(CELL("filename",'15-1.2020'!A1),4)-2018</f>
        <v>R2</v>
      </c>
      <c r="S1" s="179" t="str" cm="1">
        <f t="array" aca="1" ref="S1" ca="1">"R"&amp;RIGHT(CELL("filename",'15-1.2021'!A1),4)-2018</f>
        <v>R3</v>
      </c>
      <c r="T1" s="179" t="str" cm="1">
        <f t="array" aca="1" ref="T1" ca="1">"R"&amp;RIGHT(CELL("filename",'15-1.2022'!A1),4)-2018</f>
        <v>R4</v>
      </c>
      <c r="U1" s="179" t="str" cm="1">
        <f t="array" aca="1" ref="U1" ca="1">"R"&amp;RIGHT(CELL("filename",'15-1.2023'!A1),4)-2018</f>
        <v>R5</v>
      </c>
      <c r="V1" s="96"/>
      <c r="W1" s="94" t="s">
        <v>257</v>
      </c>
      <c r="X1" s="95"/>
      <c r="Y1" s="97"/>
      <c r="Z1" s="97"/>
      <c r="AA1" s="95"/>
      <c r="AB1" s="97"/>
      <c r="AC1" s="97"/>
      <c r="AD1" s="98"/>
      <c r="AI1" s="99" t="s">
        <v>228</v>
      </c>
      <c r="AK1" s="100" t="s">
        <v>258</v>
      </c>
      <c r="AL1" s="100" t="s">
        <v>259</v>
      </c>
    </row>
    <row r="2" spans="2:38">
      <c r="Q2" s="103" t="s">
        <v>373</v>
      </c>
      <c r="R2" s="103" t="s">
        <v>373</v>
      </c>
      <c r="S2" s="103" t="s">
        <v>373</v>
      </c>
      <c r="T2" s="103" t="s">
        <v>373</v>
      </c>
      <c r="U2" s="103" t="s">
        <v>373</v>
      </c>
      <c r="V2" s="104"/>
      <c r="W2" s="94" t="s">
        <v>260</v>
      </c>
      <c r="AI2" s="99" t="s">
        <v>261</v>
      </c>
      <c r="AK2" s="100" t="s">
        <v>262</v>
      </c>
      <c r="AL2" s="100" t="s">
        <v>263</v>
      </c>
    </row>
    <row r="3" spans="2:38" ht="14.25" thickBot="1">
      <c r="I3" s="93"/>
      <c r="J3" s="93"/>
      <c r="K3" s="93"/>
      <c r="L3" s="183"/>
      <c r="Q3" s="106">
        <v>4</v>
      </c>
      <c r="R3" s="106">
        <v>3</v>
      </c>
      <c r="S3" s="106">
        <v>2</v>
      </c>
      <c r="T3" s="106">
        <v>1</v>
      </c>
      <c r="U3" s="106" t="s">
        <v>374</v>
      </c>
      <c r="V3" s="107"/>
      <c r="W3" s="95" t="s">
        <v>264</v>
      </c>
      <c r="AI3" s="99" t="s">
        <v>227</v>
      </c>
      <c r="AK3" s="100" t="s">
        <v>265</v>
      </c>
      <c r="AL3" s="100" t="s">
        <v>266</v>
      </c>
    </row>
    <row r="4" spans="2:38" ht="14.25" thickBot="1">
      <c r="B4" s="108" t="s">
        <v>220</v>
      </c>
      <c r="C4" s="109"/>
      <c r="D4" s="110"/>
      <c r="E4" s="110"/>
      <c r="F4" s="110"/>
      <c r="G4" s="110"/>
      <c r="H4" s="110"/>
      <c r="I4" s="111"/>
      <c r="J4" s="111"/>
      <c r="K4" s="111"/>
      <c r="L4" s="184"/>
      <c r="M4" s="184"/>
      <c r="N4" s="184"/>
      <c r="O4" s="184"/>
      <c r="P4" s="184"/>
      <c r="Q4" s="112"/>
      <c r="R4" s="112"/>
      <c r="S4" s="112"/>
      <c r="T4" s="112"/>
      <c r="U4" s="112"/>
      <c r="V4" s="112"/>
      <c r="W4" s="111"/>
      <c r="X4" s="112"/>
      <c r="Y4" s="111"/>
      <c r="Z4" s="111"/>
      <c r="AA4" s="112"/>
      <c r="AB4" s="111"/>
      <c r="AC4" s="111"/>
      <c r="AD4" s="113"/>
      <c r="AE4" s="114"/>
      <c r="AI4" s="99" t="s">
        <v>267</v>
      </c>
      <c r="AK4" s="100" t="s">
        <v>268</v>
      </c>
      <c r="AL4" s="100" t="s">
        <v>263</v>
      </c>
    </row>
    <row r="5" spans="2:38">
      <c r="B5" s="115"/>
      <c r="C5" s="116"/>
      <c r="D5" s="117"/>
      <c r="E5" s="117"/>
      <c r="F5" s="117"/>
      <c r="G5" s="117"/>
      <c r="H5" s="117"/>
      <c r="I5" s="211" t="s">
        <v>269</v>
      </c>
      <c r="J5" s="212"/>
      <c r="K5" s="212"/>
      <c r="L5" s="213"/>
      <c r="M5" s="213"/>
      <c r="N5" s="213"/>
      <c r="O5" s="213"/>
      <c r="P5" s="213"/>
      <c r="Q5" s="214" t="s">
        <v>270</v>
      </c>
      <c r="R5" s="211" t="s">
        <v>271</v>
      </c>
      <c r="S5" s="213"/>
      <c r="T5" s="213"/>
      <c r="U5" s="213"/>
      <c r="V5" s="216" t="s">
        <v>272</v>
      </c>
      <c r="W5" s="217"/>
      <c r="X5" s="220" t="s">
        <v>273</v>
      </c>
      <c r="Y5" s="207" t="s">
        <v>274</v>
      </c>
      <c r="Z5" s="208"/>
      <c r="AA5" s="205" t="s">
        <v>275</v>
      </c>
      <c r="AB5" s="207" t="s">
        <v>276</v>
      </c>
      <c r="AC5" s="208"/>
      <c r="AD5" s="209" t="s">
        <v>277</v>
      </c>
      <c r="AE5" s="118"/>
      <c r="AI5" s="99" t="s">
        <v>225</v>
      </c>
      <c r="AK5" s="100" t="s">
        <v>278</v>
      </c>
      <c r="AL5" s="100" t="s">
        <v>279</v>
      </c>
    </row>
    <row r="6" spans="2:38">
      <c r="B6" s="115"/>
      <c r="C6" s="119" t="s">
        <v>1</v>
      </c>
      <c r="D6" s="120" t="str">
        <f ca="1">Q1</f>
        <v>R1</v>
      </c>
      <c r="E6" s="120" t="str">
        <f t="shared" ref="E6:H6" ca="1" si="0">R1</f>
        <v>R2</v>
      </c>
      <c r="F6" s="120" t="str">
        <f t="shared" ca="1" si="0"/>
        <v>R3</v>
      </c>
      <c r="G6" s="120" t="str">
        <f t="shared" ca="1" si="0"/>
        <v>R4</v>
      </c>
      <c r="H6" s="120" t="str">
        <f t="shared" ca="1" si="0"/>
        <v>R5</v>
      </c>
      <c r="I6" s="121" t="s">
        <v>280</v>
      </c>
      <c r="J6" s="122">
        <v>-0.03</v>
      </c>
      <c r="K6" s="122">
        <v>0.03</v>
      </c>
      <c r="L6" s="185" t="str">
        <f ca="1">Q1</f>
        <v>R1</v>
      </c>
      <c r="M6" s="185" t="str">
        <f ca="1">R1</f>
        <v>R2</v>
      </c>
      <c r="N6" s="185" t="str">
        <f ca="1">S1</f>
        <v>R3</v>
      </c>
      <c r="O6" s="185" t="str">
        <f ca="1">T1</f>
        <v>R4</v>
      </c>
      <c r="P6" s="185" t="str">
        <f ca="1">U1</f>
        <v>R5</v>
      </c>
      <c r="Q6" s="215"/>
      <c r="R6" s="124" t="s">
        <v>281</v>
      </c>
      <c r="S6" s="123" t="s">
        <v>282</v>
      </c>
      <c r="T6" s="123" t="s">
        <v>283</v>
      </c>
      <c r="U6" s="123" t="s">
        <v>284</v>
      </c>
      <c r="V6" s="218"/>
      <c r="W6" s="219"/>
      <c r="X6" s="221"/>
      <c r="Y6" s="125" t="s">
        <v>285</v>
      </c>
      <c r="Z6" s="126" t="s">
        <v>286</v>
      </c>
      <c r="AA6" s="206"/>
      <c r="AB6" s="127" t="s">
        <v>287</v>
      </c>
      <c r="AC6" s="128" t="s">
        <v>288</v>
      </c>
      <c r="AD6" s="210"/>
      <c r="AE6" s="129"/>
      <c r="AI6" s="99" t="s">
        <v>289</v>
      </c>
      <c r="AK6" s="100" t="s">
        <v>290</v>
      </c>
      <c r="AL6" s="100" t="s">
        <v>279</v>
      </c>
    </row>
    <row r="7" spans="2:38" ht="27">
      <c r="B7" s="115"/>
      <c r="C7" s="130" t="s">
        <v>371</v>
      </c>
      <c r="D7" s="131" cm="1">
        <f t="array" ref="D7">INDEX('15-1.2019'!F:F,MATCH("F139110110504",'15-1.2019'!A:A,0),0)</f>
        <v>15269</v>
      </c>
      <c r="E7" s="131" cm="1">
        <f t="array" ref="E7">INDEX('15-1.2020'!F:F,MATCH("F139110110504",'15-1.2020'!A:A,0),0)</f>
        <v>26245</v>
      </c>
      <c r="F7" s="131" cm="1">
        <f t="array" ref="F7">INDEX('15-1.2021'!F:F,MATCH("F139110110504",'15-1.2021'!A:A,0),0)</f>
        <v>22507</v>
      </c>
      <c r="G7" s="131" cm="1">
        <f t="array" ref="G7">INDEX('15-1.2022'!F:F,MATCH("F139110110504",'15-1.2022'!A:A,0),0)</f>
        <v>19874</v>
      </c>
      <c r="H7" s="131" cm="1">
        <f t="array" ref="H7">INDEX('15-1.2023'!F:F,MATCH("F139110110504",'15-1.2023'!A:A,0),0)</f>
        <v>15657</v>
      </c>
      <c r="I7" s="132">
        <f>AVERAGE(D7:H7)</f>
        <v>19910.400000000001</v>
      </c>
      <c r="J7" s="133">
        <f>I7*0.97</f>
        <v>19313.088</v>
      </c>
      <c r="K7" s="133">
        <f>I7*1.03</f>
        <v>20507.712000000003</v>
      </c>
      <c r="L7" s="185" t="str">
        <f>IF(AND(D7&gt;I7*0.97,D7&lt;I7*1.03),"○","×")</f>
        <v>×</v>
      </c>
      <c r="M7" s="185" t="str">
        <f>IF(AND(E7&gt;I7*0.97,E7&lt;I7*1.03),"○","×")</f>
        <v>×</v>
      </c>
      <c r="N7" s="185" t="str">
        <f>IF(AND(F7&gt;I7*0.97,F7&lt;I7*1.03),"○","×")</f>
        <v>×</v>
      </c>
      <c r="O7" s="185" t="str">
        <f>IF(AND(G7&gt;I7*0.97,G7&lt;I7*1.03),"○","×")</f>
        <v>○</v>
      </c>
      <c r="P7" s="185" t="str">
        <f>IF(AND(H7&gt;I7*0.97,H7&lt;I7*1.03),"○","×")</f>
        <v>×</v>
      </c>
      <c r="Q7" s="134" t="str">
        <f>IF(COUNTIF(L7:P7,"○")=5,"同程度","―")</f>
        <v>―</v>
      </c>
      <c r="R7" s="124" t="str">
        <f t="shared" ref="R7:U10" si="1">IF(E7-D7&gt;0,"↑",IF(E7-D7&lt;0,"↓","－"))</f>
        <v>↑</v>
      </c>
      <c r="S7" s="123" t="str">
        <f t="shared" si="1"/>
        <v>↓</v>
      </c>
      <c r="T7" s="123" t="str">
        <f t="shared" si="1"/>
        <v>↓</v>
      </c>
      <c r="U7" s="123" t="str">
        <f t="shared" si="1"/>
        <v>↓</v>
      </c>
      <c r="V7" s="123" t="str">
        <f>R7&amp;S7&amp;T7&amp;U7</f>
        <v>↑↓↓↓</v>
      </c>
      <c r="W7" s="135" t="str" cm="1">
        <f t="array" ref="W7">INDEX($AL$2:$AL$82,MATCH(V7,$AK$2:$AK$82,0),0)</f>
        <v>減少傾向⤵</v>
      </c>
      <c r="X7" s="136" t="str">
        <f>IF(F7-D7&gt;0,"↑",IF(F7-D7&lt;0,"↓","－"))</f>
        <v>↑</v>
      </c>
      <c r="Y7" s="137" t="str">
        <f>IF(V7="↓↑↓↓",IF(X7="↓","減少傾向","×"),"判定外")</f>
        <v>判定外</v>
      </c>
      <c r="Z7" s="138" t="str">
        <f>IF(V7="↑↓↑↑",IF(X7="↑","増加傾向","×"),"判定外")</f>
        <v>判定外</v>
      </c>
      <c r="AA7" s="139" t="str">
        <f>IF(G7-E7&gt;0,"↑",IF(G7-E7&lt;0,"↓","－"))</f>
        <v>↓</v>
      </c>
      <c r="AB7" s="137" t="str">
        <f>IF(V7="↓↓↑↓",IF(AA7="↓","減少傾向","×"),"判定外")</f>
        <v>判定外</v>
      </c>
      <c r="AC7" s="138" t="str">
        <f>IF(V7="↑↑↓↑",IF(AA7="↑","増加傾向","×"),"判定外")</f>
        <v>判定外</v>
      </c>
      <c r="AD7" s="140" t="s">
        <v>225</v>
      </c>
      <c r="AE7" s="118"/>
      <c r="AI7" s="99" t="s">
        <v>279</v>
      </c>
      <c r="AK7" s="100" t="s">
        <v>291</v>
      </c>
      <c r="AL7" s="100" t="s">
        <v>279</v>
      </c>
    </row>
    <row r="8" spans="2:38">
      <c r="B8" s="115"/>
      <c r="C8" s="130" t="s">
        <v>3</v>
      </c>
      <c r="D8" s="131" cm="1">
        <f t="array" ref="D8">INDEX('15-1.2019'!D:D,MATCH("F139110110504",'15-1.2019'!A:A,0),0)</f>
        <v>32</v>
      </c>
      <c r="E8" s="131" cm="1">
        <f t="array" ref="E8">INDEX('15-1.2020'!D:D,MATCH("F139110110504",'15-1.2020'!A:A,0),0)</f>
        <v>27</v>
      </c>
      <c r="F8" s="131" cm="1">
        <f t="array" ref="F8">INDEX('15-1.2021'!D:D,MATCH("F139110110504",'15-1.2021'!A:A,0),0)</f>
        <v>31</v>
      </c>
      <c r="G8" s="131" cm="1">
        <f t="array" ref="G8">INDEX('15-1.2022'!D:D,MATCH("F139110110504",'15-1.2022'!A:A,0),0)</f>
        <v>29</v>
      </c>
      <c r="H8" s="131" cm="1">
        <f t="array" ref="H8">INDEX('15-1.2023'!D:D,MATCH("F139110110504",'15-1.2023'!A:A,0),0)</f>
        <v>32</v>
      </c>
      <c r="I8" s="132">
        <f>AVERAGE(D8:H8)</f>
        <v>30.2</v>
      </c>
      <c r="J8" s="133">
        <f>I8*0.97</f>
        <v>29.293999999999997</v>
      </c>
      <c r="K8" s="133">
        <f>I8*1.03</f>
        <v>31.106000000000002</v>
      </c>
      <c r="L8" s="185" t="str">
        <f>IF(AND(D8&gt;I8*0.97,D8&lt;I8*1.03),"○","×")</f>
        <v>×</v>
      </c>
      <c r="M8" s="185" t="str">
        <f>IF(AND(E8&gt;I8*0.97,E8&lt;I8*1.03),"○","×")</f>
        <v>×</v>
      </c>
      <c r="N8" s="185" t="str">
        <f>IF(AND(F8&gt;I8*0.97,F8&lt;I8*1.03),"○","×")</f>
        <v>○</v>
      </c>
      <c r="O8" s="185" t="str">
        <f>IF(AND(G8&gt;I8*0.97,G8&lt;I8*1.03),"○","×")</f>
        <v>×</v>
      </c>
      <c r="P8" s="185" t="str">
        <f>IF(AND(H8&gt;I8*0.97,H8&lt;I8*1.03),"○","×")</f>
        <v>×</v>
      </c>
      <c r="Q8" s="134" t="str">
        <f>IF(COUNTIF(L8:P8,"○")=5,"同程度","―")</f>
        <v>―</v>
      </c>
      <c r="R8" s="124" t="str">
        <f t="shared" si="1"/>
        <v>↓</v>
      </c>
      <c r="S8" s="123" t="str">
        <f t="shared" si="1"/>
        <v>↑</v>
      </c>
      <c r="T8" s="123" t="str">
        <f t="shared" si="1"/>
        <v>↓</v>
      </c>
      <c r="U8" s="123" t="str">
        <f t="shared" si="1"/>
        <v>↑</v>
      </c>
      <c r="V8" s="123" t="str">
        <f>R8&amp;S8&amp;T8&amp;U8</f>
        <v>↓↑↓↑</v>
      </c>
      <c r="W8" s="135" t="str" cm="1">
        <f t="array" ref="W8">INDEX($AL$2:$AL$82,MATCH(V8,$AK$2:$AK$82,0),0)</f>
        <v>隔年で増減</v>
      </c>
      <c r="X8" s="136" t="str">
        <f>IF(F8-D8&gt;0,"↑",IF(F8-D8&lt;0,"↓","－"))</f>
        <v>↓</v>
      </c>
      <c r="Y8" s="137" t="str">
        <f>IF(V8="↓↑↓↓",IF(X8="↓","減少傾向","×"),"判定外")</f>
        <v>判定外</v>
      </c>
      <c r="Z8" s="138" t="str">
        <f>IF(V8="↑↓↑↑",IF(X8="↑","増加傾向","×"),"判定外")</f>
        <v>判定外</v>
      </c>
      <c r="AA8" s="139" t="str">
        <f>IF(G8-E8&gt;0,"↑",IF(G8-E8&lt;0,"↓","－"))</f>
        <v>↑</v>
      </c>
      <c r="AB8" s="137" t="str">
        <f>IF(V8="↓↓↑↓",IF(AA8="↓","減少傾向","×"),"判定外")</f>
        <v>判定外</v>
      </c>
      <c r="AC8" s="138" t="str">
        <f>IF(V8="↑↑↓↑",IF(AA8="↑","増加傾向","×"),"判定外")</f>
        <v>判定外</v>
      </c>
      <c r="AD8" s="140" t="s">
        <v>233</v>
      </c>
      <c r="AE8" s="118"/>
      <c r="AI8" s="99" t="s">
        <v>233</v>
      </c>
      <c r="AK8" s="100" t="s">
        <v>292</v>
      </c>
      <c r="AL8" s="100" t="s">
        <v>263</v>
      </c>
    </row>
    <row r="9" spans="2:38" ht="27">
      <c r="B9" s="115"/>
      <c r="C9" s="130" t="s">
        <v>33</v>
      </c>
      <c r="D9" s="131" cm="1">
        <f t="array" ref="D9">INDEX('15-1.2019'!E:E,MATCH("F139110110504",'15-1.2019'!A:A,0),0)</f>
        <v>66</v>
      </c>
      <c r="E9" s="131" cm="1">
        <f t="array" ref="E9">INDEX('15-1.2020'!E:E,MATCH("F139110110504",'15-1.2020'!A:A,0),0)</f>
        <v>79</v>
      </c>
      <c r="F9" s="131" cm="1">
        <f t="array" ref="F9">INDEX('15-1.2021'!E:E,MATCH("F139110110504",'15-1.2021'!A:A,0),0)</f>
        <v>56</v>
      </c>
      <c r="G9" s="131" cm="1">
        <f t="array" ref="G9">INDEX('15-1.2022'!E:E,MATCH("F139110110504",'15-1.2022'!A:A,0),0)</f>
        <v>73</v>
      </c>
      <c r="H9" s="131" cm="1">
        <f t="array" ref="H9">INDEX('15-1.2023'!E:E,MATCH("F139110110504",'15-1.2023'!A:A,0),0)</f>
        <v>99</v>
      </c>
      <c r="I9" s="132">
        <f>AVERAGE(D9:H9)</f>
        <v>74.599999999999994</v>
      </c>
      <c r="J9" s="133">
        <f>I9*0.97</f>
        <v>72.361999999999995</v>
      </c>
      <c r="K9" s="133">
        <f>I9*1.03</f>
        <v>76.837999999999994</v>
      </c>
      <c r="L9" s="185" t="str">
        <f>IF(AND(D9&gt;I9*0.97,D9&lt;I9*1.03),"○","×")</f>
        <v>×</v>
      </c>
      <c r="M9" s="185" t="str">
        <f>IF(AND(E9&gt;I9*0.97,E9&lt;I9*1.03),"○","×")</f>
        <v>×</v>
      </c>
      <c r="N9" s="185" t="str">
        <f>IF(AND(F9&gt;I9*0.97,F9&lt;I9*1.03),"○","×")</f>
        <v>×</v>
      </c>
      <c r="O9" s="185" t="str">
        <f>IF(AND(G9&gt;I9*0.97,G9&lt;I9*1.03),"○","×")</f>
        <v>○</v>
      </c>
      <c r="P9" s="185" t="str">
        <f>IF(AND(H9&gt;I9*0.97,H9&lt;I9*1.03),"○","×")</f>
        <v>×</v>
      </c>
      <c r="Q9" s="134" t="str">
        <f>IF(COUNTIF(L9:P9,"○")=5,"同程度","―")</f>
        <v>―</v>
      </c>
      <c r="R9" s="124" t="str">
        <f t="shared" si="1"/>
        <v>↑</v>
      </c>
      <c r="S9" s="123" t="str">
        <f t="shared" si="1"/>
        <v>↓</v>
      </c>
      <c r="T9" s="123" t="str">
        <f t="shared" si="1"/>
        <v>↑</v>
      </c>
      <c r="U9" s="123" t="str">
        <f t="shared" si="1"/>
        <v>↑</v>
      </c>
      <c r="V9" s="123" t="str">
        <f>R9&amp;S9&amp;T9&amp;U9</f>
        <v>↑↓↑↑</v>
      </c>
      <c r="W9" s="135" t="str" cm="1">
        <f t="array" ref="W9">INDEX($AL$2:$AL$82,MATCH(V9,$AK$2:$AK$82,0),0)</f>
        <v>年度により増減</v>
      </c>
      <c r="X9" s="136" t="str">
        <f>IF(F9-D9&gt;0,"↑",IF(F9-D9&lt;0,"↓","－"))</f>
        <v>↓</v>
      </c>
      <c r="Y9" s="137" t="str">
        <f>IF(V9="↓↑↓↓",IF(X9="↓","減少傾向","×"),"判定外")</f>
        <v>判定外</v>
      </c>
      <c r="Z9" s="138" t="str">
        <f>IF(V9="↑↓↑↑",IF(X9="↑","増加傾向","×"),"判定外")</f>
        <v>×</v>
      </c>
      <c r="AA9" s="139" t="str">
        <f>IF(G9-E9&gt;0,"↑",IF(G9-E9&lt;0,"↓","－"))</f>
        <v>↓</v>
      </c>
      <c r="AB9" s="137" t="str">
        <f>IF(V9="↓↓↑↓",IF(AA9="↓","減少傾向","×"),"判定外")</f>
        <v>判定外</v>
      </c>
      <c r="AC9" s="138" t="str">
        <f>IF(V9="↑↑↓↑",IF(AA9="↑","増加傾向","×"),"判定外")</f>
        <v>判定外</v>
      </c>
      <c r="AD9" s="140" t="s">
        <v>279</v>
      </c>
      <c r="AE9" s="118"/>
      <c r="AI9" s="99" t="s">
        <v>232</v>
      </c>
      <c r="AK9" s="100" t="s">
        <v>293</v>
      </c>
      <c r="AL9" s="100" t="s">
        <v>266</v>
      </c>
    </row>
    <row r="10" spans="2:38" ht="27.75" thickBot="1">
      <c r="B10" s="115"/>
      <c r="C10" s="130" t="s">
        <v>32</v>
      </c>
      <c r="D10" s="131" cm="1">
        <f t="array" ref="D10">INDEX('15-1.2019'!G:G,MATCH("F139110110504",'15-1.2019'!A:A,0),0)</f>
        <v>302</v>
      </c>
      <c r="E10" s="131" cm="1">
        <f t="array" ref="E10">INDEX('15-1.2020'!G:G,MATCH("F139110110504",'15-1.2020'!A:A,0),0)</f>
        <v>294</v>
      </c>
      <c r="F10" s="131" cm="1">
        <f t="array" ref="F10">INDEX('15-1.2021'!G:G,MATCH("F139110110504",'15-1.2021'!A:A,0),0)</f>
        <v>309</v>
      </c>
      <c r="G10" s="131" cm="1">
        <f t="array" ref="G10">INDEX('15-1.2022'!G:G,MATCH("F139110110504",'15-1.2022'!A:A,0),0)</f>
        <v>329</v>
      </c>
      <c r="H10" s="131" cm="1">
        <f t="array" ref="H10">INDEX('15-1.2023'!G:G,MATCH("F139110110504",'15-1.2023'!A:A,0),0)</f>
        <v>364</v>
      </c>
      <c r="I10" s="141">
        <f>AVERAGE(D10:H10)</f>
        <v>319.60000000000002</v>
      </c>
      <c r="J10" s="142">
        <f>I10*0.97</f>
        <v>310.012</v>
      </c>
      <c r="K10" s="142">
        <f>I10*1.03</f>
        <v>329.18800000000005</v>
      </c>
      <c r="L10" s="186" t="str">
        <f>IF(AND(D10&gt;I10*0.97,D10&lt;I10*1.03),"○","×")</f>
        <v>×</v>
      </c>
      <c r="M10" s="186" t="str">
        <f>IF(AND(E10&gt;I10*0.97,E10&lt;I10*1.03),"○","×")</f>
        <v>×</v>
      </c>
      <c r="N10" s="186" t="str">
        <f>IF(AND(F10&gt;I10*0.97,F10&lt;I10*1.03),"○","×")</f>
        <v>×</v>
      </c>
      <c r="O10" s="186" t="str">
        <f>IF(AND(G10&gt;I10*0.97,G10&lt;I10*1.03),"○","×")</f>
        <v>○</v>
      </c>
      <c r="P10" s="186" t="str">
        <f>IF(AND(H10&gt;I10*0.97,H10&lt;I10*1.03),"○","×")</f>
        <v>×</v>
      </c>
      <c r="Q10" s="143" t="str">
        <f>IF(COUNTIF(L10:P10,"○")=5,"同程度","―")</f>
        <v>―</v>
      </c>
      <c r="R10" s="144" t="str">
        <f t="shared" si="1"/>
        <v>↓</v>
      </c>
      <c r="S10" s="106" t="str">
        <f t="shared" si="1"/>
        <v>↑</v>
      </c>
      <c r="T10" s="106" t="str">
        <f t="shared" si="1"/>
        <v>↑</v>
      </c>
      <c r="U10" s="106" t="str">
        <f t="shared" si="1"/>
        <v>↑</v>
      </c>
      <c r="V10" s="106" t="str">
        <f>R10&amp;S10&amp;T10&amp;U10</f>
        <v>↓↑↑↑</v>
      </c>
      <c r="W10" s="145" t="str" cm="1">
        <f t="array" ref="W10">INDEX($AL$2:$AL$82,MATCH(V10,$AK$2:$AK$82,0),0)</f>
        <v>増加傾向⤴</v>
      </c>
      <c r="X10" s="146" t="str">
        <f>IF(F10-D10&gt;0,"↑",IF(F10-D10&lt;0,"↓","－"))</f>
        <v>↑</v>
      </c>
      <c r="Y10" s="147" t="str">
        <f>IF(V10="↓↑↓↓",IF(X10="↓","減少傾向","×"),"判定外")</f>
        <v>判定外</v>
      </c>
      <c r="Z10" s="148" t="str">
        <f>IF(V10="↑↓↑↑",IF(X10="↑","増加傾向","×"),"判定外")</f>
        <v>判定外</v>
      </c>
      <c r="AA10" s="149" t="str">
        <f>IF(G10-E10&gt;0,"↑",IF(G10-E10&lt;0,"↓","－"))</f>
        <v>↑</v>
      </c>
      <c r="AB10" s="147" t="str">
        <f>IF(V10="↓↓↑↓",IF(AA10="↓","減少傾向","×"),"判定外")</f>
        <v>判定外</v>
      </c>
      <c r="AC10" s="148" t="str">
        <f>IF(V10="↑↑↓↑",IF(AA10="↑","増加傾向","×"),"判定外")</f>
        <v>判定外</v>
      </c>
      <c r="AD10" s="150" t="s">
        <v>227</v>
      </c>
      <c r="AE10" s="118"/>
      <c r="AK10" s="100" t="s">
        <v>294</v>
      </c>
      <c r="AL10" s="100" t="s">
        <v>263</v>
      </c>
    </row>
    <row r="11" spans="2:38" ht="14.25" thickBot="1">
      <c r="B11" s="115"/>
      <c r="C11" s="116"/>
      <c r="D11" s="117"/>
      <c r="E11" s="117"/>
      <c r="F11" s="117"/>
      <c r="G11" s="117"/>
      <c r="H11" s="117"/>
      <c r="I11" s="151"/>
      <c r="J11" s="151"/>
      <c r="K11" s="151"/>
      <c r="L11" s="187"/>
      <c r="M11" s="187"/>
      <c r="N11" s="187"/>
      <c r="O11" s="187"/>
      <c r="P11" s="187"/>
      <c r="Q11" s="152"/>
      <c r="R11" s="152"/>
      <c r="S11" s="152"/>
      <c r="T11" s="152"/>
      <c r="U11" s="152"/>
      <c r="V11" s="152"/>
      <c r="W11" s="151"/>
      <c r="X11" s="152"/>
      <c r="Y11" s="151"/>
      <c r="Z11" s="151"/>
      <c r="AA11" s="152"/>
      <c r="AB11" s="151"/>
      <c r="AC11" s="151"/>
      <c r="AD11" s="153"/>
      <c r="AE11" s="118"/>
      <c r="AK11" s="100" t="s">
        <v>295</v>
      </c>
      <c r="AL11" s="100" t="s">
        <v>279</v>
      </c>
    </row>
    <row r="12" spans="2:38">
      <c r="B12" s="115"/>
      <c r="C12" s="116"/>
      <c r="D12" s="117"/>
      <c r="E12" s="117"/>
      <c r="F12" s="117"/>
      <c r="G12" s="117"/>
      <c r="H12" s="117"/>
      <c r="I12" s="211" t="s">
        <v>269</v>
      </c>
      <c r="J12" s="212"/>
      <c r="K12" s="212"/>
      <c r="L12" s="213"/>
      <c r="M12" s="213"/>
      <c r="N12" s="213"/>
      <c r="O12" s="213"/>
      <c r="P12" s="213"/>
      <c r="Q12" s="214" t="s">
        <v>270</v>
      </c>
      <c r="R12" s="211" t="s">
        <v>271</v>
      </c>
      <c r="S12" s="213"/>
      <c r="T12" s="213"/>
      <c r="U12" s="213"/>
      <c r="V12" s="216" t="s">
        <v>272</v>
      </c>
      <c r="W12" s="217"/>
      <c r="X12" s="220" t="s">
        <v>273</v>
      </c>
      <c r="Y12" s="207" t="s">
        <v>274</v>
      </c>
      <c r="Z12" s="208"/>
      <c r="AA12" s="205" t="s">
        <v>275</v>
      </c>
      <c r="AB12" s="207" t="s">
        <v>276</v>
      </c>
      <c r="AC12" s="208"/>
      <c r="AD12" s="209" t="s">
        <v>277</v>
      </c>
      <c r="AE12" s="118"/>
      <c r="AK12" s="100" t="s">
        <v>296</v>
      </c>
      <c r="AL12" s="100" t="s">
        <v>233</v>
      </c>
    </row>
    <row r="13" spans="2:38">
      <c r="B13" s="115"/>
      <c r="C13" s="154" t="s">
        <v>2</v>
      </c>
      <c r="D13" s="120" t="str">
        <f ca="1">Q1&amp;"(n="&amp;D25&amp;")"</f>
        <v>R1(n=86)</v>
      </c>
      <c r="E13" s="120" t="str">
        <f ca="1">R1&amp;"(n="&amp;E25&amp;")"</f>
        <v>R2(n=86)</v>
      </c>
      <c r="F13" s="120" t="str">
        <f ca="1">S1&amp;"(n="&amp;F25&amp;")"</f>
        <v>R3(n=86)</v>
      </c>
      <c r="G13" s="120" t="str">
        <f ca="1">T1&amp;"(n="&amp;G25&amp;")"</f>
        <v>R4(n=86)</v>
      </c>
      <c r="H13" s="120" t="str">
        <f ca="1">U1&amp;"(n="&amp;H25&amp;")"</f>
        <v>R5(n=86)</v>
      </c>
      <c r="I13" s="121" t="s">
        <v>280</v>
      </c>
      <c r="J13" s="122">
        <v>-0.03</v>
      </c>
      <c r="K13" s="122">
        <v>0.03</v>
      </c>
      <c r="L13" s="185" t="str">
        <f ca="1">Q1</f>
        <v>R1</v>
      </c>
      <c r="M13" s="185" t="str">
        <f ca="1">R1</f>
        <v>R2</v>
      </c>
      <c r="N13" s="185" t="str">
        <f ca="1">S1</f>
        <v>R3</v>
      </c>
      <c r="O13" s="185" t="str">
        <f ca="1">T1</f>
        <v>R4</v>
      </c>
      <c r="P13" s="185" t="str">
        <f ca="1">U1</f>
        <v>R5</v>
      </c>
      <c r="Q13" s="215"/>
      <c r="R13" s="124" t="s">
        <v>281</v>
      </c>
      <c r="S13" s="123" t="s">
        <v>282</v>
      </c>
      <c r="T13" s="123" t="s">
        <v>283</v>
      </c>
      <c r="U13" s="123" t="s">
        <v>284</v>
      </c>
      <c r="V13" s="218"/>
      <c r="W13" s="219"/>
      <c r="X13" s="221"/>
      <c r="Y13" s="125" t="s">
        <v>285</v>
      </c>
      <c r="Z13" s="126" t="s">
        <v>286</v>
      </c>
      <c r="AA13" s="206"/>
      <c r="AB13" s="127" t="s">
        <v>287</v>
      </c>
      <c r="AC13" s="128" t="s">
        <v>288</v>
      </c>
      <c r="AD13" s="210"/>
      <c r="AE13" s="129"/>
      <c r="AK13" s="100" t="s">
        <v>297</v>
      </c>
      <c r="AL13" s="100" t="s">
        <v>279</v>
      </c>
    </row>
    <row r="14" spans="2:38" ht="27">
      <c r="B14" s="115"/>
      <c r="C14" s="130" t="s">
        <v>371</v>
      </c>
      <c r="D14" s="192">
        <f>'15-1.2019'!F98</f>
        <v>2989435.3480000002</v>
      </c>
      <c r="E14" s="192">
        <f>'15-1.2020'!F98</f>
        <v>3038114.0721428571</v>
      </c>
      <c r="F14" s="192">
        <f>'15-1.2021'!F98</f>
        <v>3246729.85</v>
      </c>
      <c r="G14" s="192">
        <f>'15-1.2022'!F98</f>
        <v>3735911.0619999999</v>
      </c>
      <c r="H14" s="192">
        <f>'15-1.2023'!F98</f>
        <v>4380744.6170000006</v>
      </c>
      <c r="I14" s="132">
        <f>AVERAGE(D14:H14)</f>
        <v>3478186.9898285717</v>
      </c>
      <c r="J14" s="133">
        <f>I14*0.97</f>
        <v>3373841.3801337145</v>
      </c>
      <c r="K14" s="133">
        <f>I14*1.03</f>
        <v>3582532.5995234288</v>
      </c>
      <c r="L14" s="185" t="str">
        <f>IF(AND(D14&gt;I14*0.97,D14&lt;I14*1.03),"○","×")</f>
        <v>×</v>
      </c>
      <c r="M14" s="185" t="str">
        <f>IF(AND(E14&gt;I14*0.97,E14&lt;I14*1.03),"○","×")</f>
        <v>×</v>
      </c>
      <c r="N14" s="185" t="str">
        <f>IF(AND(F14&gt;I14*0.97,F14&lt;I14*1.03),"○","×")</f>
        <v>×</v>
      </c>
      <c r="O14" s="185" t="str">
        <f>IF(AND(G14&gt;I14*0.97,G14&lt;I14*1.03),"○","×")</f>
        <v>×</v>
      </c>
      <c r="P14" s="185" t="str">
        <f>IF(AND(H14&gt;I14*0.97,H14&lt;I14*1.03),"○","×")</f>
        <v>×</v>
      </c>
      <c r="Q14" s="134" t="str">
        <f>IF(COUNTIF(L14:P14,"○")=5,"同程度","―")</f>
        <v>―</v>
      </c>
      <c r="R14" s="124" t="str">
        <f t="shared" ref="R14:U17" si="2">IF(E14-D14&gt;0,"↑",IF(E14-D14&lt;0,"↓","－"))</f>
        <v>↑</v>
      </c>
      <c r="S14" s="123" t="str">
        <f t="shared" si="2"/>
        <v>↑</v>
      </c>
      <c r="T14" s="123" t="str">
        <f t="shared" si="2"/>
        <v>↑</v>
      </c>
      <c r="U14" s="123" t="str">
        <f t="shared" si="2"/>
        <v>↑</v>
      </c>
      <c r="V14" s="123" t="str">
        <f>R14&amp;S14&amp;T14&amp;U14</f>
        <v>↑↑↑↑</v>
      </c>
      <c r="W14" s="135" t="str" cm="1">
        <f t="array" ref="W14">INDEX($AL$2:$AL$82,MATCH(V14,$AK$2:$AK$82,0),0)</f>
        <v>増加傾向⤴</v>
      </c>
      <c r="X14" s="136" t="str">
        <f>IF(F14-D14&gt;0,"↑",IF(F14-D14&lt;0,"↓","－"))</f>
        <v>↑</v>
      </c>
      <c r="Y14" s="137" t="str">
        <f>IF(V14="↓↑↓↓",IF(X14="↓","減少傾向","×"),"判定外")</f>
        <v>判定外</v>
      </c>
      <c r="Z14" s="138" t="str">
        <f>IF(V14="↑↓↑↑",IF(X14="↑","増加傾向","×"),"判定外")</f>
        <v>判定外</v>
      </c>
      <c r="AA14" s="139" t="str">
        <f>IF(G14-E14&gt;0,"↑",IF(G14-E14&lt;0,"↓","－"))</f>
        <v>↑</v>
      </c>
      <c r="AB14" s="137" t="str">
        <f>IF(V14="↓↓↑↓",IF(AA14="↓","減少傾向","×"),"判定外")</f>
        <v>判定外</v>
      </c>
      <c r="AC14" s="138" t="str">
        <f>IF(V14="↑↑↓↑",IF(AA14="↑","増加傾向","×"),"判定外")</f>
        <v>判定外</v>
      </c>
      <c r="AD14" s="140" t="s">
        <v>227</v>
      </c>
      <c r="AE14" s="118"/>
      <c r="AK14" s="100" t="s">
        <v>298</v>
      </c>
      <c r="AL14" s="100" t="s">
        <v>279</v>
      </c>
    </row>
    <row r="15" spans="2:38">
      <c r="B15" s="115"/>
      <c r="C15" s="130" t="s">
        <v>3</v>
      </c>
      <c r="D15" s="131">
        <f>'15-1.2019'!D98</f>
        <v>7159</v>
      </c>
      <c r="E15" s="131">
        <f>'15-1.2020'!D98</f>
        <v>6902</v>
      </c>
      <c r="F15" s="131">
        <f>'15-1.2021'!D98</f>
        <v>7249</v>
      </c>
      <c r="G15" s="131">
        <f>'15-1.2022'!D98</f>
        <v>7195</v>
      </c>
      <c r="H15" s="131">
        <f>'15-1.2023'!D98</f>
        <v>7272</v>
      </c>
      <c r="I15" s="132">
        <f>AVERAGE(D15:H15)</f>
        <v>7155.4</v>
      </c>
      <c r="J15" s="133">
        <f>I15*0.97</f>
        <v>6940.7379999999994</v>
      </c>
      <c r="K15" s="133">
        <f>I15*1.03</f>
        <v>7370.0619999999999</v>
      </c>
      <c r="L15" s="185" t="str">
        <f>IF(AND(D15&gt;I15*0.97,D15&lt;I15*1.03),"○","×")</f>
        <v>○</v>
      </c>
      <c r="M15" s="185" t="str">
        <f>IF(AND(E15&gt;I15*0.97,E15&lt;I15*1.03),"○","×")</f>
        <v>×</v>
      </c>
      <c r="N15" s="185" t="str">
        <f>IF(AND(F15&gt;I15*0.97,F15&lt;I15*1.03),"○","×")</f>
        <v>○</v>
      </c>
      <c r="O15" s="185" t="str">
        <f>IF(AND(G15&gt;I15*0.97,G15&lt;I15*1.03),"○","×")</f>
        <v>○</v>
      </c>
      <c r="P15" s="185" t="str">
        <f>IF(AND(H15&gt;I15*0.97,H15&lt;I15*1.03),"○","×")</f>
        <v>○</v>
      </c>
      <c r="Q15" s="134" t="str">
        <f>IF(COUNTIF(L15:P15,"○")=5,"同程度","―")</f>
        <v>―</v>
      </c>
      <c r="R15" s="124" t="str">
        <f t="shared" si="2"/>
        <v>↓</v>
      </c>
      <c r="S15" s="123" t="str">
        <f t="shared" si="2"/>
        <v>↑</v>
      </c>
      <c r="T15" s="123" t="str">
        <f t="shared" si="2"/>
        <v>↓</v>
      </c>
      <c r="U15" s="123" t="str">
        <f t="shared" si="2"/>
        <v>↑</v>
      </c>
      <c r="V15" s="123" t="str">
        <f>R15&amp;S15&amp;T15&amp;U15</f>
        <v>↓↑↓↑</v>
      </c>
      <c r="W15" s="135" t="str" cm="1">
        <f t="array" ref="W15">INDEX($AL$2:$AL$82,MATCH(V15,$AK$2:$AK$82,0),0)</f>
        <v>隔年で増減</v>
      </c>
      <c r="X15" s="136" t="str">
        <f>IF(F15-D15&gt;0,"↑",IF(F15-D15&lt;0,"↓","－"))</f>
        <v>↑</v>
      </c>
      <c r="Y15" s="137" t="str">
        <f>IF(V15="↓↑↓↓",IF(X15="↓","減少傾向","×"),"判定外")</f>
        <v>判定外</v>
      </c>
      <c r="Z15" s="138" t="str">
        <f>IF(V15="↑↓↑↑",IF(X15="↑","増加傾向","×"),"判定外")</f>
        <v>判定外</v>
      </c>
      <c r="AA15" s="139" t="str">
        <f>IF(G15-E15&gt;0,"↑",IF(G15-E15&lt;0,"↓","－"))</f>
        <v>↑</v>
      </c>
      <c r="AB15" s="137" t="str">
        <f>IF(V15="↓↓↑↓",IF(AA15="↓","減少傾向","×"),"判定外")</f>
        <v>判定外</v>
      </c>
      <c r="AC15" s="138" t="str">
        <f>IF(V15="↑↑↓↑",IF(AA15="↑","増加傾向","×"),"判定外")</f>
        <v>判定外</v>
      </c>
      <c r="AD15" s="140" t="s">
        <v>233</v>
      </c>
      <c r="AE15" s="118"/>
      <c r="AK15" s="100" t="s">
        <v>299</v>
      </c>
      <c r="AL15" s="100" t="s">
        <v>300</v>
      </c>
    </row>
    <row r="16" spans="2:38" ht="27">
      <c r="B16" s="115"/>
      <c r="C16" s="130" t="s">
        <v>33</v>
      </c>
      <c r="D16" s="131">
        <f>'15-1.2019'!E98</f>
        <v>14043</v>
      </c>
      <c r="E16" s="131">
        <f>'15-1.2020'!E98</f>
        <v>16133</v>
      </c>
      <c r="F16" s="131">
        <f>'15-1.2021'!E98</f>
        <v>17398</v>
      </c>
      <c r="G16" s="131">
        <f>'15-1.2022'!E98</f>
        <v>19008</v>
      </c>
      <c r="H16" s="131">
        <f>'15-1.2023'!E98</f>
        <v>19162</v>
      </c>
      <c r="I16" s="132">
        <f>AVERAGE(D16:H16)</f>
        <v>17148.8</v>
      </c>
      <c r="J16" s="133">
        <f>I16*0.97</f>
        <v>16634.335999999999</v>
      </c>
      <c r="K16" s="133">
        <f>I16*1.03</f>
        <v>17663.263999999999</v>
      </c>
      <c r="L16" s="185" t="str">
        <f>IF(AND(D16&gt;I16*0.97,D16&lt;I16*1.03),"○","×")</f>
        <v>×</v>
      </c>
      <c r="M16" s="185" t="str">
        <f>IF(AND(E16&gt;I16*0.97,E16&lt;I16*1.03),"○","×")</f>
        <v>×</v>
      </c>
      <c r="N16" s="185" t="str">
        <f>IF(AND(F16&gt;I16*0.97,F16&lt;I16*1.03),"○","×")</f>
        <v>○</v>
      </c>
      <c r="O16" s="185" t="str">
        <f>IF(AND(G16&gt;I16*0.97,G16&lt;I16*1.03),"○","×")</f>
        <v>×</v>
      </c>
      <c r="P16" s="185" t="str">
        <f>IF(AND(H16&gt;I16*0.97,H16&lt;I16*1.03),"○","×")</f>
        <v>×</v>
      </c>
      <c r="Q16" s="134" t="str">
        <f>IF(COUNTIF(L16:P16,"○")=5,"同程度","―")</f>
        <v>―</v>
      </c>
      <c r="R16" s="124" t="str">
        <f t="shared" si="2"/>
        <v>↑</v>
      </c>
      <c r="S16" s="123" t="str">
        <f t="shared" si="2"/>
        <v>↑</v>
      </c>
      <c r="T16" s="123" t="str">
        <f t="shared" si="2"/>
        <v>↑</v>
      </c>
      <c r="U16" s="123" t="str">
        <f t="shared" si="2"/>
        <v>↑</v>
      </c>
      <c r="V16" s="123" t="str">
        <f>R16&amp;S16&amp;T16&amp;U16</f>
        <v>↑↑↑↑</v>
      </c>
      <c r="W16" s="135" t="str" cm="1">
        <f t="array" ref="W16">INDEX($AL$2:$AL$82,MATCH(V16,$AK$2:$AK$82,0),0)</f>
        <v>増加傾向⤴</v>
      </c>
      <c r="X16" s="136" t="str">
        <f>IF(F16-D16&gt;0,"↑",IF(F16-D16&lt;0,"↓","－"))</f>
        <v>↑</v>
      </c>
      <c r="Y16" s="137" t="str">
        <f>IF(V16="↓↑↓↓",IF(X16="↓","減少傾向","×"),"判定外")</f>
        <v>判定外</v>
      </c>
      <c r="Z16" s="138" t="str">
        <f>IF(V16="↑↓↑↑",IF(X16="↑","増加傾向","×"),"判定外")</f>
        <v>判定外</v>
      </c>
      <c r="AA16" s="139" t="str">
        <f>IF(G16-E16&gt;0,"↑",IF(G16-E16&lt;0,"↓","－"))</f>
        <v>↑</v>
      </c>
      <c r="AB16" s="137" t="str">
        <f>IF(V16="↓↓↑↓",IF(AA16="↓","減少傾向","×"),"判定外")</f>
        <v>判定外</v>
      </c>
      <c r="AC16" s="138" t="str">
        <f>IF(V16="↑↑↓↑",IF(AA16="↑","増加傾向","×"),"判定外")</f>
        <v>判定外</v>
      </c>
      <c r="AD16" s="140" t="s">
        <v>227</v>
      </c>
      <c r="AE16" s="118"/>
      <c r="AK16" s="100" t="s">
        <v>301</v>
      </c>
      <c r="AL16" s="100" t="s">
        <v>300</v>
      </c>
    </row>
    <row r="17" spans="2:38" ht="27.75" thickBot="1">
      <c r="B17" s="115"/>
      <c r="C17" s="130" t="s">
        <v>32</v>
      </c>
      <c r="D17" s="131">
        <f>'15-1.2019'!G98</f>
        <v>38626</v>
      </c>
      <c r="E17" s="131">
        <f>'15-1.2020'!G98</f>
        <v>40537</v>
      </c>
      <c r="F17" s="131">
        <f>'15-1.2021'!G98</f>
        <v>43262</v>
      </c>
      <c r="G17" s="131">
        <f>'15-1.2022'!G98</f>
        <v>44827</v>
      </c>
      <c r="H17" s="131">
        <f>'15-1.2023'!G98</f>
        <v>45726</v>
      </c>
      <c r="I17" s="141">
        <f>AVERAGE(D17:H17)</f>
        <v>42595.6</v>
      </c>
      <c r="J17" s="142">
        <f>I17*0.97</f>
        <v>41317.731999999996</v>
      </c>
      <c r="K17" s="142">
        <f>I17*1.03</f>
        <v>43873.468000000001</v>
      </c>
      <c r="L17" s="186" t="str">
        <f>IF(AND(D17&gt;I17*0.97,D17&lt;I17*1.03),"○","×")</f>
        <v>×</v>
      </c>
      <c r="M17" s="186" t="str">
        <f>IF(AND(E17&gt;I17*0.97,E17&lt;I17*1.03),"○","×")</f>
        <v>×</v>
      </c>
      <c r="N17" s="186" t="str">
        <f>IF(AND(F17&gt;I17*0.97,F17&lt;I17*1.03),"○","×")</f>
        <v>○</v>
      </c>
      <c r="O17" s="186" t="str">
        <f>IF(AND(G17&gt;I17*0.97,G17&lt;I17*1.03),"○","×")</f>
        <v>×</v>
      </c>
      <c r="P17" s="186" t="str">
        <f>IF(AND(H17&gt;I17*0.97,H17&lt;I17*1.03),"○","×")</f>
        <v>×</v>
      </c>
      <c r="Q17" s="143" t="str">
        <f>IF(COUNTIF(L17:P17,"○")=5,"同程度","―")</f>
        <v>―</v>
      </c>
      <c r="R17" s="144" t="str">
        <f t="shared" si="2"/>
        <v>↑</v>
      </c>
      <c r="S17" s="106" t="str">
        <f t="shared" si="2"/>
        <v>↑</v>
      </c>
      <c r="T17" s="106" t="str">
        <f t="shared" si="2"/>
        <v>↑</v>
      </c>
      <c r="U17" s="106" t="str">
        <f t="shared" si="2"/>
        <v>↑</v>
      </c>
      <c r="V17" s="106" t="str">
        <f>R17&amp;S17&amp;T17&amp;U17</f>
        <v>↑↑↑↑</v>
      </c>
      <c r="W17" s="145" t="str" cm="1">
        <f t="array" ref="W17">INDEX($AL$2:$AL$82,MATCH(V17,$AK$2:$AK$82,0),0)</f>
        <v>増加傾向⤴</v>
      </c>
      <c r="X17" s="146" t="str">
        <f>IF(F17-D17&gt;0,"↑",IF(F17-D17&lt;0,"↓","－"))</f>
        <v>↑</v>
      </c>
      <c r="Y17" s="147" t="str">
        <f>IF(V17="↓↑↓↓",IF(X17="↓","減少傾向","×"),"判定外")</f>
        <v>判定外</v>
      </c>
      <c r="Z17" s="148" t="str">
        <f>IF(V17="↑↓↑↑",IF(X17="↑","増加傾向","×"),"判定外")</f>
        <v>判定外</v>
      </c>
      <c r="AA17" s="149" t="str">
        <f>IF(G17-E17&gt;0,"↑",IF(G17-E17&lt;0,"↓","－"))</f>
        <v>↑</v>
      </c>
      <c r="AB17" s="147" t="str">
        <f>IF(V17="↓↓↑↓",IF(AA17="↓","減少傾向","×"),"判定外")</f>
        <v>判定外</v>
      </c>
      <c r="AC17" s="148" t="str">
        <f>IF(V17="↑↑↓↑",IF(AA17="↑","増加傾向","×"),"判定外")</f>
        <v>判定外</v>
      </c>
      <c r="AD17" s="150" t="s">
        <v>227</v>
      </c>
      <c r="AE17" s="118"/>
      <c r="AK17" s="100" t="s">
        <v>302</v>
      </c>
      <c r="AL17" s="100" t="s">
        <v>279</v>
      </c>
    </row>
    <row r="18" spans="2:38" ht="14.25" thickBot="1">
      <c r="B18" s="115"/>
      <c r="C18" s="116"/>
      <c r="D18" s="117"/>
      <c r="E18" s="117"/>
      <c r="F18" s="117"/>
      <c r="G18" s="117"/>
      <c r="H18" s="117"/>
      <c r="I18" s="155"/>
      <c r="J18" s="151"/>
      <c r="K18" s="151"/>
      <c r="L18" s="187"/>
      <c r="M18" s="187"/>
      <c r="N18" s="187"/>
      <c r="O18" s="187"/>
      <c r="P18" s="187"/>
      <c r="Q18" s="152"/>
      <c r="R18" s="152"/>
      <c r="S18" s="152"/>
      <c r="T18" s="152"/>
      <c r="U18" s="152"/>
      <c r="V18" s="152"/>
      <c r="W18" s="151"/>
      <c r="X18" s="152"/>
      <c r="Y18" s="151"/>
      <c r="Z18" s="151"/>
      <c r="AA18" s="152"/>
      <c r="AB18" s="151"/>
      <c r="AC18" s="151"/>
      <c r="AD18" s="153"/>
      <c r="AE18" s="118"/>
      <c r="AK18" s="100" t="s">
        <v>303</v>
      </c>
      <c r="AL18" s="100" t="s">
        <v>300</v>
      </c>
    </row>
    <row r="19" spans="2:38">
      <c r="B19" s="115"/>
      <c r="C19" s="116"/>
      <c r="D19" s="117"/>
      <c r="E19" s="117"/>
      <c r="F19" s="117"/>
      <c r="G19" s="117"/>
      <c r="H19" s="117"/>
      <c r="I19" s="211" t="s">
        <v>269</v>
      </c>
      <c r="J19" s="212"/>
      <c r="K19" s="212"/>
      <c r="L19" s="213"/>
      <c r="M19" s="213"/>
      <c r="N19" s="213"/>
      <c r="O19" s="213"/>
      <c r="P19" s="213"/>
      <c r="Q19" s="214" t="s">
        <v>270</v>
      </c>
      <c r="R19" s="211" t="s">
        <v>271</v>
      </c>
      <c r="S19" s="213"/>
      <c r="T19" s="213"/>
      <c r="U19" s="213"/>
      <c r="V19" s="216" t="s">
        <v>272</v>
      </c>
      <c r="W19" s="217"/>
      <c r="X19" s="220" t="s">
        <v>273</v>
      </c>
      <c r="Y19" s="207" t="s">
        <v>274</v>
      </c>
      <c r="Z19" s="208"/>
      <c r="AA19" s="205" t="s">
        <v>275</v>
      </c>
      <c r="AB19" s="207" t="s">
        <v>276</v>
      </c>
      <c r="AC19" s="208"/>
      <c r="AD19" s="209" t="s">
        <v>277</v>
      </c>
      <c r="AE19" s="118"/>
      <c r="AK19" s="100" t="s">
        <v>304</v>
      </c>
      <c r="AL19" s="100" t="s">
        <v>300</v>
      </c>
    </row>
    <row r="20" spans="2:38">
      <c r="B20" s="115"/>
      <c r="C20" s="156" t="s">
        <v>223</v>
      </c>
      <c r="D20" s="120" t="str">
        <f ca="1">Q1&amp;"(n="&amp;D25&amp;")"</f>
        <v>R1(n=86)</v>
      </c>
      <c r="E20" s="120" t="str">
        <f ca="1">R1&amp;"(n="&amp;E25&amp;")"</f>
        <v>R2(n=86)</v>
      </c>
      <c r="F20" s="120" t="str">
        <f ca="1">S1&amp;"(n="&amp;F25&amp;")"</f>
        <v>R3(n=86)</v>
      </c>
      <c r="G20" s="120" t="str">
        <f ca="1">T1&amp;"(n="&amp;G25&amp;")"</f>
        <v>R4(n=86)</v>
      </c>
      <c r="H20" s="120" t="str">
        <f ca="1">U1&amp;"(n="&amp;H25&amp;")"</f>
        <v>R5(n=86)</v>
      </c>
      <c r="I20" s="121" t="s">
        <v>280</v>
      </c>
      <c r="J20" s="122">
        <v>-0.03</v>
      </c>
      <c r="K20" s="122">
        <v>0.03</v>
      </c>
      <c r="L20" s="185" t="str">
        <f ca="1">Q1</f>
        <v>R1</v>
      </c>
      <c r="M20" s="185" t="str">
        <f ca="1">R1</f>
        <v>R2</v>
      </c>
      <c r="N20" s="185" t="str">
        <f ca="1">S1</f>
        <v>R3</v>
      </c>
      <c r="O20" s="185" t="str">
        <f ca="1">T1</f>
        <v>R4</v>
      </c>
      <c r="P20" s="185" t="str">
        <f ca="1">U1</f>
        <v>R5</v>
      </c>
      <c r="Q20" s="215"/>
      <c r="R20" s="124" t="s">
        <v>281</v>
      </c>
      <c r="S20" s="123" t="s">
        <v>282</v>
      </c>
      <c r="T20" s="123" t="s">
        <v>283</v>
      </c>
      <c r="U20" s="123" t="s">
        <v>284</v>
      </c>
      <c r="V20" s="218"/>
      <c r="W20" s="219"/>
      <c r="X20" s="221"/>
      <c r="Y20" s="125" t="s">
        <v>285</v>
      </c>
      <c r="Z20" s="126" t="s">
        <v>286</v>
      </c>
      <c r="AA20" s="206"/>
      <c r="AB20" s="127" t="s">
        <v>287</v>
      </c>
      <c r="AC20" s="128" t="s">
        <v>288</v>
      </c>
      <c r="AD20" s="210"/>
      <c r="AE20" s="129"/>
      <c r="AK20" s="100" t="s">
        <v>305</v>
      </c>
      <c r="AL20" s="100" t="s">
        <v>263</v>
      </c>
    </row>
    <row r="21" spans="2:38" ht="27">
      <c r="B21" s="115"/>
      <c r="C21" s="130" t="s">
        <v>371</v>
      </c>
      <c r="D21" s="157">
        <f>ROUND(D14/D25,1)</f>
        <v>34760.9</v>
      </c>
      <c r="E21" s="157">
        <f>ROUND(E14/E25,1)</f>
        <v>35326.9</v>
      </c>
      <c r="F21" s="157">
        <f>ROUND(F14/F25,1)</f>
        <v>37752.699999999997</v>
      </c>
      <c r="G21" s="157">
        <f>ROUND(G14/G25,1)</f>
        <v>43440.800000000003</v>
      </c>
      <c r="H21" s="157">
        <f>ROUND(H14/H25,1)</f>
        <v>50938.9</v>
      </c>
      <c r="I21" s="132">
        <f>AVERAGE(D21:H21)</f>
        <v>40444.039999999994</v>
      </c>
      <c r="J21" s="133">
        <f>I21*0.97</f>
        <v>39230.718799999995</v>
      </c>
      <c r="K21" s="133">
        <f>I21*1.03</f>
        <v>41657.361199999992</v>
      </c>
      <c r="L21" s="185" t="str">
        <f>IF(AND(D21&gt;I21*0.97,D21&lt;I21*1.03),"○","×")</f>
        <v>×</v>
      </c>
      <c r="M21" s="185" t="str">
        <f>IF(AND(E21&gt;I21*0.97,E21&lt;I21*1.03),"○","×")</f>
        <v>×</v>
      </c>
      <c r="N21" s="185" t="str">
        <f>IF(AND(F21&gt;I21*0.97,F21&lt;I21*1.03),"○","×")</f>
        <v>×</v>
      </c>
      <c r="O21" s="185" t="str">
        <f>IF(AND(G21&gt;I21*0.97,G21&lt;I21*1.03),"○","×")</f>
        <v>×</v>
      </c>
      <c r="P21" s="185" t="str">
        <f>IF(AND(H21&gt;I21*0.97,H21&lt;I21*1.03),"○","×")</f>
        <v>×</v>
      </c>
      <c r="Q21" s="134" t="str">
        <f>IF(COUNTIF(L21:P21,"○")=5,"同程度","―")</f>
        <v>―</v>
      </c>
      <c r="R21" s="124" t="str">
        <f t="shared" ref="R21:U24" si="3">IF(E21-D21&gt;0,"↑",IF(E21-D21&lt;0,"↓","－"))</f>
        <v>↑</v>
      </c>
      <c r="S21" s="123" t="str">
        <f t="shared" si="3"/>
        <v>↑</v>
      </c>
      <c r="T21" s="123" t="str">
        <f t="shared" si="3"/>
        <v>↑</v>
      </c>
      <c r="U21" s="123" t="str">
        <f t="shared" si="3"/>
        <v>↑</v>
      </c>
      <c r="V21" s="123" t="str">
        <f>R21&amp;S21&amp;T21&amp;U21</f>
        <v>↑↑↑↑</v>
      </c>
      <c r="W21" s="135" t="str" cm="1">
        <f t="array" ref="W21">INDEX($AL$2:$AL$82,MATCH(V21,$AK$2:$AK$82,0),0)</f>
        <v>増加傾向⤴</v>
      </c>
      <c r="X21" s="136" t="str">
        <f>IF(F21-D21&gt;0,"↑",IF(F21-D21&lt;0,"↓","－"))</f>
        <v>↑</v>
      </c>
      <c r="Y21" s="137" t="str">
        <f>IF(V21="↓↑↓↓",IF(X21="↓","減少傾向","×"),"判定外")</f>
        <v>判定外</v>
      </c>
      <c r="Z21" s="138" t="str">
        <f>IF(V21="↑↓↑↑",IF(X21="↑","増加傾向","×"),"判定外")</f>
        <v>判定外</v>
      </c>
      <c r="AA21" s="139" t="str">
        <f>IF(G21-E21&gt;0,"↑",IF(G21-E21&lt;0,"↓","－"))</f>
        <v>↑</v>
      </c>
      <c r="AB21" s="137" t="str">
        <f>IF(V21="↓↓↑↓",IF(AA21="↓","減少傾向","×"),"判定外")</f>
        <v>判定外</v>
      </c>
      <c r="AC21" s="138" t="str">
        <f>IF(V21="↑↑↓↑",IF(AA21="↑","増加傾向","×"),"判定外")</f>
        <v>判定外</v>
      </c>
      <c r="AD21" s="140" t="s">
        <v>227</v>
      </c>
      <c r="AE21" s="118"/>
      <c r="AK21" s="100" t="s">
        <v>306</v>
      </c>
      <c r="AL21" s="100" t="s">
        <v>266</v>
      </c>
    </row>
    <row r="22" spans="2:38">
      <c r="B22" s="115"/>
      <c r="C22" s="130" t="s">
        <v>3</v>
      </c>
      <c r="D22" s="158">
        <f>ROUND(D15/D25,1)</f>
        <v>83.2</v>
      </c>
      <c r="E22" s="158">
        <f>ROUND(E15/E25,1)</f>
        <v>80.3</v>
      </c>
      <c r="F22" s="158">
        <f>ROUND(F15/F25,1)</f>
        <v>84.3</v>
      </c>
      <c r="G22" s="158">
        <f>ROUND(G15/G25,1)</f>
        <v>83.7</v>
      </c>
      <c r="H22" s="158">
        <f>ROUND(H15/H25,1)</f>
        <v>84.6</v>
      </c>
      <c r="I22" s="132">
        <f>AVERAGE(D22:H22)</f>
        <v>83.22</v>
      </c>
      <c r="J22" s="133">
        <f>I22*0.97</f>
        <v>80.723399999999998</v>
      </c>
      <c r="K22" s="133">
        <f>I22*1.03</f>
        <v>85.7166</v>
      </c>
      <c r="L22" s="185" t="str">
        <f>IF(AND(D22&gt;I22*0.97,D22&lt;I22*1.03),"○","×")</f>
        <v>○</v>
      </c>
      <c r="M22" s="185" t="str">
        <f>IF(AND(E22&gt;I22*0.97,E22&lt;I22*1.03),"○","×")</f>
        <v>×</v>
      </c>
      <c r="N22" s="185" t="str">
        <f>IF(AND(F22&gt;I22*0.97,F22&lt;I22*1.03),"○","×")</f>
        <v>○</v>
      </c>
      <c r="O22" s="185" t="str">
        <f>IF(AND(G22&gt;I22*0.97,G22&lt;I22*1.03),"○","×")</f>
        <v>○</v>
      </c>
      <c r="P22" s="185" t="str">
        <f>IF(AND(H22&gt;I22*0.97,H22&lt;I22*1.03),"○","×")</f>
        <v>○</v>
      </c>
      <c r="Q22" s="134" t="str">
        <f>IF(COUNTIF(L22:P22,"○")=5,"同程度","―")</f>
        <v>―</v>
      </c>
      <c r="R22" s="124" t="str">
        <f t="shared" si="3"/>
        <v>↓</v>
      </c>
      <c r="S22" s="123" t="str">
        <f t="shared" si="3"/>
        <v>↑</v>
      </c>
      <c r="T22" s="123" t="str">
        <f t="shared" si="3"/>
        <v>↓</v>
      </c>
      <c r="U22" s="123" t="str">
        <f t="shared" si="3"/>
        <v>↑</v>
      </c>
      <c r="V22" s="123" t="str">
        <f>R22&amp;S22&amp;T22&amp;U22</f>
        <v>↓↑↓↑</v>
      </c>
      <c r="W22" s="135" t="str" cm="1">
        <f t="array" ref="W22">INDEX($AL$2:$AL$82,MATCH(V22,$AK$2:$AK$82,0),0)</f>
        <v>隔年で増減</v>
      </c>
      <c r="X22" s="136" t="str">
        <f>IF(F22-D22&gt;0,"↑",IF(F22-D22&lt;0,"↓","－"))</f>
        <v>↑</v>
      </c>
      <c r="Y22" s="137" t="str">
        <f>IF(V22="↓↑↓↓",IF(X22="↓","減少傾向","×"),"判定外")</f>
        <v>判定外</v>
      </c>
      <c r="Z22" s="138" t="str">
        <f>IF(V22="↑↓↑↑",IF(X22="↑","増加傾向","×"),"判定外")</f>
        <v>判定外</v>
      </c>
      <c r="AA22" s="139" t="str">
        <f>IF(G22-E22&gt;0,"↑",IF(G22-E22&lt;0,"↓","－"))</f>
        <v>↑</v>
      </c>
      <c r="AB22" s="137" t="str">
        <f>IF(V22="↓↓↑↓",IF(AA22="↓","減少傾向","×"),"判定外")</f>
        <v>判定外</v>
      </c>
      <c r="AC22" s="138" t="str">
        <f>IF(V22="↑↑↓↑",IF(AA22="↑","増加傾向","×"),"判定外")</f>
        <v>判定外</v>
      </c>
      <c r="AD22" s="140" t="s">
        <v>233</v>
      </c>
      <c r="AE22" s="118"/>
      <c r="AK22" s="100" t="s">
        <v>307</v>
      </c>
      <c r="AL22" s="100" t="s">
        <v>263</v>
      </c>
    </row>
    <row r="23" spans="2:38" ht="27">
      <c r="B23" s="115"/>
      <c r="C23" s="130" t="s">
        <v>33</v>
      </c>
      <c r="D23" s="158">
        <f>ROUND(D16/D25,1)</f>
        <v>163.30000000000001</v>
      </c>
      <c r="E23" s="158">
        <f>ROUND(E16/E25,1)</f>
        <v>187.6</v>
      </c>
      <c r="F23" s="158">
        <f>ROUND(F16/F25,1)</f>
        <v>202.3</v>
      </c>
      <c r="G23" s="158">
        <f>ROUND(G16/G25,1)</f>
        <v>221</v>
      </c>
      <c r="H23" s="158">
        <f>ROUND(H16/H25,1)</f>
        <v>222.8</v>
      </c>
      <c r="I23" s="132">
        <f>AVERAGE(D23:H23)</f>
        <v>199.4</v>
      </c>
      <c r="J23" s="133">
        <f>I23*0.97</f>
        <v>193.41800000000001</v>
      </c>
      <c r="K23" s="133">
        <f>I23*1.03</f>
        <v>205.38200000000001</v>
      </c>
      <c r="L23" s="185" t="str">
        <f>IF(AND(D23&gt;I23*0.97,D23&lt;I23*1.03),"○","×")</f>
        <v>×</v>
      </c>
      <c r="M23" s="185" t="str">
        <f>IF(AND(E23&gt;I23*0.97,E23&lt;I23*1.03),"○","×")</f>
        <v>×</v>
      </c>
      <c r="N23" s="185" t="str">
        <f>IF(AND(F23&gt;I23*0.97,F23&lt;I23*1.03),"○","×")</f>
        <v>○</v>
      </c>
      <c r="O23" s="185" t="str">
        <f>IF(AND(G23&gt;I23*0.97,G23&lt;I23*1.03),"○","×")</f>
        <v>×</v>
      </c>
      <c r="P23" s="185" t="str">
        <f>IF(AND(H23&gt;I23*0.97,H23&lt;I23*1.03),"○","×")</f>
        <v>×</v>
      </c>
      <c r="Q23" s="134" t="str">
        <f>IF(COUNTIF(L23:P23,"○")=5,"同程度","―")</f>
        <v>―</v>
      </c>
      <c r="R23" s="124" t="str">
        <f t="shared" si="3"/>
        <v>↑</v>
      </c>
      <c r="S23" s="123" t="str">
        <f t="shared" si="3"/>
        <v>↑</v>
      </c>
      <c r="T23" s="123" t="str">
        <f t="shared" si="3"/>
        <v>↑</v>
      </c>
      <c r="U23" s="123" t="str">
        <f t="shared" si="3"/>
        <v>↑</v>
      </c>
      <c r="V23" s="123" t="str">
        <f>R23&amp;S23&amp;T23&amp;U23</f>
        <v>↑↑↑↑</v>
      </c>
      <c r="W23" s="135" t="str" cm="1">
        <f t="array" ref="W23">INDEX($AL$2:$AL$82,MATCH(V23,$AK$2:$AK$82,0),0)</f>
        <v>増加傾向⤴</v>
      </c>
      <c r="X23" s="136" t="str">
        <f>IF(F23-D23&gt;0,"↑",IF(F23-D23&lt;0,"↓","－"))</f>
        <v>↑</v>
      </c>
      <c r="Y23" s="137" t="str">
        <f>IF(V23="↓↑↓↓",IF(X23="↓","減少傾向","×"),"判定外")</f>
        <v>判定外</v>
      </c>
      <c r="Z23" s="138" t="str">
        <f>IF(V23="↑↓↑↑",IF(X23="↑","増加傾向","×"),"判定外")</f>
        <v>判定外</v>
      </c>
      <c r="AA23" s="139" t="str">
        <f>IF(G23-E23&gt;0,"↑",IF(G23-E23&lt;0,"↓","－"))</f>
        <v>↑</v>
      </c>
      <c r="AB23" s="137" t="str">
        <f>IF(V23="↓↓↑↓",IF(AA23="↓","減少傾向","×"),"判定外")</f>
        <v>判定外</v>
      </c>
      <c r="AC23" s="138" t="str">
        <f>IF(V23="↑↑↓↑",IF(AA23="↑","増加傾向","×"),"判定外")</f>
        <v>判定外</v>
      </c>
      <c r="AD23" s="140" t="s">
        <v>227</v>
      </c>
      <c r="AE23" s="118"/>
      <c r="AK23" s="100" t="s">
        <v>308</v>
      </c>
      <c r="AL23" s="100" t="s">
        <v>279</v>
      </c>
    </row>
    <row r="24" spans="2:38" ht="27.75" thickBot="1">
      <c r="B24" s="115"/>
      <c r="C24" s="130" t="s">
        <v>32</v>
      </c>
      <c r="D24" s="159">
        <f>ROUND(D17/D25,1)</f>
        <v>449.1</v>
      </c>
      <c r="E24" s="159">
        <f>ROUND(E17/E25,1)</f>
        <v>471.4</v>
      </c>
      <c r="F24" s="159">
        <f>ROUND(F17/F25,1)</f>
        <v>503</v>
      </c>
      <c r="G24" s="159">
        <f>ROUND(G17/G25,1)</f>
        <v>521.20000000000005</v>
      </c>
      <c r="H24" s="159">
        <f>ROUND(H17/H25,1)</f>
        <v>531.70000000000005</v>
      </c>
      <c r="I24" s="141">
        <f>AVERAGE(D24:H24)</f>
        <v>495.28000000000003</v>
      </c>
      <c r="J24" s="142">
        <f>I24*0.97</f>
        <v>480.42160000000001</v>
      </c>
      <c r="K24" s="142">
        <f>I24*1.03</f>
        <v>510.13840000000005</v>
      </c>
      <c r="L24" s="186" t="str">
        <f>IF(AND(D24&gt;I24*0.97,D24&lt;I24*1.03),"○","×")</f>
        <v>×</v>
      </c>
      <c r="M24" s="186" t="str">
        <f>IF(AND(E24&gt;I24*0.97,E24&lt;I24*1.03),"○","×")</f>
        <v>×</v>
      </c>
      <c r="N24" s="186" t="str">
        <f>IF(AND(F24&gt;I24*0.97,F24&lt;I24*1.03),"○","×")</f>
        <v>○</v>
      </c>
      <c r="O24" s="186" t="str">
        <f>IF(AND(G24&gt;I24*0.97,G24&lt;I24*1.03),"○","×")</f>
        <v>×</v>
      </c>
      <c r="P24" s="186" t="str">
        <f>IF(AND(H24&gt;I24*0.97,H24&lt;I24*1.03),"○","×")</f>
        <v>×</v>
      </c>
      <c r="Q24" s="143" t="str">
        <f>IF(COUNTIF(L24:P24,"○")=5,"同程度","―")</f>
        <v>―</v>
      </c>
      <c r="R24" s="144" t="str">
        <f t="shared" si="3"/>
        <v>↑</v>
      </c>
      <c r="S24" s="106" t="str">
        <f t="shared" si="3"/>
        <v>↑</v>
      </c>
      <c r="T24" s="106" t="str">
        <f t="shared" si="3"/>
        <v>↑</v>
      </c>
      <c r="U24" s="106" t="str">
        <f t="shared" si="3"/>
        <v>↑</v>
      </c>
      <c r="V24" s="106" t="str">
        <f>R24&amp;S24&amp;T24&amp;U24</f>
        <v>↑↑↑↑</v>
      </c>
      <c r="W24" s="145" t="str" cm="1">
        <f t="array" ref="W24">INDEX($AL$2:$AL$82,MATCH(V24,$AK$2:$AK$82,0),0)</f>
        <v>増加傾向⤴</v>
      </c>
      <c r="X24" s="146" t="str">
        <f>IF(F24-D24&gt;0,"↑",IF(F24-D24&lt;0,"↓","－"))</f>
        <v>↑</v>
      </c>
      <c r="Y24" s="147" t="str">
        <f>IF(V24="↓↑↓↓",IF(X24="↓","減少傾向","×"),"判定外")</f>
        <v>判定外</v>
      </c>
      <c r="Z24" s="148" t="str">
        <f>IF(V24="↑↓↑↑",IF(X24="↑","増加傾向","×"),"判定外")</f>
        <v>判定外</v>
      </c>
      <c r="AA24" s="149" t="str">
        <f>IF(G24-E24&gt;0,"↑",IF(G24-E24&lt;0,"↓","－"))</f>
        <v>↑</v>
      </c>
      <c r="AB24" s="147" t="str">
        <f>IF(V24="↓↓↑↓",IF(AA24="↓","減少傾向","×"),"判定外")</f>
        <v>判定外</v>
      </c>
      <c r="AC24" s="148" t="str">
        <f>IF(V24="↑↑↓↑",IF(AA24="↑","増加傾向","×"),"判定外")</f>
        <v>判定外</v>
      </c>
      <c r="AD24" s="150" t="s">
        <v>227</v>
      </c>
      <c r="AE24" s="118"/>
      <c r="AK24" s="100" t="s">
        <v>309</v>
      </c>
      <c r="AL24" s="100" t="s">
        <v>310</v>
      </c>
    </row>
    <row r="25" spans="2:38">
      <c r="B25" s="115"/>
      <c r="C25" s="160" t="s">
        <v>242</v>
      </c>
      <c r="D25" s="161">
        <f>COUNTA('15-1.2019'!D11:D96)</f>
        <v>86</v>
      </c>
      <c r="E25" s="161">
        <f>COUNTA('15-1.2020'!D11:D96)</f>
        <v>86</v>
      </c>
      <c r="F25" s="161">
        <f>COUNTA('15-1.2021'!D11:D96)</f>
        <v>86</v>
      </c>
      <c r="G25" s="161">
        <f>COUNTA('15-1.2022'!D11:D96)</f>
        <v>86</v>
      </c>
      <c r="H25" s="161">
        <f>COUNTA('15-1.2023'!D11:D96)</f>
        <v>86</v>
      </c>
      <c r="I25" s="151"/>
      <c r="J25" s="151"/>
      <c r="K25" s="151"/>
      <c r="L25" s="187"/>
      <c r="M25" s="187"/>
      <c r="N25" s="187"/>
      <c r="O25" s="187"/>
      <c r="P25" s="187"/>
      <c r="Q25" s="152"/>
      <c r="R25" s="152"/>
      <c r="S25" s="152"/>
      <c r="T25" s="152"/>
      <c r="U25" s="152"/>
      <c r="V25" s="152"/>
      <c r="W25" s="151"/>
      <c r="X25" s="152"/>
      <c r="Y25" s="151"/>
      <c r="Z25" s="151"/>
      <c r="AA25" s="152"/>
      <c r="AB25" s="151"/>
      <c r="AC25" s="151"/>
      <c r="AD25" s="153"/>
      <c r="AE25" s="118"/>
      <c r="AK25" s="100" t="s">
        <v>311</v>
      </c>
      <c r="AL25" s="100" t="s">
        <v>279</v>
      </c>
    </row>
    <row r="26" spans="2:38" ht="14.25" thickBot="1">
      <c r="B26" s="115"/>
      <c r="C26" s="116"/>
      <c r="D26" s="117"/>
      <c r="E26" s="117"/>
      <c r="F26" s="117"/>
      <c r="G26" s="117"/>
      <c r="H26" s="117"/>
      <c r="I26" s="151"/>
      <c r="J26" s="151"/>
      <c r="K26" s="151"/>
      <c r="L26" s="187"/>
      <c r="M26" s="187"/>
      <c r="N26" s="187"/>
      <c r="O26" s="187"/>
      <c r="P26" s="187"/>
      <c r="Q26" s="152"/>
      <c r="R26" s="152"/>
      <c r="S26" s="152"/>
      <c r="T26" s="152"/>
      <c r="U26" s="152"/>
      <c r="V26" s="152"/>
      <c r="W26" s="151"/>
      <c r="X26" s="152"/>
      <c r="Y26" s="151"/>
      <c r="Z26" s="151"/>
      <c r="AA26" s="152"/>
      <c r="AB26" s="151"/>
      <c r="AC26" s="151"/>
      <c r="AD26" s="153"/>
      <c r="AE26" s="118"/>
      <c r="AK26" s="100" t="s">
        <v>312</v>
      </c>
      <c r="AL26" s="100" t="s">
        <v>263</v>
      </c>
    </row>
    <row r="27" spans="2:38">
      <c r="B27" s="115"/>
      <c r="C27" s="116"/>
      <c r="D27" s="117"/>
      <c r="E27" s="117"/>
      <c r="F27" s="117"/>
      <c r="G27" s="117"/>
      <c r="H27" s="117"/>
      <c r="I27" s="211" t="s">
        <v>269</v>
      </c>
      <c r="J27" s="212"/>
      <c r="K27" s="212"/>
      <c r="L27" s="213"/>
      <c r="M27" s="213"/>
      <c r="N27" s="213"/>
      <c r="O27" s="213"/>
      <c r="P27" s="213"/>
      <c r="Q27" s="214" t="s">
        <v>270</v>
      </c>
      <c r="R27" s="211" t="s">
        <v>271</v>
      </c>
      <c r="S27" s="213"/>
      <c r="T27" s="213"/>
      <c r="U27" s="213"/>
      <c r="V27" s="216" t="s">
        <v>272</v>
      </c>
      <c r="W27" s="217"/>
      <c r="X27" s="220" t="s">
        <v>273</v>
      </c>
      <c r="Y27" s="207" t="s">
        <v>274</v>
      </c>
      <c r="Z27" s="208"/>
      <c r="AA27" s="205" t="s">
        <v>275</v>
      </c>
      <c r="AB27" s="207" t="s">
        <v>276</v>
      </c>
      <c r="AC27" s="208"/>
      <c r="AD27" s="209" t="s">
        <v>277</v>
      </c>
      <c r="AE27" s="118"/>
      <c r="AK27" s="100" t="s">
        <v>313</v>
      </c>
      <c r="AL27" s="100" t="s">
        <v>279</v>
      </c>
    </row>
    <row r="28" spans="2:38">
      <c r="B28" s="115"/>
      <c r="C28" s="162" t="s">
        <v>229</v>
      </c>
      <c r="D28" s="120" t="str">
        <f ca="1">Q1&amp;"(n="&amp;D33&amp;")"</f>
        <v>R1(n=25)</v>
      </c>
      <c r="E28" s="120" t="str">
        <f ca="1">R1&amp;"(n="&amp;E33&amp;")"</f>
        <v>R2(n=25)</v>
      </c>
      <c r="F28" s="120" t="str">
        <f ca="1">S1&amp;"(n="&amp;F33&amp;")"</f>
        <v>R3(n=25)</v>
      </c>
      <c r="G28" s="120" t="str">
        <f ca="1">T1&amp;"(n="&amp;G33&amp;")"</f>
        <v>R4(n=25)</v>
      </c>
      <c r="H28" s="120" t="str">
        <f ca="1">U1&amp;"(n="&amp;H33&amp;")"</f>
        <v>R5(n=25)</v>
      </c>
      <c r="I28" s="121" t="s">
        <v>280</v>
      </c>
      <c r="J28" s="122">
        <v>-0.03</v>
      </c>
      <c r="K28" s="122">
        <v>0.03</v>
      </c>
      <c r="L28" s="185" t="str">
        <f ca="1">Q1</f>
        <v>R1</v>
      </c>
      <c r="M28" s="185" t="str">
        <f ca="1">R1</f>
        <v>R2</v>
      </c>
      <c r="N28" s="185" t="str">
        <f ca="1">S1</f>
        <v>R3</v>
      </c>
      <c r="O28" s="185" t="str">
        <f ca="1">T1</f>
        <v>R4</v>
      </c>
      <c r="P28" s="185" t="str">
        <f ca="1">U1</f>
        <v>R5</v>
      </c>
      <c r="Q28" s="215"/>
      <c r="R28" s="124" t="s">
        <v>281</v>
      </c>
      <c r="S28" s="123" t="s">
        <v>282</v>
      </c>
      <c r="T28" s="123" t="s">
        <v>283</v>
      </c>
      <c r="U28" s="123" t="s">
        <v>284</v>
      </c>
      <c r="V28" s="218"/>
      <c r="W28" s="219"/>
      <c r="X28" s="221"/>
      <c r="Y28" s="125" t="s">
        <v>285</v>
      </c>
      <c r="Z28" s="126" t="s">
        <v>286</v>
      </c>
      <c r="AA28" s="206"/>
      <c r="AB28" s="127" t="s">
        <v>287</v>
      </c>
      <c r="AC28" s="128" t="s">
        <v>288</v>
      </c>
      <c r="AD28" s="210"/>
      <c r="AE28" s="129"/>
      <c r="AK28" s="100" t="s">
        <v>314</v>
      </c>
      <c r="AL28" s="100" t="s">
        <v>261</v>
      </c>
    </row>
    <row r="29" spans="2:38" ht="27">
      <c r="B29" s="115"/>
      <c r="C29" s="130" t="s">
        <v>371</v>
      </c>
      <c r="D29" s="157">
        <f>ROUND('15-1.2019'!F6,1)</f>
        <v>16138.5</v>
      </c>
      <c r="E29" s="157">
        <f>ROUND('15-1.2020'!F6,1)</f>
        <v>17698.099999999999</v>
      </c>
      <c r="F29" s="157">
        <f>ROUND('15-1.2021'!F6,1)</f>
        <v>12906.4</v>
      </c>
      <c r="G29" s="157">
        <f>ROUND('15-1.2022'!F6,1)</f>
        <v>19453.599999999999</v>
      </c>
      <c r="H29" s="157">
        <f>ROUND('15-1.2023'!F6,1)</f>
        <v>18201.8</v>
      </c>
      <c r="I29" s="132">
        <f>AVERAGE(D29:H29)</f>
        <v>16879.68</v>
      </c>
      <c r="J29" s="133">
        <f>I29*0.97</f>
        <v>16373.2896</v>
      </c>
      <c r="K29" s="133">
        <f>I29*1.03</f>
        <v>17386.070400000001</v>
      </c>
      <c r="L29" s="185" t="str">
        <f>IF(AND(D29&gt;I29*0.97,D29&lt;I29*1.03),"○","×")</f>
        <v>×</v>
      </c>
      <c r="M29" s="185" t="str">
        <f>IF(AND(E29&gt;I29*0.97,E29&lt;I29*1.03),"○","×")</f>
        <v>×</v>
      </c>
      <c r="N29" s="185" t="str">
        <f>IF(AND(F29&gt;I29*0.97,F29&lt;I29*1.03),"○","×")</f>
        <v>×</v>
      </c>
      <c r="O29" s="185" t="str">
        <f>IF(AND(G29&gt;I29*0.97,G29&lt;I29*1.03),"○","×")</f>
        <v>×</v>
      </c>
      <c r="P29" s="185" t="str">
        <f>IF(AND(H29&gt;I29*0.97,H29&lt;I29*1.03),"○","×")</f>
        <v>×</v>
      </c>
      <c r="Q29" s="134" t="str">
        <f>IF(COUNTIF(L29:P29,"○")=5,"同程度","―")</f>
        <v>―</v>
      </c>
      <c r="R29" s="124" t="str">
        <f t="shared" ref="R29:U32" si="4">IF(E29-D29&gt;0,"↑",IF(E29-D29&lt;0,"↓","－"))</f>
        <v>↑</v>
      </c>
      <c r="S29" s="123" t="str">
        <f t="shared" si="4"/>
        <v>↓</v>
      </c>
      <c r="T29" s="123" t="str">
        <f t="shared" si="4"/>
        <v>↑</v>
      </c>
      <c r="U29" s="123" t="str">
        <f t="shared" si="4"/>
        <v>↓</v>
      </c>
      <c r="V29" s="123" t="str">
        <f>R29&amp;S29&amp;T29&amp;U29</f>
        <v>↑↓↑↓</v>
      </c>
      <c r="W29" s="135" t="str" cm="1">
        <f t="array" ref="W29">INDEX($AL$2:$AL$82,MATCH(V29,$AK$2:$AK$82,0),0)</f>
        <v>隔年で増減</v>
      </c>
      <c r="X29" s="136" t="str">
        <f>IF(F29-D29&gt;0,"↑",IF(F29-D29&lt;0,"↓","－"))</f>
        <v>↓</v>
      </c>
      <c r="Y29" s="137" t="str">
        <f>IF(V29="↓↑↓↓",IF(X29="↓","減少傾向","×"),"判定外")</f>
        <v>判定外</v>
      </c>
      <c r="Z29" s="138" t="str">
        <f>IF(V29="↑↓↑↑",IF(X29="↑","増加傾向","×"),"判定外")</f>
        <v>判定外</v>
      </c>
      <c r="AA29" s="139" t="str">
        <f>IF(G29-E29&gt;0,"↑",IF(G29-E29&lt;0,"↓","－"))</f>
        <v>↑</v>
      </c>
      <c r="AB29" s="137" t="str">
        <f>IF(V29="↓↓↑↓",IF(AA29="↓","減少傾向","×"),"判定外")</f>
        <v>判定外</v>
      </c>
      <c r="AC29" s="138" t="str">
        <f>IF(V29="↑↑↓↑",IF(AA29="↑","増加傾向","×"),"判定外")</f>
        <v>判定外</v>
      </c>
      <c r="AD29" s="140" t="s">
        <v>233</v>
      </c>
      <c r="AE29" s="118"/>
      <c r="AK29" s="100" t="s">
        <v>315</v>
      </c>
      <c r="AL29" s="100" t="s">
        <v>263</v>
      </c>
    </row>
    <row r="30" spans="2:38">
      <c r="B30" s="115"/>
      <c r="C30" s="130" t="s">
        <v>3</v>
      </c>
      <c r="D30" s="158">
        <f>ROUND('15-1.2019'!D6,1)</f>
        <v>61</v>
      </c>
      <c r="E30" s="158">
        <f>ROUND('15-1.2020'!D6,1)</f>
        <v>56.6</v>
      </c>
      <c r="F30" s="158">
        <f>ROUND('15-1.2021'!D6,1)</f>
        <v>60.2</v>
      </c>
      <c r="G30" s="158">
        <f>ROUND('15-1.2022'!D6,1)</f>
        <v>58.4</v>
      </c>
      <c r="H30" s="158">
        <f>ROUND('15-1.2023'!D6,1)</f>
        <v>57.3</v>
      </c>
      <c r="I30" s="132">
        <f>AVERAGE(D30:H30)</f>
        <v>58.7</v>
      </c>
      <c r="J30" s="133">
        <f>I30*0.97</f>
        <v>56.939</v>
      </c>
      <c r="K30" s="133">
        <f>I30*1.03</f>
        <v>60.461000000000006</v>
      </c>
      <c r="L30" s="185" t="str">
        <f>IF(AND(D30&gt;I30*0.97,D30&lt;I30*1.03),"○","×")</f>
        <v>×</v>
      </c>
      <c r="M30" s="185" t="str">
        <f>IF(AND(E30&gt;I30*0.97,E30&lt;I30*1.03),"○","×")</f>
        <v>×</v>
      </c>
      <c r="N30" s="185" t="str">
        <f>IF(AND(F30&gt;I30*0.97,F30&lt;I30*1.03),"○","×")</f>
        <v>○</v>
      </c>
      <c r="O30" s="185" t="str">
        <f>IF(AND(G30&gt;I30*0.97,G30&lt;I30*1.03),"○","×")</f>
        <v>○</v>
      </c>
      <c r="P30" s="185" t="str">
        <f>IF(AND(H30&gt;I30*0.97,H30&lt;I30*1.03),"○","×")</f>
        <v>○</v>
      </c>
      <c r="Q30" s="134" t="str">
        <f>IF(COUNTIF(L30:P30,"○")=5,"同程度","―")</f>
        <v>―</v>
      </c>
      <c r="R30" s="124" t="str">
        <f t="shared" si="4"/>
        <v>↓</v>
      </c>
      <c r="S30" s="123" t="str">
        <f t="shared" si="4"/>
        <v>↑</v>
      </c>
      <c r="T30" s="123" t="str">
        <f t="shared" si="4"/>
        <v>↓</v>
      </c>
      <c r="U30" s="123" t="str">
        <f t="shared" si="4"/>
        <v>↓</v>
      </c>
      <c r="V30" s="123" t="str">
        <f>R30&amp;S30&amp;T30&amp;U30</f>
        <v>↓↑↓↓</v>
      </c>
      <c r="W30" s="135" t="str" cm="1">
        <f t="array" ref="W30">INDEX($AL$2:$AL$82,MATCH(V30,$AK$2:$AK$82,0),0)</f>
        <v>年度により増減</v>
      </c>
      <c r="X30" s="136" t="str">
        <f>IF(F30-D30&gt;0,"↑",IF(F30-D30&lt;0,"↓","－"))</f>
        <v>↓</v>
      </c>
      <c r="Y30" s="137" t="str">
        <f>IF(V30="↓↑↓↓",IF(X30="↓","減少傾向","×"),"判定外")</f>
        <v>減少傾向</v>
      </c>
      <c r="Z30" s="138" t="str">
        <f>IF(V30="↑↓↑↑",IF(X30="↑","増加傾向","×"),"判定外")</f>
        <v>判定外</v>
      </c>
      <c r="AA30" s="139" t="str">
        <f>IF(G30-E30&gt;0,"↑",IF(G30-E30&lt;0,"↓","－"))</f>
        <v>↑</v>
      </c>
      <c r="AB30" s="137" t="str">
        <f>IF(V30="↓↓↑↓",IF(AA30="↓","減少傾向","×"),"判定外")</f>
        <v>判定外</v>
      </c>
      <c r="AC30" s="138" t="str">
        <f>IF(V30="↑↑↓↑",IF(AA30="↑","増加傾向","×"),"判定外")</f>
        <v>判定外</v>
      </c>
      <c r="AD30" s="140" t="s">
        <v>225</v>
      </c>
      <c r="AE30" s="118"/>
      <c r="AK30" s="100" t="s">
        <v>316</v>
      </c>
      <c r="AL30" s="100" t="s">
        <v>279</v>
      </c>
    </row>
    <row r="31" spans="2:38" ht="27">
      <c r="B31" s="115"/>
      <c r="C31" s="130" t="s">
        <v>33</v>
      </c>
      <c r="D31" s="158">
        <f>ROUND('15-1.2019'!E6,1)</f>
        <v>89.6</v>
      </c>
      <c r="E31" s="158">
        <f>ROUND('15-1.2020'!E6,1)</f>
        <v>103.9</v>
      </c>
      <c r="F31" s="158">
        <f>ROUND('15-1.2021'!E6,1)</f>
        <v>107.9</v>
      </c>
      <c r="G31" s="158">
        <f>ROUND('15-1.2022'!E6,1)</f>
        <v>116.4</v>
      </c>
      <c r="H31" s="158">
        <f>ROUND('15-1.2023'!E6,1)</f>
        <v>117.5</v>
      </c>
      <c r="I31" s="132">
        <f>AVERAGE(D31:H31)</f>
        <v>107.05999999999999</v>
      </c>
      <c r="J31" s="133">
        <f>I31*0.97</f>
        <v>103.84819999999999</v>
      </c>
      <c r="K31" s="133">
        <f>I31*1.03</f>
        <v>110.27179999999998</v>
      </c>
      <c r="L31" s="185" t="str">
        <f>IF(AND(D31&gt;I31*0.97,D31&lt;I31*1.03),"○","×")</f>
        <v>×</v>
      </c>
      <c r="M31" s="185" t="str">
        <f>IF(AND(E31&gt;I31*0.97,E31&lt;I31*1.03),"○","×")</f>
        <v>○</v>
      </c>
      <c r="N31" s="185" t="str">
        <f>IF(AND(F31&gt;I31*0.97,F31&lt;I31*1.03),"○","×")</f>
        <v>○</v>
      </c>
      <c r="O31" s="185" t="str">
        <f>IF(AND(G31&gt;I31*0.97,G31&lt;I31*1.03),"○","×")</f>
        <v>×</v>
      </c>
      <c r="P31" s="185" t="str">
        <f>IF(AND(H31&gt;I31*0.97,H31&lt;I31*1.03),"○","×")</f>
        <v>×</v>
      </c>
      <c r="Q31" s="134" t="str">
        <f>IF(COUNTIF(L31:P31,"○")=5,"同程度","―")</f>
        <v>―</v>
      </c>
      <c r="R31" s="124" t="str">
        <f t="shared" si="4"/>
        <v>↑</v>
      </c>
      <c r="S31" s="123" t="str">
        <f t="shared" si="4"/>
        <v>↑</v>
      </c>
      <c r="T31" s="123" t="str">
        <f t="shared" si="4"/>
        <v>↑</v>
      </c>
      <c r="U31" s="123" t="str">
        <f t="shared" si="4"/>
        <v>↑</v>
      </c>
      <c r="V31" s="123" t="str">
        <f>R31&amp;S31&amp;T31&amp;U31</f>
        <v>↑↑↑↑</v>
      </c>
      <c r="W31" s="135" t="str" cm="1">
        <f t="array" ref="W31">INDEX($AL$2:$AL$82,MATCH(V31,$AK$2:$AK$82,0),0)</f>
        <v>増加傾向⤴</v>
      </c>
      <c r="X31" s="136" t="str">
        <f>IF(F31-D31&gt;0,"↑",IF(F31-D31&lt;0,"↓","－"))</f>
        <v>↑</v>
      </c>
      <c r="Y31" s="137" t="str">
        <f>IF(V31="↓↑↓↓",IF(X31="↓","減少傾向","×"),"判定外")</f>
        <v>判定外</v>
      </c>
      <c r="Z31" s="138" t="str">
        <f>IF(V31="↑↓↑↑",IF(X31="↑","増加傾向","×"),"判定外")</f>
        <v>判定外</v>
      </c>
      <c r="AA31" s="139" t="str">
        <f>IF(G31-E31&gt;0,"↑",IF(G31-E31&lt;0,"↓","－"))</f>
        <v>↑</v>
      </c>
      <c r="AB31" s="137" t="str">
        <f>IF(V31="↓↓↑↓",IF(AA31="↓","減少傾向","×"),"判定外")</f>
        <v>判定外</v>
      </c>
      <c r="AC31" s="138" t="str">
        <f>IF(V31="↑↑↓↑",IF(AA31="↑","増加傾向","×"),"判定外")</f>
        <v>判定外</v>
      </c>
      <c r="AD31" s="140" t="s">
        <v>227</v>
      </c>
      <c r="AE31" s="118"/>
      <c r="AK31" s="100" t="s">
        <v>317</v>
      </c>
      <c r="AL31" s="100" t="s">
        <v>263</v>
      </c>
    </row>
    <row r="32" spans="2:38" ht="27.75" thickBot="1">
      <c r="B32" s="115"/>
      <c r="C32" s="130" t="s">
        <v>32</v>
      </c>
      <c r="D32" s="159">
        <f>ROUND('15-1.2019'!G6,1)</f>
        <v>333.9</v>
      </c>
      <c r="E32" s="159">
        <f>ROUND('15-1.2020'!G6,1)</f>
        <v>348.2</v>
      </c>
      <c r="F32" s="159">
        <f>ROUND('15-1.2021'!G6,1)</f>
        <v>365.6</v>
      </c>
      <c r="G32" s="159">
        <f>ROUND('15-1.2022'!G6,1)</f>
        <v>390.4</v>
      </c>
      <c r="H32" s="159">
        <f>ROUND('15-1.2023'!G6,1)</f>
        <v>388.2</v>
      </c>
      <c r="I32" s="141">
        <f>AVERAGE(D32:H32)</f>
        <v>365.26</v>
      </c>
      <c r="J32" s="142">
        <f>I32*0.97</f>
        <v>354.30219999999997</v>
      </c>
      <c r="K32" s="142">
        <f>I32*1.03</f>
        <v>376.21780000000001</v>
      </c>
      <c r="L32" s="186" t="str">
        <f>IF(AND(D32&gt;I32*0.97,D32&lt;I32*1.03),"○","×")</f>
        <v>×</v>
      </c>
      <c r="M32" s="186" t="str">
        <f>IF(AND(E32&gt;I32*0.97,E32&lt;I32*1.03),"○","×")</f>
        <v>×</v>
      </c>
      <c r="N32" s="186" t="str">
        <f>IF(AND(F32&gt;I32*0.97,F32&lt;I32*1.03),"○","×")</f>
        <v>○</v>
      </c>
      <c r="O32" s="186" t="str">
        <f>IF(AND(G32&gt;I32*0.97,G32&lt;I32*1.03),"○","×")</f>
        <v>×</v>
      </c>
      <c r="P32" s="186" t="str">
        <f>IF(AND(H32&gt;I32*0.97,H32&lt;I32*1.03),"○","×")</f>
        <v>×</v>
      </c>
      <c r="Q32" s="143" t="str">
        <f>IF(COUNTIF(L32:P32,"○")=5,"同程度","―")</f>
        <v>―</v>
      </c>
      <c r="R32" s="144" t="str">
        <f t="shared" si="4"/>
        <v>↑</v>
      </c>
      <c r="S32" s="106" t="str">
        <f t="shared" si="4"/>
        <v>↑</v>
      </c>
      <c r="T32" s="106" t="str">
        <f t="shared" si="4"/>
        <v>↑</v>
      </c>
      <c r="U32" s="106" t="str">
        <f t="shared" si="4"/>
        <v>↓</v>
      </c>
      <c r="V32" s="106" t="str">
        <f>R32&amp;S32&amp;T32&amp;U32</f>
        <v>↑↑↑↓</v>
      </c>
      <c r="W32" s="145" t="str" cm="1">
        <f t="array" ref="W32">INDEX($AL$2:$AL$82,MATCH(V32,$AK$2:$AK$82,0),0)</f>
        <v>最新年度のみ減少</v>
      </c>
      <c r="X32" s="146" t="str">
        <f>IF(F32-D32&gt;0,"↑",IF(F32-D32&lt;0,"↓","－"))</f>
        <v>↑</v>
      </c>
      <c r="Y32" s="147" t="str">
        <f>IF(V32="↓↑↓↓",IF(X32="↓","減少傾向","×"),"判定外")</f>
        <v>判定外</v>
      </c>
      <c r="Z32" s="148" t="str">
        <f>IF(V32="↑↓↑↑",IF(X32="↑","増加傾向","×"),"判定外")</f>
        <v>判定外</v>
      </c>
      <c r="AA32" s="149" t="str">
        <f>IF(G32-E32&gt;0,"↑",IF(G32-E32&lt;0,"↓","－"))</f>
        <v>↑</v>
      </c>
      <c r="AB32" s="147" t="str">
        <f>IF(V32="↓↓↑↓",IF(AA32="↓","減少傾向","×"),"判定外")</f>
        <v>判定外</v>
      </c>
      <c r="AC32" s="148" t="str">
        <f>IF(V32="↑↑↓↑",IF(AA32="↑","増加傾向","×"),"判定外")</f>
        <v>判定外</v>
      </c>
      <c r="AD32" s="150" t="s">
        <v>381</v>
      </c>
      <c r="AE32" s="118"/>
      <c r="AK32" s="100" t="s">
        <v>318</v>
      </c>
      <c r="AL32" s="100" t="s">
        <v>233</v>
      </c>
    </row>
    <row r="33" spans="2:38">
      <c r="B33" s="115"/>
      <c r="C33" s="162" t="s">
        <v>242</v>
      </c>
      <c r="D33" s="161">
        <f>COUNTIFS('15-1.2019'!B11:B96,"G",'15-1.2019'!D11:D96,"&lt;&gt;")</f>
        <v>25</v>
      </c>
      <c r="E33" s="161">
        <f>COUNTIFS('15-1.2020'!B11:B96,"G",'15-1.2020'!D11:D96,"&lt;&gt;")</f>
        <v>25</v>
      </c>
      <c r="F33" s="161">
        <f>COUNTIFS('15-1.2021'!B11:B96,"G",'15-1.2021'!D11:D96,"&lt;&gt;")</f>
        <v>25</v>
      </c>
      <c r="G33" s="161">
        <f>COUNTIFS('15-1.2022'!B11:B96,"G",'15-1.2022'!D11:D96,"&lt;&gt;")</f>
        <v>25</v>
      </c>
      <c r="H33" s="161">
        <f>COUNTIFS('15-1.2023'!B11:B96,"G",'15-1.2023'!D11:D96,"&lt;&gt;")</f>
        <v>25</v>
      </c>
      <c r="I33" s="151"/>
      <c r="J33" s="151"/>
      <c r="K33" s="151"/>
      <c r="L33" s="187"/>
      <c r="M33" s="187"/>
      <c r="N33" s="187"/>
      <c r="O33" s="187"/>
      <c r="P33" s="187"/>
      <c r="Q33" s="152"/>
      <c r="R33" s="152"/>
      <c r="S33" s="152"/>
      <c r="T33" s="152"/>
      <c r="U33" s="152"/>
      <c r="V33" s="152"/>
      <c r="W33" s="151"/>
      <c r="X33" s="152"/>
      <c r="Y33" s="151"/>
      <c r="Z33" s="151"/>
      <c r="AA33" s="152"/>
      <c r="AB33" s="151"/>
      <c r="AC33" s="151"/>
      <c r="AD33" s="153"/>
      <c r="AE33" s="118"/>
      <c r="AK33" s="100" t="s">
        <v>319</v>
      </c>
      <c r="AL33" s="100" t="s">
        <v>279</v>
      </c>
    </row>
    <row r="34" spans="2:38" ht="14.25" thickBot="1">
      <c r="B34" s="163"/>
      <c r="C34" s="164"/>
      <c r="D34" s="165"/>
      <c r="E34" s="165"/>
      <c r="F34" s="165"/>
      <c r="G34" s="165"/>
      <c r="H34" s="165"/>
      <c r="I34" s="166"/>
      <c r="J34" s="166"/>
      <c r="K34" s="166"/>
      <c r="L34" s="188"/>
      <c r="M34" s="188"/>
      <c r="N34" s="188"/>
      <c r="O34" s="188"/>
      <c r="P34" s="188"/>
      <c r="Q34" s="167"/>
      <c r="R34" s="167"/>
      <c r="S34" s="167"/>
      <c r="T34" s="167"/>
      <c r="U34" s="167"/>
      <c r="V34" s="167"/>
      <c r="W34" s="166"/>
      <c r="X34" s="167"/>
      <c r="Y34" s="166"/>
      <c r="Z34" s="166"/>
      <c r="AA34" s="167"/>
      <c r="AB34" s="166"/>
      <c r="AC34" s="166"/>
      <c r="AD34" s="165"/>
      <c r="AE34" s="168"/>
      <c r="AK34" s="100" t="s">
        <v>320</v>
      </c>
      <c r="AL34" s="100" t="s">
        <v>279</v>
      </c>
    </row>
    <row r="35" spans="2:38">
      <c r="I35" s="98"/>
      <c r="J35" s="98"/>
      <c r="K35" s="98"/>
      <c r="L35" s="189"/>
      <c r="M35" s="189"/>
      <c r="N35" s="189"/>
      <c r="O35" s="189"/>
      <c r="P35" s="189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98"/>
      <c r="AC35" s="98"/>
      <c r="AD35" s="98"/>
      <c r="AK35" s="100" t="s">
        <v>321</v>
      </c>
      <c r="AL35" s="100" t="s">
        <v>263</v>
      </c>
    </row>
    <row r="36" spans="2:38">
      <c r="AD36" s="98"/>
      <c r="AK36" s="100" t="s">
        <v>322</v>
      </c>
      <c r="AL36" s="100" t="s">
        <v>279</v>
      </c>
    </row>
    <row r="37" spans="2:38">
      <c r="I37" s="98"/>
      <c r="J37" s="98"/>
      <c r="K37" s="98"/>
      <c r="L37" s="189"/>
      <c r="M37" s="189"/>
      <c r="N37" s="189"/>
      <c r="O37" s="189"/>
      <c r="P37" s="189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K37" s="100" t="s">
        <v>323</v>
      </c>
      <c r="AL37" s="100" t="s">
        <v>279</v>
      </c>
    </row>
    <row r="38" spans="2:38">
      <c r="I38" s="98"/>
      <c r="J38" s="98"/>
      <c r="K38" s="98"/>
      <c r="L38" s="189"/>
      <c r="M38" s="189"/>
      <c r="N38" s="189"/>
      <c r="O38" s="189"/>
      <c r="P38" s="189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G38" s="169"/>
      <c r="AJ38" s="169"/>
      <c r="AK38" s="100" t="s">
        <v>324</v>
      </c>
      <c r="AL38" s="100" t="s">
        <v>279</v>
      </c>
    </row>
    <row r="39" spans="2:38">
      <c r="I39" s="98"/>
      <c r="J39" s="98"/>
      <c r="K39" s="98"/>
      <c r="L39" s="189"/>
      <c r="M39" s="189"/>
      <c r="N39" s="189"/>
      <c r="O39" s="189"/>
      <c r="P39" s="189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K39" s="100" t="s">
        <v>325</v>
      </c>
      <c r="AL39" s="100" t="s">
        <v>279</v>
      </c>
    </row>
    <row r="40" spans="2:38">
      <c r="I40" s="98"/>
      <c r="J40" s="98"/>
      <c r="K40" s="98"/>
      <c r="L40" s="189"/>
      <c r="M40" s="189"/>
      <c r="N40" s="189"/>
      <c r="O40" s="189"/>
      <c r="P40" s="189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8"/>
      <c r="AB40" s="98"/>
      <c r="AC40" s="98"/>
      <c r="AD40" s="98"/>
      <c r="AK40" s="100" t="s">
        <v>326</v>
      </c>
      <c r="AL40" s="100" t="s">
        <v>279</v>
      </c>
    </row>
    <row r="41" spans="2:38">
      <c r="I41" s="98"/>
      <c r="J41" s="98"/>
      <c r="K41" s="98"/>
      <c r="L41" s="189"/>
      <c r="M41" s="189"/>
      <c r="N41" s="189"/>
      <c r="O41" s="189"/>
      <c r="P41" s="189"/>
      <c r="Q41" s="98"/>
      <c r="R41" s="98"/>
      <c r="S41" s="98"/>
      <c r="T41" s="98"/>
      <c r="U41" s="98"/>
      <c r="V41" s="98"/>
      <c r="W41" s="98"/>
      <c r="X41" s="98"/>
      <c r="Y41" s="98"/>
      <c r="Z41" s="98"/>
      <c r="AA41" s="98"/>
      <c r="AB41" s="98"/>
      <c r="AC41" s="98"/>
      <c r="AD41" s="98"/>
      <c r="AK41" s="100" t="s">
        <v>327</v>
      </c>
      <c r="AL41" s="100" t="s">
        <v>328</v>
      </c>
    </row>
    <row r="42" spans="2:38">
      <c r="E42" s="170"/>
      <c r="I42" s="98"/>
      <c r="J42" s="98"/>
      <c r="K42" s="98"/>
      <c r="L42" s="189"/>
      <c r="M42" s="189"/>
      <c r="N42" s="189"/>
      <c r="O42" s="189"/>
      <c r="P42" s="189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K42" s="100" t="s">
        <v>329</v>
      </c>
      <c r="AL42" s="100" t="s">
        <v>300</v>
      </c>
    </row>
    <row r="43" spans="2:38">
      <c r="E43" s="170"/>
      <c r="I43" s="98"/>
      <c r="J43" s="98"/>
      <c r="K43" s="98"/>
      <c r="L43" s="189"/>
      <c r="M43" s="189"/>
      <c r="N43" s="189"/>
      <c r="O43" s="189"/>
      <c r="P43" s="189"/>
      <c r="Q43" s="98"/>
      <c r="R43" s="98"/>
      <c r="S43" s="98"/>
      <c r="T43" s="98"/>
      <c r="U43" s="98"/>
      <c r="V43" s="98"/>
      <c r="W43" s="98"/>
      <c r="X43" s="98"/>
      <c r="Y43" s="98"/>
      <c r="Z43" s="98"/>
      <c r="AA43" s="98"/>
      <c r="AB43" s="98"/>
      <c r="AC43" s="98"/>
      <c r="AD43" s="98"/>
      <c r="AK43" s="100" t="s">
        <v>330</v>
      </c>
      <c r="AL43" s="100" t="s">
        <v>300</v>
      </c>
    </row>
    <row r="44" spans="2:38">
      <c r="I44" s="98"/>
      <c r="J44" s="98"/>
      <c r="K44" s="98"/>
      <c r="L44" s="189"/>
      <c r="M44" s="189"/>
      <c r="N44" s="189"/>
      <c r="O44" s="189"/>
      <c r="P44" s="189"/>
      <c r="Q44" s="98"/>
      <c r="R44" s="98"/>
      <c r="S44" s="98"/>
      <c r="T44" s="98"/>
      <c r="U44" s="98"/>
      <c r="V44" s="98"/>
      <c r="W44" s="98"/>
      <c r="X44" s="98"/>
      <c r="Y44" s="98"/>
      <c r="Z44" s="98"/>
      <c r="AA44" s="98"/>
      <c r="AB44" s="98"/>
      <c r="AC44" s="98"/>
      <c r="AD44" s="98"/>
      <c r="AK44" s="100" t="s">
        <v>331</v>
      </c>
      <c r="AL44" s="100" t="s">
        <v>328</v>
      </c>
    </row>
    <row r="45" spans="2:38">
      <c r="I45" s="98"/>
      <c r="J45" s="98"/>
      <c r="K45" s="98"/>
      <c r="L45" s="189"/>
      <c r="M45" s="189"/>
      <c r="N45" s="189"/>
      <c r="O45" s="189"/>
      <c r="P45" s="189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8"/>
      <c r="AC45" s="98"/>
      <c r="AD45" s="98"/>
      <c r="AK45" s="100" t="s">
        <v>332</v>
      </c>
      <c r="AL45" s="100" t="s">
        <v>300</v>
      </c>
    </row>
    <row r="46" spans="2:38">
      <c r="I46" s="98"/>
      <c r="J46" s="98"/>
      <c r="K46" s="98"/>
      <c r="L46" s="189"/>
      <c r="M46" s="189"/>
      <c r="N46" s="189"/>
      <c r="O46" s="189"/>
      <c r="P46" s="189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8"/>
      <c r="AC46" s="98"/>
      <c r="AD46" s="98"/>
      <c r="AK46" s="100" t="s">
        <v>333</v>
      </c>
      <c r="AL46" s="100" t="s">
        <v>300</v>
      </c>
    </row>
    <row r="47" spans="2:38">
      <c r="I47" s="98"/>
      <c r="J47" s="98"/>
      <c r="K47" s="98"/>
      <c r="L47" s="189"/>
      <c r="M47" s="189"/>
      <c r="N47" s="189"/>
      <c r="O47" s="189"/>
      <c r="P47" s="189"/>
      <c r="Q47" s="98"/>
      <c r="R47" s="98"/>
      <c r="S47" s="98"/>
      <c r="T47" s="98"/>
      <c r="U47" s="98"/>
      <c r="V47" s="98"/>
      <c r="W47" s="98"/>
      <c r="X47" s="98"/>
      <c r="Y47" s="98"/>
      <c r="Z47" s="98"/>
      <c r="AA47" s="98"/>
      <c r="AB47" s="98"/>
      <c r="AC47" s="98"/>
      <c r="AD47" s="98"/>
      <c r="AK47" s="100" t="s">
        <v>334</v>
      </c>
      <c r="AL47" s="100" t="s">
        <v>227</v>
      </c>
    </row>
    <row r="48" spans="2:38">
      <c r="I48" s="98"/>
      <c r="J48" s="98"/>
      <c r="K48" s="98"/>
      <c r="L48" s="189"/>
      <c r="M48" s="189"/>
      <c r="N48" s="189"/>
      <c r="O48" s="189"/>
      <c r="P48" s="189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98"/>
      <c r="AD48" s="98"/>
      <c r="AK48" s="100" t="s">
        <v>335</v>
      </c>
      <c r="AL48" s="100" t="s">
        <v>279</v>
      </c>
    </row>
    <row r="49" spans="9:38">
      <c r="I49" s="98"/>
      <c r="J49" s="98"/>
      <c r="K49" s="98"/>
      <c r="L49" s="189"/>
      <c r="M49" s="189"/>
      <c r="N49" s="189"/>
      <c r="O49" s="189"/>
      <c r="P49" s="189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K49" s="100" t="s">
        <v>336</v>
      </c>
      <c r="AL49" s="100" t="s">
        <v>279</v>
      </c>
    </row>
    <row r="50" spans="9:38">
      <c r="I50" s="98"/>
      <c r="J50" s="98"/>
      <c r="K50" s="98"/>
      <c r="L50" s="189"/>
      <c r="M50" s="189"/>
      <c r="N50" s="189"/>
      <c r="O50" s="189"/>
      <c r="P50" s="189"/>
      <c r="Q50" s="98"/>
      <c r="R50" s="98"/>
      <c r="S50" s="98"/>
      <c r="T50" s="98"/>
      <c r="U50" s="98"/>
      <c r="V50" s="98"/>
      <c r="W50" s="98"/>
      <c r="X50" s="98"/>
      <c r="Y50" s="98"/>
      <c r="Z50" s="98"/>
      <c r="AA50" s="98"/>
      <c r="AB50" s="98"/>
      <c r="AC50" s="98"/>
      <c r="AD50" s="98"/>
      <c r="AK50" s="100" t="s">
        <v>337</v>
      </c>
      <c r="AL50" s="100" t="s">
        <v>328</v>
      </c>
    </row>
    <row r="51" spans="9:38">
      <c r="I51" s="98"/>
      <c r="J51" s="98"/>
      <c r="K51" s="98"/>
      <c r="L51" s="189"/>
      <c r="M51" s="189"/>
      <c r="N51" s="189"/>
      <c r="O51" s="189"/>
      <c r="P51" s="189"/>
      <c r="Q51" s="98"/>
      <c r="R51" s="98"/>
      <c r="S51" s="98"/>
      <c r="T51" s="98"/>
      <c r="U51" s="98"/>
      <c r="V51" s="98"/>
      <c r="W51" s="98"/>
      <c r="X51" s="98"/>
      <c r="Y51" s="98"/>
      <c r="Z51" s="98"/>
      <c r="AA51" s="98"/>
      <c r="AB51" s="98"/>
      <c r="AC51" s="98"/>
      <c r="AD51" s="98"/>
      <c r="AK51" s="100" t="s">
        <v>338</v>
      </c>
      <c r="AL51" s="100" t="s">
        <v>300</v>
      </c>
    </row>
    <row r="52" spans="9:38">
      <c r="I52" s="98"/>
      <c r="J52" s="98"/>
      <c r="K52" s="98"/>
      <c r="L52" s="189"/>
      <c r="M52" s="189"/>
      <c r="N52" s="189"/>
      <c r="O52" s="189"/>
      <c r="P52" s="189"/>
      <c r="Q52" s="98"/>
      <c r="R52" s="98"/>
      <c r="S52" s="98"/>
      <c r="T52" s="98"/>
      <c r="U52" s="98"/>
      <c r="V52" s="98"/>
      <c r="W52" s="98"/>
      <c r="X52" s="98"/>
      <c r="Y52" s="98"/>
      <c r="Z52" s="98"/>
      <c r="AA52" s="98"/>
      <c r="AB52" s="98"/>
      <c r="AC52" s="98"/>
      <c r="AD52" s="98"/>
      <c r="AK52" s="100" t="s">
        <v>339</v>
      </c>
      <c r="AL52" s="100" t="s">
        <v>300</v>
      </c>
    </row>
    <row r="53" spans="9:38">
      <c r="I53" s="98"/>
      <c r="J53" s="98"/>
      <c r="K53" s="98"/>
      <c r="L53" s="189"/>
      <c r="M53" s="189"/>
      <c r="N53" s="189"/>
      <c r="O53" s="189"/>
      <c r="P53" s="189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8"/>
      <c r="AB53" s="98"/>
      <c r="AC53" s="98"/>
      <c r="AD53" s="98"/>
      <c r="AK53" s="100" t="s">
        <v>340</v>
      </c>
      <c r="AL53" s="100" t="s">
        <v>279</v>
      </c>
    </row>
    <row r="54" spans="9:38">
      <c r="I54" s="98"/>
      <c r="J54" s="98"/>
      <c r="K54" s="98"/>
      <c r="L54" s="189"/>
      <c r="M54" s="189"/>
      <c r="N54" s="189"/>
      <c r="O54" s="189"/>
      <c r="P54" s="189"/>
      <c r="Q54" s="98"/>
      <c r="R54" s="98"/>
      <c r="S54" s="98"/>
      <c r="T54" s="98"/>
      <c r="U54" s="98"/>
      <c r="V54" s="98"/>
      <c r="W54" s="98"/>
      <c r="X54" s="98"/>
      <c r="Y54" s="98"/>
      <c r="Z54" s="98"/>
      <c r="AA54" s="98"/>
      <c r="AB54" s="98"/>
      <c r="AC54" s="98"/>
      <c r="AD54" s="98"/>
      <c r="AK54" s="100" t="s">
        <v>341</v>
      </c>
      <c r="AL54" s="100" t="s">
        <v>300</v>
      </c>
    </row>
    <row r="55" spans="9:38">
      <c r="I55" s="98"/>
      <c r="J55" s="98"/>
      <c r="K55" s="98"/>
      <c r="L55" s="189"/>
      <c r="M55" s="189"/>
      <c r="N55" s="189"/>
      <c r="O55" s="189"/>
      <c r="P55" s="189"/>
      <c r="Q55" s="98"/>
      <c r="R55" s="98"/>
      <c r="S55" s="98"/>
      <c r="T55" s="98"/>
      <c r="U55" s="98"/>
      <c r="V55" s="98"/>
      <c r="W55" s="98"/>
      <c r="X55" s="98"/>
      <c r="Y55" s="98"/>
      <c r="Z55" s="98"/>
      <c r="AA55" s="98"/>
      <c r="AB55" s="98"/>
      <c r="AC55" s="98"/>
      <c r="AD55" s="98"/>
      <c r="AK55" s="100" t="s">
        <v>342</v>
      </c>
      <c r="AL55" s="100" t="s">
        <v>261</v>
      </c>
    </row>
    <row r="56" spans="9:38">
      <c r="I56" s="98"/>
      <c r="J56" s="98"/>
      <c r="K56" s="98"/>
      <c r="L56" s="189"/>
      <c r="M56" s="189"/>
      <c r="N56" s="189"/>
      <c r="O56" s="189"/>
      <c r="P56" s="189"/>
      <c r="Q56" s="98"/>
      <c r="R56" s="98"/>
      <c r="S56" s="98"/>
      <c r="T56" s="98"/>
      <c r="U56" s="98"/>
      <c r="V56" s="98"/>
      <c r="W56" s="98"/>
      <c r="X56" s="98"/>
      <c r="Y56" s="98"/>
      <c r="Z56" s="98"/>
      <c r="AA56" s="98"/>
      <c r="AB56" s="98"/>
      <c r="AC56" s="98"/>
      <c r="AD56" s="98"/>
      <c r="AK56" s="100" t="s">
        <v>343</v>
      </c>
      <c r="AL56" s="100" t="s">
        <v>263</v>
      </c>
    </row>
    <row r="57" spans="9:38">
      <c r="I57" s="98"/>
      <c r="J57" s="98"/>
      <c r="K57" s="98"/>
      <c r="L57" s="189"/>
      <c r="M57" s="189"/>
      <c r="N57" s="189"/>
      <c r="O57" s="189"/>
      <c r="P57" s="189"/>
      <c r="Q57" s="98"/>
      <c r="R57" s="98"/>
      <c r="S57" s="98"/>
      <c r="T57" s="98"/>
      <c r="U57" s="98"/>
      <c r="V57" s="98"/>
      <c r="W57" s="98"/>
      <c r="X57" s="98"/>
      <c r="Y57" s="98"/>
      <c r="Z57" s="98"/>
      <c r="AA57" s="98"/>
      <c r="AB57" s="98"/>
      <c r="AC57" s="98"/>
      <c r="AD57" s="98"/>
      <c r="AK57" s="100" t="s">
        <v>344</v>
      </c>
      <c r="AL57" s="100" t="s">
        <v>266</v>
      </c>
    </row>
    <row r="58" spans="9:38">
      <c r="I58" s="98"/>
      <c r="J58" s="98"/>
      <c r="K58" s="98"/>
      <c r="L58" s="189"/>
      <c r="M58" s="189"/>
      <c r="N58" s="189"/>
      <c r="O58" s="189"/>
      <c r="P58" s="189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8"/>
      <c r="AB58" s="98"/>
      <c r="AC58" s="98"/>
      <c r="AD58" s="98"/>
      <c r="AK58" s="100" t="s">
        <v>345</v>
      </c>
      <c r="AL58" s="100" t="s">
        <v>263</v>
      </c>
    </row>
    <row r="59" spans="9:38">
      <c r="I59" s="98"/>
      <c r="J59" s="98"/>
      <c r="K59" s="98"/>
      <c r="L59" s="189"/>
      <c r="M59" s="190"/>
      <c r="N59" s="190"/>
      <c r="O59" s="189"/>
      <c r="P59" s="189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K59" s="100" t="s">
        <v>346</v>
      </c>
      <c r="AL59" s="100" t="s">
        <v>279</v>
      </c>
    </row>
    <row r="60" spans="9:38">
      <c r="I60" s="169"/>
      <c r="J60" s="98"/>
      <c r="K60" s="98"/>
      <c r="L60" s="190"/>
      <c r="M60" s="189"/>
      <c r="N60" s="189"/>
      <c r="O60" s="189"/>
      <c r="P60" s="189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K60" s="100" t="s">
        <v>347</v>
      </c>
      <c r="AL60" s="100" t="s">
        <v>279</v>
      </c>
    </row>
    <row r="61" spans="9:38">
      <c r="I61" s="98"/>
      <c r="J61" s="98"/>
      <c r="K61" s="98"/>
      <c r="L61" s="189"/>
      <c r="M61" s="189"/>
      <c r="N61" s="189"/>
      <c r="O61" s="189"/>
      <c r="P61" s="189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K61" s="100" t="s">
        <v>348</v>
      </c>
      <c r="AL61" s="100" t="s">
        <v>279</v>
      </c>
    </row>
    <row r="62" spans="9:38">
      <c r="I62" s="98"/>
      <c r="J62" s="98"/>
      <c r="K62" s="98"/>
      <c r="L62" s="189"/>
      <c r="M62" s="189"/>
      <c r="N62" s="189"/>
      <c r="O62" s="189"/>
      <c r="P62" s="189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98"/>
      <c r="AB62" s="98"/>
      <c r="AC62" s="98"/>
      <c r="AD62" s="98"/>
      <c r="AK62" s="100" t="s">
        <v>349</v>
      </c>
      <c r="AL62" s="100" t="s">
        <v>263</v>
      </c>
    </row>
    <row r="63" spans="9:38">
      <c r="I63" s="98"/>
      <c r="J63" s="98"/>
      <c r="K63" s="98"/>
      <c r="L63" s="189"/>
      <c r="M63" s="189"/>
      <c r="N63" s="189"/>
      <c r="O63" s="189"/>
      <c r="P63" s="189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  <c r="AC63" s="98"/>
      <c r="AD63" s="98"/>
      <c r="AK63" s="100" t="s">
        <v>350</v>
      </c>
      <c r="AL63" s="100" t="s">
        <v>279</v>
      </c>
    </row>
    <row r="64" spans="9:38">
      <c r="I64" s="98"/>
      <c r="J64" s="98"/>
      <c r="K64" s="98"/>
      <c r="L64" s="189"/>
      <c r="M64" s="189"/>
      <c r="N64" s="189"/>
      <c r="O64" s="189"/>
      <c r="P64" s="189"/>
      <c r="Q64" s="98"/>
      <c r="R64" s="98"/>
      <c r="S64" s="98"/>
      <c r="T64" s="98"/>
      <c r="U64" s="98"/>
      <c r="V64" s="98"/>
      <c r="W64" s="98"/>
      <c r="X64" s="98"/>
      <c r="Y64" s="98"/>
      <c r="Z64" s="98"/>
      <c r="AA64" s="98"/>
      <c r="AB64" s="98"/>
      <c r="AC64" s="98"/>
      <c r="AD64" s="98"/>
      <c r="AK64" s="100" t="s">
        <v>351</v>
      </c>
      <c r="AL64" s="100" t="s">
        <v>261</v>
      </c>
    </row>
    <row r="65" spans="9:38">
      <c r="I65" s="98"/>
      <c r="J65" s="98"/>
      <c r="K65" s="98"/>
      <c r="L65" s="189"/>
      <c r="M65" s="189"/>
      <c r="N65" s="189"/>
      <c r="O65" s="189"/>
      <c r="P65" s="189"/>
      <c r="Q65" s="98"/>
      <c r="R65" s="98"/>
      <c r="S65" s="98"/>
      <c r="T65" s="98"/>
      <c r="U65" s="98"/>
      <c r="V65" s="98"/>
      <c r="W65" s="98"/>
      <c r="X65" s="98"/>
      <c r="Y65" s="98"/>
      <c r="Z65" s="98"/>
      <c r="AA65" s="98"/>
      <c r="AB65" s="98"/>
      <c r="AC65" s="98"/>
      <c r="AD65" s="98"/>
      <c r="AK65" s="100" t="s">
        <v>352</v>
      </c>
      <c r="AL65" s="100" t="s">
        <v>279</v>
      </c>
    </row>
    <row r="66" spans="9:38">
      <c r="I66" s="98"/>
      <c r="J66" s="98"/>
      <c r="K66" s="98"/>
      <c r="L66" s="189"/>
      <c r="M66" s="189"/>
      <c r="N66" s="189"/>
      <c r="O66" s="189"/>
      <c r="P66" s="189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K66" s="100" t="s">
        <v>353</v>
      </c>
      <c r="AL66" s="100" t="s">
        <v>279</v>
      </c>
    </row>
    <row r="67" spans="9:38">
      <c r="I67" s="98"/>
      <c r="J67" s="98"/>
      <c r="K67" s="98"/>
      <c r="L67" s="189"/>
      <c r="M67" s="189"/>
      <c r="N67" s="189"/>
      <c r="O67" s="189"/>
      <c r="P67" s="189"/>
      <c r="Q67" s="98"/>
      <c r="R67" s="98"/>
      <c r="S67" s="98"/>
      <c r="T67" s="98"/>
      <c r="U67" s="98"/>
      <c r="V67" s="98"/>
      <c r="W67" s="98"/>
      <c r="X67" s="98"/>
      <c r="Y67" s="98"/>
      <c r="Z67" s="98"/>
      <c r="AA67" s="98"/>
      <c r="AB67" s="98"/>
      <c r="AC67" s="98"/>
      <c r="AD67" s="98"/>
      <c r="AK67" s="100" t="s">
        <v>354</v>
      </c>
      <c r="AL67" s="100" t="s">
        <v>279</v>
      </c>
    </row>
    <row r="68" spans="9:38">
      <c r="I68" s="98"/>
      <c r="J68" s="98"/>
      <c r="K68" s="98"/>
      <c r="L68" s="189"/>
      <c r="M68" s="189"/>
      <c r="N68" s="189"/>
      <c r="O68" s="189"/>
      <c r="P68" s="189"/>
      <c r="Q68" s="98"/>
      <c r="R68" s="98"/>
      <c r="S68" s="98"/>
      <c r="T68" s="98"/>
      <c r="U68" s="98"/>
      <c r="V68" s="98"/>
      <c r="W68" s="98"/>
      <c r="X68" s="98"/>
      <c r="Y68" s="98"/>
      <c r="Z68" s="98"/>
      <c r="AA68" s="98"/>
      <c r="AB68" s="98"/>
      <c r="AC68" s="98"/>
      <c r="AD68" s="98"/>
      <c r="AK68" s="100" t="s">
        <v>355</v>
      </c>
      <c r="AL68" s="100" t="s">
        <v>328</v>
      </c>
    </row>
    <row r="69" spans="9:38">
      <c r="I69" s="98"/>
      <c r="J69" s="98"/>
      <c r="K69" s="98"/>
      <c r="L69" s="189"/>
      <c r="M69" s="189"/>
      <c r="N69" s="189"/>
      <c r="O69" s="189"/>
      <c r="P69" s="189"/>
      <c r="Q69" s="98"/>
      <c r="R69" s="98"/>
      <c r="S69" s="98"/>
      <c r="T69" s="98"/>
      <c r="U69" s="98"/>
      <c r="V69" s="98"/>
      <c r="W69" s="98"/>
      <c r="X69" s="98"/>
      <c r="Y69" s="98"/>
      <c r="Z69" s="98"/>
      <c r="AA69" s="98"/>
      <c r="AB69" s="98"/>
      <c r="AC69" s="98"/>
      <c r="AD69" s="98"/>
      <c r="AK69" s="100" t="s">
        <v>356</v>
      </c>
      <c r="AL69" s="100" t="s">
        <v>300</v>
      </c>
    </row>
    <row r="70" spans="9:38">
      <c r="I70" s="98"/>
      <c r="J70" s="98"/>
      <c r="K70" s="98"/>
      <c r="L70" s="189"/>
      <c r="M70" s="189"/>
      <c r="N70" s="189"/>
      <c r="O70" s="189"/>
      <c r="P70" s="189"/>
      <c r="Q70" s="98"/>
      <c r="R70" s="98"/>
      <c r="S70" s="98"/>
      <c r="T70" s="98"/>
      <c r="U70" s="98"/>
      <c r="V70" s="98"/>
      <c r="W70" s="98"/>
      <c r="X70" s="98"/>
      <c r="Y70" s="98"/>
      <c r="Z70" s="98"/>
      <c r="AA70" s="98"/>
      <c r="AB70" s="98"/>
      <c r="AC70" s="98"/>
      <c r="AD70" s="98"/>
      <c r="AK70" s="100" t="s">
        <v>357</v>
      </c>
      <c r="AL70" s="100" t="s">
        <v>300</v>
      </c>
    </row>
    <row r="71" spans="9:38">
      <c r="I71" s="98"/>
      <c r="J71" s="98"/>
      <c r="K71" s="98"/>
      <c r="L71" s="189"/>
      <c r="M71" s="189"/>
      <c r="N71" s="189"/>
      <c r="O71" s="189"/>
      <c r="P71" s="189"/>
      <c r="Q71" s="98"/>
      <c r="R71" s="98"/>
      <c r="S71" s="98"/>
      <c r="T71" s="98"/>
      <c r="U71" s="98"/>
      <c r="V71" s="98"/>
      <c r="W71" s="98"/>
      <c r="X71" s="98"/>
      <c r="Y71" s="98"/>
      <c r="Z71" s="98"/>
      <c r="AA71" s="98"/>
      <c r="AB71" s="98"/>
      <c r="AC71" s="98"/>
      <c r="AD71" s="98"/>
      <c r="AK71" s="100" t="s">
        <v>358</v>
      </c>
      <c r="AL71" s="100" t="s">
        <v>279</v>
      </c>
    </row>
    <row r="72" spans="9:38">
      <c r="I72" s="98"/>
      <c r="J72" s="98"/>
      <c r="K72" s="98"/>
      <c r="L72" s="189"/>
      <c r="M72" s="189"/>
      <c r="N72" s="189"/>
      <c r="O72" s="189"/>
      <c r="P72" s="189"/>
      <c r="Q72" s="98"/>
      <c r="R72" s="98"/>
      <c r="S72" s="98"/>
      <c r="T72" s="98"/>
      <c r="U72" s="98"/>
      <c r="V72" s="98"/>
      <c r="W72" s="98"/>
      <c r="X72" s="98"/>
      <c r="Y72" s="98"/>
      <c r="Z72" s="98"/>
      <c r="AA72" s="98"/>
      <c r="AB72" s="98"/>
      <c r="AC72" s="98"/>
      <c r="AD72" s="98"/>
      <c r="AK72" s="100" t="s">
        <v>359</v>
      </c>
      <c r="AL72" s="100" t="s">
        <v>300</v>
      </c>
    </row>
    <row r="73" spans="9:38">
      <c r="I73" s="98"/>
      <c r="J73" s="98"/>
      <c r="K73" s="98"/>
      <c r="L73" s="189"/>
      <c r="M73" s="189"/>
      <c r="N73" s="189"/>
      <c r="O73" s="189"/>
      <c r="P73" s="189"/>
      <c r="Q73" s="98"/>
      <c r="R73" s="98"/>
      <c r="S73" s="98"/>
      <c r="T73" s="98"/>
      <c r="U73" s="98"/>
      <c r="V73" s="98"/>
      <c r="W73" s="98"/>
      <c r="X73" s="98"/>
      <c r="Y73" s="98"/>
      <c r="Z73" s="98"/>
      <c r="AA73" s="98"/>
      <c r="AB73" s="98"/>
      <c r="AC73" s="98"/>
      <c r="AD73" s="98"/>
      <c r="AK73" s="100" t="s">
        <v>360</v>
      </c>
      <c r="AL73" s="100" t="s">
        <v>261</v>
      </c>
    </row>
    <row r="74" spans="9:38">
      <c r="I74" s="98"/>
      <c r="J74" s="98"/>
      <c r="K74" s="98"/>
      <c r="L74" s="189"/>
      <c r="M74" s="189"/>
      <c r="N74" s="189"/>
      <c r="O74" s="189"/>
      <c r="P74" s="189"/>
      <c r="Q74" s="98"/>
      <c r="R74" s="98"/>
      <c r="S74" s="98"/>
      <c r="T74" s="98"/>
      <c r="U74" s="98"/>
      <c r="V74" s="98"/>
      <c r="W74" s="98"/>
      <c r="X74" s="98"/>
      <c r="Y74" s="98"/>
      <c r="Z74" s="98"/>
      <c r="AA74" s="98"/>
      <c r="AB74" s="98"/>
      <c r="AC74" s="98"/>
      <c r="AD74" s="98"/>
      <c r="AK74" s="100" t="s">
        <v>361</v>
      </c>
      <c r="AL74" s="100" t="s">
        <v>263</v>
      </c>
    </row>
    <row r="75" spans="9:38">
      <c r="I75" s="98"/>
      <c r="J75" s="98"/>
      <c r="K75" s="98"/>
      <c r="L75" s="189"/>
      <c r="M75" s="189"/>
      <c r="N75" s="189"/>
      <c r="O75" s="189"/>
      <c r="P75" s="189"/>
      <c r="Q75" s="98"/>
      <c r="R75" s="98"/>
      <c r="S75" s="98"/>
      <c r="T75" s="98"/>
      <c r="U75" s="98"/>
      <c r="V75" s="98"/>
      <c r="W75" s="98"/>
      <c r="X75" s="98"/>
      <c r="Y75" s="98"/>
      <c r="Z75" s="98"/>
      <c r="AA75" s="98"/>
      <c r="AB75" s="98"/>
      <c r="AC75" s="98"/>
      <c r="AD75" s="98"/>
      <c r="AK75" s="100" t="s">
        <v>362</v>
      </c>
      <c r="AL75" s="100" t="s">
        <v>279</v>
      </c>
    </row>
    <row r="76" spans="9:38">
      <c r="I76" s="98"/>
      <c r="J76" s="98"/>
      <c r="K76" s="98"/>
      <c r="L76" s="189"/>
      <c r="M76" s="189"/>
      <c r="N76" s="189"/>
      <c r="O76" s="189"/>
      <c r="P76" s="189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8"/>
      <c r="AB76" s="98"/>
      <c r="AC76" s="98"/>
      <c r="AD76" s="98"/>
      <c r="AK76" s="100" t="s">
        <v>363</v>
      </c>
      <c r="AL76" s="100" t="s">
        <v>261</v>
      </c>
    </row>
    <row r="77" spans="9:38">
      <c r="I77" s="98"/>
      <c r="J77" s="98"/>
      <c r="K77" s="98"/>
      <c r="L77" s="189"/>
      <c r="M77" s="189"/>
      <c r="N77" s="189"/>
      <c r="O77" s="189"/>
      <c r="P77" s="189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8"/>
      <c r="AB77" s="98"/>
      <c r="AC77" s="98"/>
      <c r="AD77" s="98"/>
      <c r="AK77" s="100" t="s">
        <v>364</v>
      </c>
      <c r="AL77" s="100" t="s">
        <v>279</v>
      </c>
    </row>
    <row r="78" spans="9:38">
      <c r="I78" s="98"/>
      <c r="J78" s="98"/>
      <c r="K78" s="98"/>
      <c r="L78" s="189"/>
      <c r="M78" s="189"/>
      <c r="N78" s="189"/>
      <c r="O78" s="189"/>
      <c r="P78" s="189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8"/>
      <c r="AB78" s="98"/>
      <c r="AC78" s="98"/>
      <c r="AD78" s="98"/>
      <c r="AK78" s="100" t="s">
        <v>365</v>
      </c>
      <c r="AL78" s="100" t="s">
        <v>300</v>
      </c>
    </row>
    <row r="79" spans="9:38">
      <c r="I79" s="98"/>
      <c r="J79" s="98"/>
      <c r="K79" s="98"/>
      <c r="L79" s="189"/>
      <c r="M79" s="189"/>
      <c r="N79" s="189"/>
      <c r="O79" s="189"/>
      <c r="P79" s="189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8"/>
      <c r="AB79" s="98"/>
      <c r="AC79" s="98"/>
      <c r="AD79" s="98"/>
      <c r="AK79" s="100" t="s">
        <v>366</v>
      </c>
      <c r="AL79" s="100" t="s">
        <v>261</v>
      </c>
    </row>
    <row r="80" spans="9:38">
      <c r="I80" s="98"/>
      <c r="J80" s="98"/>
      <c r="K80" s="98"/>
      <c r="L80" s="189"/>
      <c r="M80" s="189"/>
      <c r="N80" s="189"/>
      <c r="O80" s="189"/>
      <c r="P80" s="189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8"/>
      <c r="AB80" s="98"/>
      <c r="AC80" s="98"/>
      <c r="AD80" s="98"/>
      <c r="AK80" s="100" t="s">
        <v>367</v>
      </c>
      <c r="AL80" s="100" t="s">
        <v>261</v>
      </c>
    </row>
    <row r="81" spans="9:38">
      <c r="I81" s="98"/>
      <c r="J81" s="98"/>
      <c r="K81" s="98"/>
      <c r="L81" s="189"/>
      <c r="M81" s="189"/>
      <c r="N81" s="189"/>
      <c r="O81" s="189"/>
      <c r="P81" s="189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8"/>
      <c r="AB81" s="98"/>
      <c r="AC81" s="98"/>
      <c r="AD81" s="98"/>
      <c r="AK81" s="100" t="s">
        <v>368</v>
      </c>
      <c r="AL81" s="100" t="s">
        <v>261</v>
      </c>
    </row>
    <row r="82" spans="9:38">
      <c r="I82" s="98"/>
      <c r="J82" s="98"/>
      <c r="K82" s="98"/>
      <c r="L82" s="189"/>
      <c r="M82" s="189"/>
      <c r="N82" s="189"/>
      <c r="O82" s="189"/>
      <c r="P82" s="189"/>
      <c r="Q82" s="98"/>
      <c r="R82" s="98"/>
      <c r="S82" s="98"/>
      <c r="T82" s="98"/>
      <c r="U82" s="98"/>
      <c r="V82" s="98"/>
      <c r="W82" s="98"/>
      <c r="X82" s="98"/>
      <c r="Y82" s="98"/>
      <c r="Z82" s="98"/>
      <c r="AA82" s="98"/>
      <c r="AB82" s="98"/>
      <c r="AC82" s="98"/>
      <c r="AD82" s="98"/>
      <c r="AK82" s="100" t="s">
        <v>369</v>
      </c>
      <c r="AL82" s="100" t="s">
        <v>261</v>
      </c>
    </row>
    <row r="83" spans="9:38">
      <c r="I83" s="98"/>
      <c r="J83" s="98"/>
      <c r="K83" s="98"/>
      <c r="L83" s="189"/>
      <c r="M83" s="189"/>
      <c r="N83" s="189"/>
      <c r="O83" s="189"/>
      <c r="P83" s="189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8"/>
      <c r="AB83" s="98"/>
      <c r="AC83" s="98"/>
      <c r="AD83" s="98"/>
    </row>
    <row r="84" spans="9:38">
      <c r="I84" s="98"/>
      <c r="J84" s="98"/>
      <c r="K84" s="98"/>
      <c r="L84" s="189"/>
      <c r="M84" s="189"/>
      <c r="N84" s="189"/>
      <c r="O84" s="189"/>
      <c r="P84" s="189"/>
      <c r="Q84" s="98"/>
      <c r="R84" s="98"/>
      <c r="S84" s="98"/>
      <c r="T84" s="98"/>
      <c r="U84" s="98"/>
      <c r="V84" s="98"/>
      <c r="W84" s="98"/>
      <c r="X84" s="98"/>
      <c r="Y84" s="98"/>
      <c r="Z84" s="98"/>
      <c r="AA84" s="98"/>
      <c r="AB84" s="98"/>
      <c r="AC84" s="98"/>
      <c r="AD84" s="98"/>
    </row>
    <row r="85" spans="9:38">
      <c r="I85" s="98"/>
      <c r="J85" s="98"/>
      <c r="K85" s="98"/>
      <c r="L85" s="189"/>
      <c r="M85" s="189"/>
      <c r="N85" s="189"/>
      <c r="O85" s="189"/>
      <c r="P85" s="189"/>
      <c r="Q85" s="98"/>
      <c r="R85" s="98"/>
      <c r="S85" s="98"/>
      <c r="T85" s="98"/>
      <c r="U85" s="98"/>
      <c r="V85" s="98"/>
      <c r="W85" s="98"/>
      <c r="X85" s="98"/>
      <c r="Y85" s="98"/>
      <c r="Z85" s="98"/>
      <c r="AA85" s="98"/>
      <c r="AB85" s="98"/>
      <c r="AC85" s="98"/>
      <c r="AD85" s="98"/>
    </row>
    <row r="86" spans="9:38">
      <c r="I86" s="98"/>
      <c r="J86" s="98"/>
      <c r="K86" s="98"/>
      <c r="L86" s="189"/>
      <c r="M86" s="189"/>
      <c r="N86" s="189"/>
      <c r="O86" s="189"/>
      <c r="P86" s="189"/>
      <c r="Q86" s="98"/>
      <c r="R86" s="98"/>
      <c r="S86" s="98"/>
      <c r="T86" s="98"/>
      <c r="U86" s="98"/>
      <c r="V86" s="98"/>
      <c r="W86" s="98"/>
      <c r="X86" s="98"/>
      <c r="Y86" s="98"/>
      <c r="Z86" s="98"/>
      <c r="AA86" s="98"/>
      <c r="AB86" s="98"/>
      <c r="AC86" s="98"/>
      <c r="AD86" s="98"/>
    </row>
    <row r="87" spans="9:38">
      <c r="I87" s="98"/>
      <c r="J87" s="98"/>
      <c r="K87" s="98"/>
      <c r="L87" s="189"/>
      <c r="M87" s="189"/>
      <c r="N87" s="189"/>
      <c r="O87" s="189"/>
      <c r="P87" s="189"/>
      <c r="Q87" s="98"/>
      <c r="R87" s="98"/>
      <c r="S87" s="98"/>
      <c r="T87" s="98"/>
      <c r="U87" s="98"/>
      <c r="V87" s="98"/>
      <c r="W87" s="98"/>
      <c r="X87" s="98"/>
      <c r="Y87" s="98"/>
      <c r="Z87" s="98"/>
      <c r="AA87" s="98"/>
      <c r="AB87" s="98"/>
      <c r="AC87" s="98"/>
      <c r="AD87" s="98"/>
    </row>
    <row r="88" spans="9:38">
      <c r="I88" s="98"/>
      <c r="J88" s="98"/>
      <c r="K88" s="98"/>
      <c r="L88" s="189"/>
      <c r="M88" s="189"/>
      <c r="N88" s="189"/>
      <c r="O88" s="189"/>
      <c r="P88" s="189"/>
      <c r="Q88" s="98"/>
      <c r="R88" s="98"/>
      <c r="S88" s="98"/>
      <c r="T88" s="98"/>
      <c r="U88" s="98"/>
      <c r="V88" s="98"/>
      <c r="W88" s="98"/>
      <c r="X88" s="98"/>
      <c r="Y88" s="98"/>
      <c r="Z88" s="98"/>
      <c r="AA88" s="98"/>
      <c r="AB88" s="98"/>
      <c r="AC88" s="98"/>
      <c r="AD88" s="98"/>
    </row>
    <row r="89" spans="9:38">
      <c r="I89" s="98"/>
      <c r="J89" s="98"/>
      <c r="K89" s="98"/>
      <c r="L89" s="189"/>
      <c r="M89" s="189"/>
      <c r="N89" s="189"/>
      <c r="O89" s="189"/>
      <c r="P89" s="189"/>
      <c r="Q89" s="98"/>
      <c r="R89" s="98"/>
      <c r="S89" s="98"/>
      <c r="T89" s="98"/>
      <c r="U89" s="98"/>
      <c r="V89" s="98"/>
      <c r="W89" s="98"/>
      <c r="X89" s="98"/>
      <c r="Y89" s="98"/>
      <c r="Z89" s="98"/>
      <c r="AA89" s="98"/>
      <c r="AB89" s="98"/>
      <c r="AC89" s="98"/>
      <c r="AD89" s="98"/>
    </row>
    <row r="90" spans="9:38">
      <c r="I90" s="98"/>
      <c r="J90" s="98"/>
      <c r="K90" s="98"/>
      <c r="L90" s="189"/>
      <c r="M90" s="189"/>
      <c r="N90" s="189"/>
      <c r="O90" s="189"/>
      <c r="P90" s="189"/>
      <c r="Q90" s="98"/>
      <c r="R90" s="98"/>
      <c r="S90" s="98"/>
      <c r="T90" s="98"/>
      <c r="U90" s="98"/>
      <c r="V90" s="98"/>
      <c r="W90" s="98"/>
      <c r="X90" s="98"/>
      <c r="Y90" s="98"/>
      <c r="Z90" s="98"/>
      <c r="AA90" s="98"/>
      <c r="AB90" s="98"/>
      <c r="AC90" s="98"/>
      <c r="AD90" s="98"/>
    </row>
    <row r="91" spans="9:38">
      <c r="I91" s="98"/>
      <c r="J91" s="98"/>
      <c r="K91" s="98"/>
      <c r="L91" s="189"/>
      <c r="M91" s="189"/>
      <c r="N91" s="189"/>
      <c r="O91" s="189"/>
      <c r="P91" s="189"/>
      <c r="Q91" s="98"/>
      <c r="R91" s="98"/>
      <c r="S91" s="98"/>
      <c r="T91" s="98"/>
      <c r="U91" s="98"/>
      <c r="V91" s="98"/>
      <c r="W91" s="98"/>
      <c r="X91" s="98"/>
      <c r="Y91" s="98"/>
      <c r="Z91" s="98"/>
      <c r="AA91" s="98"/>
      <c r="AB91" s="98"/>
      <c r="AC91" s="98"/>
      <c r="AD91" s="98"/>
    </row>
    <row r="92" spans="9:38">
      <c r="I92" s="98"/>
      <c r="J92" s="98"/>
      <c r="K92" s="98"/>
      <c r="L92" s="189"/>
      <c r="M92" s="189"/>
      <c r="N92" s="189"/>
      <c r="O92" s="189"/>
      <c r="P92" s="189"/>
      <c r="Q92" s="98"/>
      <c r="R92" s="98"/>
      <c r="S92" s="98"/>
      <c r="T92" s="98"/>
      <c r="U92" s="98"/>
      <c r="V92" s="98"/>
      <c r="W92" s="98"/>
      <c r="X92" s="98"/>
      <c r="Y92" s="98"/>
      <c r="Z92" s="98"/>
      <c r="AA92" s="98"/>
      <c r="AB92" s="98"/>
      <c r="AC92" s="98"/>
      <c r="AD92" s="98"/>
    </row>
    <row r="93" spans="9:38">
      <c r="I93" s="98"/>
      <c r="J93" s="98"/>
      <c r="K93" s="98"/>
      <c r="L93" s="189"/>
      <c r="M93" s="189"/>
      <c r="N93" s="189"/>
      <c r="O93" s="189"/>
      <c r="P93" s="189"/>
      <c r="Q93" s="98"/>
      <c r="R93" s="98"/>
      <c r="S93" s="98"/>
      <c r="T93" s="98"/>
      <c r="U93" s="98"/>
      <c r="V93" s="98"/>
      <c r="W93" s="98"/>
      <c r="X93" s="98"/>
      <c r="Y93" s="98"/>
      <c r="Z93" s="98"/>
      <c r="AA93" s="98"/>
      <c r="AB93" s="98"/>
      <c r="AC93" s="98"/>
      <c r="AD93" s="98"/>
    </row>
    <row r="94" spans="9:38">
      <c r="I94" s="98"/>
      <c r="J94" s="98"/>
      <c r="K94" s="98"/>
      <c r="L94" s="189"/>
      <c r="M94" s="189"/>
      <c r="N94" s="189"/>
      <c r="O94" s="189"/>
      <c r="P94" s="189"/>
      <c r="Q94" s="98"/>
      <c r="R94" s="98"/>
      <c r="S94" s="98"/>
      <c r="T94" s="98"/>
      <c r="U94" s="98"/>
      <c r="V94" s="98"/>
      <c r="W94" s="98"/>
      <c r="X94" s="98"/>
      <c r="Y94" s="98"/>
      <c r="Z94" s="98"/>
      <c r="AA94" s="98"/>
      <c r="AB94" s="98"/>
      <c r="AC94" s="98"/>
      <c r="AD94" s="98"/>
    </row>
    <row r="95" spans="9:38">
      <c r="I95" s="98"/>
      <c r="J95" s="98"/>
      <c r="K95" s="98"/>
      <c r="L95" s="189"/>
      <c r="M95" s="189"/>
      <c r="N95" s="189"/>
      <c r="O95" s="189"/>
      <c r="P95" s="189"/>
      <c r="Q95" s="98"/>
      <c r="R95" s="98"/>
      <c r="S95" s="98"/>
      <c r="T95" s="98"/>
      <c r="U95" s="98"/>
      <c r="V95" s="98"/>
      <c r="W95" s="98"/>
      <c r="X95" s="98"/>
      <c r="Y95" s="98"/>
      <c r="Z95" s="98"/>
      <c r="AA95" s="98"/>
      <c r="AB95" s="98"/>
      <c r="AC95" s="98"/>
      <c r="AD95" s="98"/>
    </row>
    <row r="96" spans="9:38">
      <c r="I96" s="98"/>
      <c r="J96" s="98"/>
      <c r="K96" s="98"/>
      <c r="L96" s="189"/>
      <c r="M96" s="189"/>
      <c r="N96" s="189"/>
      <c r="O96" s="189"/>
      <c r="P96" s="189"/>
      <c r="Q96" s="98"/>
      <c r="R96" s="98"/>
      <c r="S96" s="98"/>
      <c r="T96" s="98"/>
      <c r="U96" s="98"/>
      <c r="V96" s="98"/>
      <c r="W96" s="98"/>
      <c r="X96" s="98"/>
      <c r="Y96" s="98"/>
      <c r="Z96" s="98"/>
      <c r="AA96" s="98"/>
      <c r="AB96" s="98"/>
      <c r="AC96" s="98"/>
      <c r="AD96" s="98"/>
    </row>
    <row r="97" spans="9:30">
      <c r="I97" s="98"/>
      <c r="J97" s="98"/>
      <c r="K97" s="98"/>
      <c r="L97" s="189"/>
      <c r="M97" s="189"/>
      <c r="N97" s="189"/>
      <c r="O97" s="189"/>
      <c r="P97" s="189"/>
      <c r="Q97" s="98"/>
      <c r="R97" s="98"/>
      <c r="S97" s="98"/>
      <c r="T97" s="98"/>
      <c r="U97" s="98"/>
      <c r="V97" s="98"/>
      <c r="W97" s="98"/>
      <c r="X97" s="98"/>
      <c r="Y97" s="98"/>
      <c r="Z97" s="98"/>
      <c r="AA97" s="98"/>
      <c r="AB97" s="98"/>
      <c r="AC97" s="98"/>
      <c r="AD97" s="98"/>
    </row>
    <row r="98" spans="9:30">
      <c r="I98" s="98"/>
      <c r="J98" s="98"/>
      <c r="K98" s="98"/>
      <c r="L98" s="189"/>
      <c r="M98" s="189"/>
      <c r="N98" s="189"/>
      <c r="O98" s="189"/>
      <c r="P98" s="189"/>
      <c r="Q98" s="98"/>
      <c r="R98" s="98"/>
      <c r="S98" s="98"/>
      <c r="T98" s="98"/>
      <c r="U98" s="98"/>
      <c r="V98" s="98"/>
      <c r="W98" s="98"/>
      <c r="X98" s="98"/>
      <c r="Y98" s="98"/>
      <c r="Z98" s="98"/>
      <c r="AA98" s="98"/>
      <c r="AB98" s="98"/>
      <c r="AC98" s="98"/>
      <c r="AD98" s="98"/>
    </row>
    <row r="99" spans="9:30">
      <c r="I99" s="98"/>
      <c r="J99" s="98"/>
      <c r="K99" s="98"/>
      <c r="L99" s="189"/>
      <c r="M99" s="189"/>
      <c r="N99" s="189"/>
      <c r="O99" s="189"/>
      <c r="P99" s="189"/>
      <c r="Q99" s="98"/>
      <c r="R99" s="98"/>
      <c r="S99" s="98"/>
      <c r="T99" s="98"/>
      <c r="U99" s="98"/>
      <c r="V99" s="98"/>
      <c r="W99" s="98"/>
      <c r="X99" s="98"/>
      <c r="Y99" s="98"/>
      <c r="Z99" s="98"/>
      <c r="AA99" s="98"/>
      <c r="AB99" s="98"/>
      <c r="AC99" s="98"/>
      <c r="AD99" s="98"/>
    </row>
    <row r="100" spans="9:30">
      <c r="I100" s="98"/>
      <c r="J100" s="98"/>
      <c r="K100" s="98"/>
      <c r="L100" s="189"/>
      <c r="M100" s="189"/>
      <c r="N100" s="189"/>
      <c r="O100" s="189"/>
      <c r="P100" s="189"/>
      <c r="Q100" s="98"/>
      <c r="R100" s="98"/>
      <c r="S100" s="98"/>
      <c r="T100" s="98"/>
      <c r="U100" s="98"/>
      <c r="V100" s="98"/>
      <c r="W100" s="98"/>
      <c r="X100" s="98"/>
      <c r="Y100" s="98"/>
      <c r="Z100" s="98"/>
      <c r="AA100" s="98"/>
      <c r="AB100" s="98"/>
      <c r="AC100" s="98"/>
      <c r="AD100" s="98"/>
    </row>
    <row r="101" spans="9:30">
      <c r="I101" s="98"/>
      <c r="J101" s="98"/>
      <c r="K101" s="98"/>
      <c r="L101" s="189"/>
      <c r="M101" s="189"/>
      <c r="N101" s="189"/>
      <c r="O101" s="189"/>
      <c r="P101" s="189"/>
      <c r="Q101" s="98"/>
      <c r="R101" s="98"/>
      <c r="S101" s="98"/>
      <c r="T101" s="98"/>
      <c r="U101" s="98"/>
      <c r="V101" s="98"/>
      <c r="W101" s="98"/>
      <c r="X101" s="98"/>
      <c r="Y101" s="98"/>
      <c r="Z101" s="98"/>
      <c r="AA101" s="98"/>
      <c r="AB101" s="98"/>
      <c r="AC101" s="98"/>
      <c r="AD101" s="98"/>
    </row>
    <row r="102" spans="9:30">
      <c r="I102" s="98"/>
      <c r="J102" s="98"/>
      <c r="K102" s="98"/>
      <c r="L102" s="189"/>
      <c r="M102" s="189"/>
      <c r="N102" s="189"/>
      <c r="O102" s="189"/>
      <c r="P102" s="189"/>
      <c r="Q102" s="98"/>
      <c r="R102" s="98"/>
      <c r="S102" s="98"/>
      <c r="T102" s="98"/>
      <c r="U102" s="98"/>
      <c r="V102" s="98"/>
      <c r="W102" s="98"/>
      <c r="X102" s="98"/>
      <c r="Y102" s="98"/>
      <c r="Z102" s="98"/>
      <c r="AA102" s="98"/>
      <c r="AB102" s="98"/>
      <c r="AC102" s="98"/>
      <c r="AD102" s="98"/>
    </row>
    <row r="103" spans="9:30">
      <c r="I103" s="98"/>
      <c r="J103" s="98"/>
      <c r="K103" s="98"/>
      <c r="L103" s="189"/>
      <c r="M103" s="189"/>
      <c r="N103" s="189"/>
      <c r="O103" s="189"/>
      <c r="P103" s="189"/>
      <c r="Q103" s="98"/>
      <c r="R103" s="98"/>
      <c r="S103" s="98"/>
      <c r="T103" s="98"/>
      <c r="U103" s="98"/>
      <c r="V103" s="98"/>
      <c r="W103" s="98"/>
      <c r="X103" s="98"/>
      <c r="Y103" s="98"/>
      <c r="Z103" s="98"/>
      <c r="AA103" s="98"/>
      <c r="AB103" s="98"/>
      <c r="AC103" s="98"/>
      <c r="AD103" s="98"/>
    </row>
    <row r="104" spans="9:30">
      <c r="I104" s="98"/>
      <c r="J104" s="98"/>
      <c r="K104" s="98"/>
      <c r="L104" s="189"/>
      <c r="M104" s="189"/>
      <c r="N104" s="189"/>
      <c r="O104" s="189"/>
      <c r="P104" s="189"/>
      <c r="Q104" s="98"/>
      <c r="R104" s="98"/>
      <c r="S104" s="98"/>
      <c r="T104" s="98"/>
      <c r="U104" s="98"/>
      <c r="V104" s="98"/>
      <c r="W104" s="98"/>
      <c r="X104" s="98"/>
      <c r="Y104" s="98"/>
      <c r="Z104" s="98"/>
      <c r="AA104" s="98"/>
      <c r="AB104" s="98"/>
      <c r="AC104" s="98"/>
      <c r="AD104" s="98"/>
    </row>
    <row r="105" spans="9:30">
      <c r="I105" s="98"/>
      <c r="J105" s="98"/>
      <c r="K105" s="98"/>
      <c r="L105" s="189"/>
      <c r="M105" s="189"/>
      <c r="N105" s="189"/>
      <c r="O105" s="189"/>
      <c r="P105" s="189"/>
      <c r="Q105" s="98"/>
      <c r="R105" s="98"/>
      <c r="S105" s="98"/>
      <c r="T105" s="98"/>
      <c r="U105" s="98"/>
      <c r="V105" s="98"/>
      <c r="W105" s="98"/>
      <c r="X105" s="98"/>
      <c r="Y105" s="98"/>
      <c r="Z105" s="98"/>
      <c r="AA105" s="98"/>
      <c r="AB105" s="98"/>
      <c r="AC105" s="98"/>
      <c r="AD105" s="98"/>
    </row>
    <row r="106" spans="9:30">
      <c r="I106" s="98"/>
      <c r="J106" s="98"/>
      <c r="K106" s="98"/>
      <c r="L106" s="189"/>
      <c r="M106" s="189"/>
      <c r="N106" s="189"/>
      <c r="O106" s="189"/>
      <c r="P106" s="189"/>
      <c r="Q106" s="98"/>
      <c r="R106" s="98"/>
      <c r="S106" s="98"/>
      <c r="T106" s="98"/>
      <c r="U106" s="98"/>
      <c r="V106" s="98"/>
      <c r="W106" s="98"/>
      <c r="X106" s="98"/>
      <c r="Y106" s="98"/>
      <c r="Z106" s="98"/>
      <c r="AA106" s="98"/>
      <c r="AB106" s="98"/>
      <c r="AC106" s="98"/>
      <c r="AD106" s="98"/>
    </row>
    <row r="107" spans="9:30">
      <c r="I107" s="98"/>
      <c r="J107" s="98"/>
      <c r="K107" s="98"/>
      <c r="L107" s="189"/>
      <c r="M107" s="189"/>
      <c r="N107" s="189"/>
      <c r="O107" s="189"/>
      <c r="P107" s="189"/>
      <c r="Q107" s="98"/>
      <c r="R107" s="98"/>
      <c r="S107" s="98"/>
      <c r="T107" s="98"/>
      <c r="U107" s="98"/>
      <c r="V107" s="98"/>
      <c r="W107" s="98"/>
      <c r="X107" s="98"/>
      <c r="Y107" s="98"/>
      <c r="Z107" s="98"/>
      <c r="AA107" s="98"/>
      <c r="AB107" s="98"/>
      <c r="AC107" s="98"/>
      <c r="AD107" s="98"/>
    </row>
    <row r="108" spans="9:30">
      <c r="I108" s="98"/>
      <c r="J108" s="98"/>
      <c r="K108" s="98"/>
      <c r="L108" s="189"/>
      <c r="M108" s="189"/>
      <c r="N108" s="189"/>
      <c r="O108" s="189"/>
      <c r="P108" s="189"/>
      <c r="Q108" s="98"/>
      <c r="R108" s="98"/>
      <c r="S108" s="98"/>
      <c r="T108" s="98"/>
      <c r="U108" s="98"/>
      <c r="V108" s="98"/>
      <c r="W108" s="98"/>
      <c r="X108" s="98"/>
      <c r="Y108" s="98"/>
      <c r="Z108" s="98"/>
      <c r="AA108" s="98"/>
      <c r="AB108" s="98"/>
      <c r="AC108" s="98"/>
      <c r="AD108" s="98"/>
    </row>
    <row r="109" spans="9:30">
      <c r="I109" s="98"/>
      <c r="J109" s="98"/>
      <c r="K109" s="98"/>
      <c r="L109" s="189"/>
      <c r="M109" s="189"/>
      <c r="N109" s="189"/>
      <c r="O109" s="189"/>
      <c r="P109" s="189"/>
      <c r="Q109" s="98"/>
      <c r="R109" s="98"/>
      <c r="S109" s="98"/>
      <c r="T109" s="98"/>
      <c r="U109" s="98"/>
      <c r="V109" s="98"/>
      <c r="W109" s="98"/>
      <c r="X109" s="98"/>
      <c r="Y109" s="98"/>
      <c r="Z109" s="98"/>
      <c r="AA109" s="98"/>
      <c r="AB109" s="98"/>
      <c r="AC109" s="98"/>
      <c r="AD109" s="98"/>
    </row>
    <row r="110" spans="9:30">
      <c r="I110" s="98"/>
      <c r="J110" s="98"/>
      <c r="K110" s="98"/>
      <c r="L110" s="189"/>
      <c r="M110" s="189"/>
      <c r="N110" s="189"/>
      <c r="O110" s="189"/>
      <c r="P110" s="189"/>
      <c r="Q110" s="98"/>
      <c r="R110" s="98"/>
      <c r="S110" s="98"/>
      <c r="T110" s="98"/>
      <c r="U110" s="98"/>
      <c r="V110" s="98"/>
      <c r="W110" s="98"/>
      <c r="X110" s="98"/>
      <c r="Y110" s="98"/>
      <c r="Z110" s="98"/>
      <c r="AA110" s="98"/>
      <c r="AB110" s="98"/>
      <c r="AC110" s="98"/>
      <c r="AD110" s="98"/>
    </row>
    <row r="111" spans="9:30">
      <c r="I111" s="98"/>
      <c r="J111" s="98"/>
      <c r="K111" s="98"/>
      <c r="L111" s="189"/>
      <c r="M111" s="189"/>
      <c r="N111" s="189"/>
      <c r="O111" s="189"/>
      <c r="P111" s="189"/>
      <c r="Q111" s="98"/>
      <c r="R111" s="98"/>
      <c r="S111" s="98"/>
      <c r="T111" s="98"/>
      <c r="U111" s="98"/>
      <c r="V111" s="98"/>
      <c r="W111" s="98"/>
      <c r="X111" s="98"/>
      <c r="Y111" s="98"/>
      <c r="Z111" s="98"/>
      <c r="AA111" s="98"/>
      <c r="AB111" s="98"/>
      <c r="AC111" s="98"/>
      <c r="AD111" s="98"/>
    </row>
    <row r="112" spans="9:30">
      <c r="I112" s="98"/>
      <c r="J112" s="98"/>
      <c r="K112" s="98"/>
      <c r="L112" s="189"/>
      <c r="M112" s="189"/>
      <c r="N112" s="189"/>
      <c r="O112" s="189"/>
      <c r="P112" s="189"/>
      <c r="Q112" s="98"/>
      <c r="R112" s="98"/>
      <c r="S112" s="98"/>
      <c r="T112" s="98"/>
      <c r="U112" s="98"/>
      <c r="V112" s="98"/>
      <c r="W112" s="98"/>
      <c r="X112" s="98"/>
      <c r="Y112" s="98"/>
      <c r="Z112" s="98"/>
      <c r="AA112" s="98"/>
      <c r="AB112" s="98"/>
      <c r="AC112" s="98"/>
      <c r="AD112" s="98"/>
    </row>
    <row r="113" spans="9:38">
      <c r="I113" s="98"/>
      <c r="J113" s="98"/>
      <c r="K113" s="98"/>
      <c r="L113" s="189"/>
      <c r="M113" s="189"/>
      <c r="N113" s="189"/>
      <c r="O113" s="189"/>
      <c r="P113" s="189"/>
      <c r="Q113" s="98"/>
      <c r="R113" s="98"/>
      <c r="S113" s="98"/>
      <c r="T113" s="98"/>
      <c r="U113" s="98"/>
      <c r="V113" s="98"/>
      <c r="W113" s="98"/>
      <c r="X113" s="98"/>
      <c r="Y113" s="98"/>
      <c r="Z113" s="98"/>
      <c r="AA113" s="98"/>
      <c r="AB113" s="98"/>
      <c r="AC113" s="98"/>
      <c r="AD113" s="98"/>
      <c r="AK113" s="169"/>
      <c r="AL113" s="169"/>
    </row>
    <row r="114" spans="9:38">
      <c r="I114" s="98"/>
      <c r="J114" s="98"/>
      <c r="K114" s="98"/>
      <c r="L114" s="189"/>
      <c r="M114" s="189"/>
      <c r="N114" s="189"/>
      <c r="O114" s="189"/>
      <c r="P114" s="189"/>
      <c r="Q114" s="98"/>
      <c r="R114" s="98"/>
      <c r="S114" s="98"/>
      <c r="T114" s="98"/>
      <c r="U114" s="98"/>
      <c r="V114" s="98"/>
      <c r="W114" s="98"/>
      <c r="X114" s="98"/>
      <c r="Y114" s="98"/>
      <c r="Z114" s="98"/>
      <c r="AA114" s="98"/>
      <c r="AB114" s="98"/>
      <c r="AC114" s="98"/>
      <c r="AD114" s="98"/>
      <c r="AG114" s="169"/>
      <c r="AI114" s="169"/>
      <c r="AJ114" s="169"/>
    </row>
    <row r="115" spans="9:38">
      <c r="R115" s="171"/>
      <c r="S115" s="172"/>
      <c r="X115" s="171"/>
      <c r="AA115" s="172"/>
    </row>
    <row r="116" spans="9:38">
      <c r="R116" s="171"/>
      <c r="S116" s="172"/>
      <c r="X116" s="171"/>
      <c r="AA116" s="172"/>
    </row>
    <row r="117" spans="9:38">
      <c r="R117" s="171"/>
      <c r="S117" s="172"/>
      <c r="X117" s="171"/>
      <c r="AA117" s="172"/>
    </row>
    <row r="118" spans="9:38">
      <c r="R118" s="171"/>
      <c r="S118" s="172"/>
      <c r="X118" s="171"/>
      <c r="AA118" s="172"/>
    </row>
    <row r="119" spans="9:38">
      <c r="R119" s="171"/>
      <c r="S119" s="172"/>
      <c r="X119" s="171"/>
      <c r="AA119" s="172"/>
    </row>
    <row r="120" spans="9:38">
      <c r="R120" s="171"/>
      <c r="S120" s="172"/>
      <c r="X120" s="171"/>
      <c r="AA120" s="172"/>
    </row>
    <row r="121" spans="9:38">
      <c r="R121" s="171"/>
      <c r="S121" s="172"/>
      <c r="X121" s="171"/>
      <c r="AA121" s="172"/>
    </row>
    <row r="122" spans="9:38">
      <c r="R122" s="171"/>
      <c r="S122" s="172"/>
      <c r="X122" s="171"/>
      <c r="AA122" s="172"/>
    </row>
    <row r="123" spans="9:38">
      <c r="R123" s="171"/>
      <c r="S123" s="172"/>
      <c r="X123" s="171"/>
      <c r="AA123" s="172"/>
    </row>
    <row r="124" spans="9:38">
      <c r="R124" s="171"/>
      <c r="S124" s="172"/>
      <c r="X124" s="171"/>
      <c r="AA124" s="172"/>
    </row>
    <row r="125" spans="9:38">
      <c r="R125" s="171"/>
      <c r="S125" s="172"/>
      <c r="X125" s="171"/>
      <c r="AA125" s="172"/>
    </row>
    <row r="126" spans="9:38">
      <c r="R126" s="171"/>
      <c r="S126" s="172"/>
      <c r="X126" s="171"/>
      <c r="AA126" s="172"/>
    </row>
    <row r="127" spans="9:38">
      <c r="R127" s="171"/>
      <c r="S127" s="172"/>
      <c r="X127" s="171"/>
      <c r="AA127" s="172"/>
    </row>
    <row r="128" spans="9:38">
      <c r="R128" s="171"/>
      <c r="S128" s="172"/>
      <c r="X128" s="171"/>
      <c r="AA128" s="172"/>
    </row>
    <row r="129" spans="18:27">
      <c r="R129" s="171"/>
      <c r="S129" s="172"/>
      <c r="X129" s="171"/>
      <c r="AA129" s="172"/>
    </row>
    <row r="130" spans="18:27">
      <c r="R130" s="171"/>
      <c r="S130" s="172"/>
      <c r="X130" s="171"/>
      <c r="AA130" s="172"/>
    </row>
    <row r="131" spans="18:27">
      <c r="R131" s="171"/>
      <c r="S131" s="172"/>
      <c r="X131" s="171"/>
      <c r="AA131" s="172"/>
    </row>
    <row r="132" spans="18:27">
      <c r="R132" s="171"/>
      <c r="S132" s="172"/>
      <c r="X132" s="171"/>
      <c r="AA132" s="172"/>
    </row>
    <row r="133" spans="18:27">
      <c r="R133" s="171"/>
      <c r="S133" s="172"/>
      <c r="X133" s="171"/>
      <c r="AA133" s="172"/>
    </row>
    <row r="134" spans="18:27">
      <c r="R134" s="171"/>
      <c r="S134" s="172"/>
      <c r="X134" s="171"/>
      <c r="AA134" s="172"/>
    </row>
    <row r="135" spans="18:27">
      <c r="R135" s="171"/>
      <c r="S135" s="172"/>
      <c r="X135" s="171"/>
      <c r="AA135" s="172"/>
    </row>
    <row r="136" spans="18:27">
      <c r="R136" s="171"/>
      <c r="S136" s="172"/>
      <c r="X136" s="171"/>
      <c r="AA136" s="172"/>
    </row>
    <row r="137" spans="18:27">
      <c r="R137" s="171"/>
      <c r="S137" s="172"/>
      <c r="X137" s="171"/>
      <c r="AA137" s="172"/>
    </row>
    <row r="138" spans="18:27">
      <c r="R138" s="171"/>
      <c r="S138" s="172"/>
      <c r="X138" s="171"/>
      <c r="AA138" s="172"/>
    </row>
    <row r="139" spans="18:27">
      <c r="R139" s="171"/>
      <c r="S139" s="172"/>
      <c r="X139" s="171"/>
      <c r="AA139" s="172"/>
    </row>
    <row r="140" spans="18:27">
      <c r="R140" s="171"/>
      <c r="S140" s="172"/>
      <c r="X140" s="171"/>
      <c r="AA140" s="172"/>
    </row>
    <row r="141" spans="18:27">
      <c r="R141" s="171"/>
      <c r="S141" s="172"/>
      <c r="X141" s="171"/>
      <c r="AA141" s="172"/>
    </row>
    <row r="196" spans="21:22">
      <c r="U196" s="171"/>
      <c r="V196" s="171"/>
    </row>
    <row r="197" spans="21:22">
      <c r="U197" s="171"/>
      <c r="V197" s="171"/>
    </row>
    <row r="198" spans="21:22">
      <c r="U198" s="171"/>
      <c r="V198" s="171"/>
    </row>
    <row r="199" spans="21:22">
      <c r="U199" s="171"/>
      <c r="V199" s="171"/>
    </row>
    <row r="200" spans="21:22">
      <c r="U200" s="171"/>
      <c r="V200" s="171"/>
    </row>
    <row r="201" spans="21:22">
      <c r="U201" s="171"/>
      <c r="V201" s="171"/>
    </row>
    <row r="202" spans="21:22">
      <c r="U202" s="171"/>
      <c r="V202" s="171"/>
    </row>
    <row r="203" spans="21:22">
      <c r="U203" s="171"/>
      <c r="V203" s="171"/>
    </row>
    <row r="204" spans="21:22">
      <c r="U204" s="171"/>
      <c r="V204" s="171"/>
    </row>
    <row r="205" spans="21:22">
      <c r="U205" s="171"/>
      <c r="V205" s="171"/>
    </row>
    <row r="206" spans="21:22">
      <c r="U206" s="171"/>
      <c r="V206" s="171"/>
    </row>
    <row r="207" spans="21:22">
      <c r="U207" s="171"/>
      <c r="V207" s="171"/>
    </row>
    <row r="208" spans="21:22">
      <c r="U208" s="171"/>
      <c r="V208" s="171"/>
    </row>
    <row r="209" spans="21:22">
      <c r="U209" s="171"/>
      <c r="V209" s="171"/>
    </row>
    <row r="210" spans="21:22">
      <c r="U210" s="171"/>
      <c r="V210" s="171"/>
    </row>
    <row r="211" spans="21:22">
      <c r="U211" s="171"/>
      <c r="V211" s="171"/>
    </row>
    <row r="212" spans="21:22">
      <c r="U212" s="171"/>
      <c r="V212" s="171"/>
    </row>
    <row r="213" spans="21:22">
      <c r="U213" s="171"/>
      <c r="V213" s="171"/>
    </row>
    <row r="214" spans="21:22">
      <c r="U214" s="171"/>
      <c r="V214" s="171"/>
    </row>
    <row r="215" spans="21:22">
      <c r="U215" s="171"/>
      <c r="V215" s="171"/>
    </row>
    <row r="216" spans="21:22">
      <c r="U216" s="171"/>
      <c r="V216" s="171"/>
    </row>
    <row r="217" spans="21:22">
      <c r="U217" s="171"/>
      <c r="V217" s="171"/>
    </row>
    <row r="218" spans="21:22">
      <c r="U218" s="171"/>
      <c r="V218" s="171"/>
    </row>
    <row r="219" spans="21:22">
      <c r="U219" s="171"/>
      <c r="V219" s="171"/>
    </row>
    <row r="220" spans="21:22">
      <c r="U220" s="171"/>
      <c r="V220" s="171"/>
    </row>
    <row r="221" spans="21:22">
      <c r="U221" s="171"/>
      <c r="V221" s="171"/>
    </row>
    <row r="222" spans="21:22">
      <c r="U222" s="171"/>
      <c r="V222" s="171"/>
    </row>
    <row r="223" spans="21:22">
      <c r="U223" s="171"/>
      <c r="V223" s="171"/>
    </row>
    <row r="224" spans="21:22">
      <c r="U224" s="171"/>
      <c r="V224" s="171"/>
    </row>
    <row r="225" spans="21:22">
      <c r="U225" s="171"/>
      <c r="V225" s="171"/>
    </row>
    <row r="226" spans="21:22">
      <c r="U226" s="171"/>
      <c r="V226" s="171"/>
    </row>
    <row r="227" spans="21:22">
      <c r="U227" s="171"/>
      <c r="V227" s="171"/>
    </row>
    <row r="228" spans="21:22">
      <c r="U228" s="171"/>
      <c r="V228" s="171"/>
    </row>
    <row r="229" spans="21:22">
      <c r="U229" s="171"/>
      <c r="V229" s="171"/>
    </row>
    <row r="230" spans="21:22">
      <c r="U230" s="171"/>
      <c r="V230" s="171"/>
    </row>
    <row r="231" spans="21:22">
      <c r="U231" s="171"/>
      <c r="V231" s="171"/>
    </row>
    <row r="232" spans="21:22">
      <c r="U232" s="171"/>
      <c r="V232" s="171"/>
    </row>
    <row r="233" spans="21:22">
      <c r="U233" s="171"/>
      <c r="V233" s="171"/>
    </row>
    <row r="234" spans="21:22">
      <c r="U234" s="171"/>
      <c r="V234" s="171"/>
    </row>
    <row r="235" spans="21:22">
      <c r="U235" s="171"/>
      <c r="V235" s="171"/>
    </row>
    <row r="236" spans="21:22">
      <c r="U236" s="171"/>
      <c r="V236" s="171"/>
    </row>
    <row r="237" spans="21:22">
      <c r="U237" s="171"/>
      <c r="V237" s="171"/>
    </row>
    <row r="238" spans="21:22">
      <c r="U238" s="171"/>
      <c r="V238" s="171"/>
    </row>
    <row r="239" spans="21:22">
      <c r="U239" s="171"/>
      <c r="V239" s="171"/>
    </row>
    <row r="240" spans="21:22">
      <c r="U240" s="171"/>
      <c r="V240" s="171"/>
    </row>
    <row r="241" spans="21:22">
      <c r="U241" s="171"/>
      <c r="V241" s="171"/>
    </row>
    <row r="242" spans="21:22">
      <c r="U242" s="171"/>
      <c r="V242" s="171"/>
    </row>
    <row r="243" spans="21:22">
      <c r="U243" s="171"/>
      <c r="V243" s="171"/>
    </row>
    <row r="244" spans="21:22">
      <c r="U244" s="171"/>
      <c r="V244" s="171"/>
    </row>
    <row r="245" spans="21:22">
      <c r="U245" s="171"/>
      <c r="V245" s="171"/>
    </row>
    <row r="246" spans="21:22">
      <c r="U246" s="171"/>
      <c r="V246" s="171"/>
    </row>
    <row r="247" spans="21:22">
      <c r="U247" s="171"/>
      <c r="V247" s="171"/>
    </row>
    <row r="248" spans="21:22">
      <c r="U248" s="171"/>
      <c r="V248" s="171"/>
    </row>
    <row r="249" spans="21:22">
      <c r="U249" s="171"/>
      <c r="V249" s="171"/>
    </row>
    <row r="250" spans="21:22">
      <c r="U250" s="171"/>
      <c r="V250" s="171"/>
    </row>
    <row r="251" spans="21:22">
      <c r="U251" s="171"/>
      <c r="V251" s="171"/>
    </row>
    <row r="252" spans="21:22">
      <c r="U252" s="171"/>
      <c r="V252" s="171"/>
    </row>
    <row r="253" spans="21:22">
      <c r="U253" s="171"/>
      <c r="V253" s="171"/>
    </row>
    <row r="254" spans="21:22">
      <c r="U254" s="171"/>
      <c r="V254" s="171"/>
    </row>
    <row r="255" spans="21:22">
      <c r="U255" s="171"/>
      <c r="V255" s="171"/>
    </row>
    <row r="256" spans="21:22">
      <c r="U256" s="171"/>
      <c r="V256" s="171"/>
    </row>
    <row r="257" spans="21:22">
      <c r="U257" s="171"/>
      <c r="V257" s="171"/>
    </row>
    <row r="258" spans="21:22">
      <c r="U258" s="171"/>
      <c r="V258" s="171"/>
    </row>
    <row r="259" spans="21:22">
      <c r="U259" s="171"/>
      <c r="V259" s="171"/>
    </row>
    <row r="260" spans="21:22">
      <c r="U260" s="171"/>
      <c r="V260" s="171"/>
    </row>
    <row r="261" spans="21:22">
      <c r="U261" s="171"/>
      <c r="V261" s="171"/>
    </row>
    <row r="262" spans="21:22">
      <c r="U262" s="171"/>
      <c r="V262" s="171"/>
    </row>
    <row r="263" spans="21:22">
      <c r="U263" s="171"/>
      <c r="V263" s="171"/>
    </row>
    <row r="264" spans="21:22">
      <c r="U264" s="171"/>
      <c r="V264" s="171"/>
    </row>
    <row r="265" spans="21:22">
      <c r="U265" s="171"/>
      <c r="V265" s="171"/>
    </row>
    <row r="266" spans="21:22">
      <c r="U266" s="171"/>
      <c r="V266" s="171"/>
    </row>
    <row r="267" spans="21:22">
      <c r="U267" s="171"/>
      <c r="V267" s="171"/>
    </row>
    <row r="268" spans="21:22">
      <c r="U268" s="171"/>
      <c r="V268" s="171"/>
    </row>
    <row r="269" spans="21:22">
      <c r="U269" s="171"/>
      <c r="V269" s="171"/>
    </row>
    <row r="270" spans="21:22">
      <c r="U270" s="171"/>
      <c r="V270" s="171"/>
    </row>
    <row r="271" spans="21:22">
      <c r="U271" s="171"/>
      <c r="V271" s="171"/>
    </row>
    <row r="272" spans="21:22">
      <c r="U272" s="171"/>
      <c r="V272" s="171"/>
    </row>
    <row r="273" spans="21:22">
      <c r="U273" s="171"/>
      <c r="V273" s="171"/>
    </row>
    <row r="274" spans="21:22">
      <c r="U274" s="171"/>
      <c r="V274" s="171"/>
    </row>
    <row r="275" spans="21:22">
      <c r="U275" s="171"/>
      <c r="V275" s="171"/>
    </row>
    <row r="276" spans="21:22">
      <c r="U276" s="171"/>
      <c r="V276" s="171"/>
    </row>
    <row r="277" spans="21:22">
      <c r="U277" s="171"/>
      <c r="V277" s="171"/>
    </row>
    <row r="278" spans="21:22">
      <c r="U278" s="171"/>
      <c r="V278" s="171"/>
    </row>
    <row r="279" spans="21:22">
      <c r="U279" s="171"/>
      <c r="V279" s="171"/>
    </row>
    <row r="280" spans="21:22">
      <c r="U280" s="171"/>
      <c r="V280" s="171"/>
    </row>
    <row r="281" spans="21:22">
      <c r="U281" s="171"/>
      <c r="V281" s="171"/>
    </row>
    <row r="282" spans="21:22">
      <c r="U282" s="171"/>
      <c r="V282" s="171"/>
    </row>
    <row r="283" spans="21:22">
      <c r="U283" s="171"/>
      <c r="V283" s="171"/>
    </row>
    <row r="284" spans="21:22">
      <c r="U284" s="171"/>
      <c r="V284" s="171"/>
    </row>
    <row r="285" spans="21:22">
      <c r="U285" s="171"/>
      <c r="V285" s="171"/>
    </row>
    <row r="286" spans="21:22">
      <c r="U286" s="171"/>
      <c r="V286" s="171"/>
    </row>
    <row r="287" spans="21:22">
      <c r="U287" s="171"/>
      <c r="V287" s="171"/>
    </row>
    <row r="288" spans="21:22">
      <c r="U288" s="171"/>
      <c r="V288" s="171"/>
    </row>
    <row r="289" spans="21:22">
      <c r="U289" s="171"/>
      <c r="V289" s="171"/>
    </row>
    <row r="290" spans="21:22">
      <c r="U290" s="171"/>
      <c r="V290" s="171"/>
    </row>
    <row r="291" spans="21:22">
      <c r="U291" s="171"/>
      <c r="V291" s="171"/>
    </row>
    <row r="292" spans="21:22">
      <c r="U292" s="171"/>
      <c r="V292" s="171"/>
    </row>
    <row r="293" spans="21:22">
      <c r="U293" s="171"/>
      <c r="V293" s="171"/>
    </row>
    <row r="294" spans="21:22">
      <c r="U294" s="171"/>
      <c r="V294" s="171"/>
    </row>
    <row r="295" spans="21:22">
      <c r="U295" s="171"/>
      <c r="V295" s="171"/>
    </row>
    <row r="296" spans="21:22">
      <c r="U296" s="171"/>
      <c r="V296" s="171"/>
    </row>
    <row r="297" spans="21:22">
      <c r="U297" s="171"/>
      <c r="V297" s="171"/>
    </row>
    <row r="298" spans="21:22">
      <c r="U298" s="171"/>
      <c r="V298" s="171"/>
    </row>
    <row r="299" spans="21:22">
      <c r="U299" s="171"/>
      <c r="V299" s="171"/>
    </row>
    <row r="300" spans="21:22">
      <c r="U300" s="171"/>
      <c r="V300" s="171"/>
    </row>
    <row r="301" spans="21:22">
      <c r="U301" s="171"/>
      <c r="V301" s="171"/>
    </row>
    <row r="302" spans="21:22">
      <c r="U302" s="171"/>
      <c r="V302" s="171"/>
    </row>
    <row r="303" spans="21:22">
      <c r="U303" s="171"/>
      <c r="V303" s="171"/>
    </row>
    <row r="304" spans="21:22">
      <c r="U304" s="171"/>
      <c r="V304" s="171"/>
    </row>
    <row r="305" spans="21:22">
      <c r="U305" s="171"/>
      <c r="V305" s="171"/>
    </row>
    <row r="306" spans="21:22">
      <c r="U306" s="171"/>
      <c r="V306" s="171"/>
    </row>
    <row r="307" spans="21:22">
      <c r="U307" s="171"/>
      <c r="V307" s="171"/>
    </row>
    <row r="308" spans="21:22">
      <c r="U308" s="171"/>
      <c r="V308" s="171"/>
    </row>
    <row r="309" spans="21:22">
      <c r="U309" s="171"/>
      <c r="V309" s="171"/>
    </row>
    <row r="310" spans="21:22">
      <c r="U310" s="171"/>
      <c r="V310" s="171"/>
    </row>
    <row r="311" spans="21:22">
      <c r="U311" s="171"/>
      <c r="V311" s="171"/>
    </row>
    <row r="312" spans="21:22">
      <c r="U312" s="171"/>
      <c r="V312" s="171"/>
    </row>
    <row r="313" spans="21:22">
      <c r="U313" s="171"/>
      <c r="V313" s="171"/>
    </row>
    <row r="314" spans="21:22">
      <c r="U314" s="171"/>
      <c r="V314" s="171"/>
    </row>
    <row r="315" spans="21:22">
      <c r="U315" s="171"/>
      <c r="V315" s="171"/>
    </row>
    <row r="316" spans="21:22">
      <c r="U316" s="171"/>
      <c r="V316" s="171"/>
    </row>
    <row r="317" spans="21:22">
      <c r="U317" s="171"/>
      <c r="V317" s="171"/>
    </row>
    <row r="318" spans="21:22">
      <c r="U318" s="171"/>
      <c r="V318" s="171"/>
    </row>
    <row r="319" spans="21:22">
      <c r="U319" s="171"/>
      <c r="V319" s="171"/>
    </row>
    <row r="320" spans="21:22">
      <c r="U320" s="171"/>
      <c r="V320" s="171"/>
    </row>
    <row r="321" spans="21:22">
      <c r="U321" s="171"/>
      <c r="V321" s="171"/>
    </row>
    <row r="322" spans="21:22">
      <c r="U322" s="171"/>
      <c r="V322" s="171"/>
    </row>
    <row r="323" spans="21:22">
      <c r="U323" s="171"/>
      <c r="V323" s="171"/>
    </row>
    <row r="324" spans="21:22">
      <c r="U324" s="171"/>
      <c r="V324" s="171"/>
    </row>
    <row r="325" spans="21:22">
      <c r="U325" s="171"/>
      <c r="V325" s="171"/>
    </row>
    <row r="326" spans="21:22">
      <c r="U326" s="171"/>
      <c r="V326" s="171"/>
    </row>
    <row r="327" spans="21:22">
      <c r="U327" s="171"/>
      <c r="V327" s="171"/>
    </row>
    <row r="328" spans="21:22">
      <c r="U328" s="171"/>
      <c r="V328" s="171"/>
    </row>
    <row r="329" spans="21:22">
      <c r="U329" s="171"/>
      <c r="V329" s="171"/>
    </row>
    <row r="330" spans="21:22">
      <c r="U330" s="171"/>
      <c r="V330" s="171"/>
    </row>
    <row r="331" spans="21:22">
      <c r="U331" s="171"/>
      <c r="V331" s="171"/>
    </row>
    <row r="332" spans="21:22">
      <c r="U332" s="171"/>
      <c r="V332" s="171"/>
    </row>
    <row r="333" spans="21:22">
      <c r="U333" s="171"/>
      <c r="V333" s="171"/>
    </row>
    <row r="334" spans="21:22">
      <c r="U334" s="171"/>
      <c r="V334" s="171"/>
    </row>
    <row r="335" spans="21:22">
      <c r="U335" s="171"/>
      <c r="V335" s="171"/>
    </row>
    <row r="336" spans="21:22">
      <c r="U336" s="171"/>
      <c r="V336" s="171"/>
    </row>
    <row r="337" spans="21:22">
      <c r="U337" s="171"/>
      <c r="V337" s="171"/>
    </row>
    <row r="338" spans="21:22">
      <c r="U338" s="171"/>
      <c r="V338" s="171"/>
    </row>
    <row r="339" spans="21:22">
      <c r="U339" s="171"/>
      <c r="V339" s="171"/>
    </row>
    <row r="340" spans="21:22">
      <c r="U340" s="171"/>
      <c r="V340" s="171"/>
    </row>
    <row r="341" spans="21:22">
      <c r="U341" s="171"/>
      <c r="V341" s="171"/>
    </row>
    <row r="342" spans="21:22">
      <c r="U342" s="171"/>
      <c r="V342" s="171"/>
    </row>
    <row r="343" spans="21:22">
      <c r="U343" s="171"/>
      <c r="V343" s="171"/>
    </row>
    <row r="344" spans="21:22">
      <c r="U344" s="171"/>
      <c r="V344" s="171"/>
    </row>
    <row r="345" spans="21:22">
      <c r="U345" s="171"/>
      <c r="V345" s="171"/>
    </row>
    <row r="346" spans="21:22">
      <c r="U346" s="171"/>
      <c r="V346" s="171"/>
    </row>
    <row r="347" spans="21:22">
      <c r="U347" s="171"/>
      <c r="V347" s="171"/>
    </row>
  </sheetData>
  <sheetProtection algorithmName="SHA-512" hashValue="DR/fbQpdb9R+U8fEIknveO/wi9LrP2PL3ltiaUieUwE+ggGx+vkqGuBl2RnEuO+z28kES22GfzEHQtz36iWsDA==" saltValue="XViJ/sUp7pn6j/NsYvmzpg==" spinCount="100000" sheet="1" objects="1" scenarios="1"/>
  <mergeCells count="36">
    <mergeCell ref="Y27:Z27"/>
    <mergeCell ref="AA27:AA28"/>
    <mergeCell ref="AB27:AC27"/>
    <mergeCell ref="AD27:AD28"/>
    <mergeCell ref="I27:P27"/>
    <mergeCell ref="Q27:Q28"/>
    <mergeCell ref="R27:U27"/>
    <mergeCell ref="V27:W28"/>
    <mergeCell ref="X27:X28"/>
    <mergeCell ref="AB12:AC12"/>
    <mergeCell ref="AD12:AD13"/>
    <mergeCell ref="I19:P19"/>
    <mergeCell ref="Q19:Q20"/>
    <mergeCell ref="R19:U19"/>
    <mergeCell ref="V19:W20"/>
    <mergeCell ref="X19:X20"/>
    <mergeCell ref="Y19:Z19"/>
    <mergeCell ref="AA19:AA20"/>
    <mergeCell ref="AB19:AC19"/>
    <mergeCell ref="AD19:AD20"/>
    <mergeCell ref="AA5:AA6"/>
    <mergeCell ref="AB5:AC5"/>
    <mergeCell ref="AD5:AD6"/>
    <mergeCell ref="I12:P12"/>
    <mergeCell ref="Q12:Q13"/>
    <mergeCell ref="R12:U12"/>
    <mergeCell ref="V12:W13"/>
    <mergeCell ref="X12:X13"/>
    <mergeCell ref="Y12:Z12"/>
    <mergeCell ref="AA12:AA13"/>
    <mergeCell ref="I5:P5"/>
    <mergeCell ref="Q5:Q6"/>
    <mergeCell ref="R5:U5"/>
    <mergeCell ref="V5:W6"/>
    <mergeCell ref="X5:X6"/>
    <mergeCell ref="Y5:Z5"/>
  </mergeCells>
  <phoneticPr fontId="1"/>
  <conditionalFormatting sqref="L1:P1048576">
    <cfRule type="containsText" dxfId="14" priority="12" operator="containsText" text="×">
      <formula>NOT(ISERROR(SEARCH("×",L1)))</formula>
    </cfRule>
  </conditionalFormatting>
  <conditionalFormatting sqref="Q1:Q1048576 R1:U1">
    <cfRule type="containsText" dxfId="13" priority="10" operator="containsText" text="同程度">
      <formula>NOT(ISERROR(SEARCH("同程度",Q1)))</formula>
    </cfRule>
    <cfRule type="containsText" dxfId="12" priority="11" operator="containsText" text="―">
      <formula>NOT(ISERROR(SEARCH("―",Q1)))</formula>
    </cfRule>
  </conditionalFormatting>
  <conditionalFormatting sqref="R2:U1048576 X1:X1048576 AA1:AA1048576">
    <cfRule type="containsText" dxfId="11" priority="7" operator="containsText" text="－">
      <formula>NOT(ISERROR(SEARCH("－",R1)))</formula>
    </cfRule>
    <cfRule type="containsText" dxfId="10" priority="8" operator="containsText" text="↓">
      <formula>NOT(ISERROR(SEARCH("↓",R1)))</formula>
    </cfRule>
    <cfRule type="containsText" dxfId="9" priority="9" operator="containsText" text="↑">
      <formula>NOT(ISERROR(SEARCH("↑",R1)))</formula>
    </cfRule>
  </conditionalFormatting>
  <conditionalFormatting sqref="Y1:Z1048576 AB1:AC1048576">
    <cfRule type="containsText" dxfId="8" priority="3" operator="containsText" text="判定外">
      <formula>NOT(ISERROR(SEARCH("判定外",Y1)))</formula>
    </cfRule>
    <cfRule type="containsText" dxfId="7" priority="4" operator="containsText" text="×">
      <formula>NOT(ISERROR(SEARCH("×",Y1)))</formula>
    </cfRule>
    <cfRule type="containsText" dxfId="6" priority="5" operator="containsText" text="減少">
      <formula>NOT(ISERROR(SEARCH("減少",Y1)))</formula>
    </cfRule>
    <cfRule type="containsText" dxfId="5" priority="6" operator="containsText" text="増加">
      <formula>NOT(ISERROR(SEARCH("増加",Y1)))</formula>
    </cfRule>
  </conditionalFormatting>
  <conditionalFormatting sqref="V1:V1048576">
    <cfRule type="containsText" dxfId="4" priority="1" operator="containsText" text="－">
      <formula>NOT(ISERROR(SEARCH("－",V1)))</formula>
    </cfRule>
    <cfRule type="containsText" dxfId="3" priority="13" operator="containsText" text="↓↓↑↓">
      <formula>NOT(ISERROR(SEARCH("↓↓↑↓",V1)))</formula>
    </cfRule>
    <cfRule type="containsText" dxfId="2" priority="14" operator="containsText" text="↓↑↓↓">
      <formula>NOT(ISERROR(SEARCH("↓↑↓↓",V1)))</formula>
    </cfRule>
    <cfRule type="containsText" dxfId="1" priority="15" operator="containsText" text="↑↓↑↑">
      <formula>NOT(ISERROR(SEARCH("↑↓↑↑",V1)))</formula>
    </cfRule>
    <cfRule type="containsText" dxfId="0" priority="16" operator="containsText" text="↑↑↓↑">
      <formula>NOT(ISERROR(SEARCH("↑↑↓↑",V1)))</formula>
    </cfRule>
  </conditionalFormatting>
  <dataValidations count="1">
    <dataValidation type="list" allowBlank="1" showInputMessage="1" showErrorMessage="1" sqref="AD14:AD15 AD7:AD8 AD21:AD22 AD9:AE10 AD16:AE17 AD23:AE24 AD31:AE32 AD29:AD30" xr:uid="{33D956F5-C86E-4879-8E79-9B22877269A3}">
      <formula1>$AI$2:$AI$9</formula1>
    </dataValidation>
  </dataValidations>
  <hyperlinks>
    <hyperlink ref="C1" location="目次!A1" display="目次に戻る" xr:uid="{00000000-0004-0000-0300-000000000000}"/>
  </hyperlinks>
  <pageMargins left="0.51181102362204722" right="0.51181102362204722" top="0.74803149606299213" bottom="0.74803149606299213" header="0.31496062992125984" footer="0.31496062992125984"/>
  <pageSetup paperSize="9" fitToHeight="0" orientation="landscape" r:id="rId1"/>
  <headerFooter>
    <oddFooter>&amp;R&amp;6文部科学省「産学連携等実施状況調査」を加工して作成（https://www.mext.go.jp/a_menu/shinkou/sangaku/sangakub.htm）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/>
  </sheetPr>
  <dimension ref="A1:AL98"/>
  <sheetViews>
    <sheetView workbookViewId="0">
      <pane xSplit="3" ySplit="10" topLeftCell="D11" activePane="bottomRight" state="frozen"/>
      <selection activeCell="G96" sqref="G96"/>
      <selection pane="topRight" activeCell="G96" sqref="G96"/>
      <selection pane="bottomLeft" activeCell="G96" sqref="G96"/>
      <selection pane="bottomRight" activeCell="D11" sqref="D1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5" width="9.875" style="15" customWidth="1"/>
    <col min="6" max="6" width="12" style="15" customWidth="1"/>
    <col min="7" max="11" width="9.875" style="15" customWidth="1"/>
    <col min="12" max="12" width="9" style="15"/>
    <col min="13" max="13" width="11.625" style="15" bestFit="1" customWidth="1"/>
    <col min="24" max="24" width="11.5" customWidth="1"/>
  </cols>
  <sheetData>
    <row r="1" spans="1:38" ht="24" customHeight="1" thickBot="1">
      <c r="A1" s="1" t="s">
        <v>219</v>
      </c>
      <c r="B1" s="1"/>
      <c r="C1" s="1"/>
      <c r="D1"/>
      <c r="E1"/>
      <c r="F1"/>
      <c r="G1"/>
      <c r="H1"/>
      <c r="I1"/>
      <c r="J1"/>
      <c r="K1"/>
      <c r="L1" s="4"/>
      <c r="M1" s="63" t="s">
        <v>217</v>
      </c>
    </row>
    <row r="2" spans="1:38" ht="24" customHeight="1">
      <c r="A2" s="1" t="s">
        <v>256</v>
      </c>
      <c r="B2" s="1"/>
      <c r="C2" s="1"/>
      <c r="D2"/>
      <c r="E2"/>
      <c r="F2"/>
      <c r="G2"/>
      <c r="H2"/>
      <c r="I2"/>
      <c r="J2"/>
      <c r="K2"/>
      <c r="L2" s="4"/>
      <c r="M2"/>
    </row>
    <row r="3" spans="1:38" s="4" customFormat="1" ht="18" customHeight="1" thickBot="1">
      <c r="A3" s="70"/>
      <c r="B3" s="6"/>
      <c r="C3" s="70"/>
      <c r="D3" s="70"/>
      <c r="E3" s="70"/>
      <c r="F3" s="70"/>
      <c r="G3" s="6"/>
      <c r="H3" s="70"/>
      <c r="I3" s="70"/>
      <c r="J3" s="70"/>
      <c r="K3" s="70"/>
    </row>
    <row r="4" spans="1:38" ht="76.5" customHeight="1" thickBot="1">
      <c r="C4" s="14"/>
      <c r="D4" s="86" t="s">
        <v>3</v>
      </c>
      <c r="E4" s="87" t="s">
        <v>33</v>
      </c>
      <c r="F4" s="87" t="s">
        <v>246</v>
      </c>
      <c r="G4" s="88" t="s">
        <v>32</v>
      </c>
      <c r="H4" s="89" t="s">
        <v>34</v>
      </c>
      <c r="I4" s="87" t="s">
        <v>35</v>
      </c>
      <c r="J4" s="87" t="s">
        <v>36</v>
      </c>
      <c r="K4" s="90" t="s">
        <v>37</v>
      </c>
    </row>
    <row r="5" spans="1:38">
      <c r="C5" s="16" t="s">
        <v>1</v>
      </c>
      <c r="D5" s="17">
        <f>INDEX(D11:D96,MATCH(C5,C11:C96,0),0)</f>
        <v>32</v>
      </c>
      <c r="E5" s="18">
        <f>INDEX(E11:E96,MATCH(C5,C11:C96,0),0)</f>
        <v>66</v>
      </c>
      <c r="F5" s="18">
        <f>INDEX(F11:F96,MATCH(C5,C11:C96,0),0)</f>
        <v>15269</v>
      </c>
      <c r="G5" s="19">
        <f>INDEX(G11:G96,MATCH(C5,C11:C96,0),0)</f>
        <v>302</v>
      </c>
      <c r="H5" s="20">
        <f>_xlfn.RANK.EQ(D5,$D$11:$D$96,0)</f>
        <v>48</v>
      </c>
      <c r="I5" s="21">
        <f>_xlfn.RANK.EQ(E5,$E$11:$E$96,0)</f>
        <v>34</v>
      </c>
      <c r="J5" s="21">
        <f>_xlfn.RANK.EQ(F5,$F$11:$F$96,0)</f>
        <v>26</v>
      </c>
      <c r="K5" s="22">
        <f>_xlfn.RANK.EQ(G5,$G$11:$G$96,0)</f>
        <v>36</v>
      </c>
    </row>
    <row r="6" spans="1:38">
      <c r="C6" s="23" t="s">
        <v>38</v>
      </c>
      <c r="D6" s="78">
        <f>ROUND(SUMIF($B$11:$B$96,"G",D11:D96)/(COUNTIFS(B11:B96,"G",D11:D96,"&lt;&gt;")),1)</f>
        <v>61</v>
      </c>
      <c r="E6" s="79">
        <f>ROUND(SUMIF($B$11:$B$96,"G",E11:E96)/(COUNTIFS(B11:B96,"G",D11:D96,"&lt;&gt;")),1)</f>
        <v>89.6</v>
      </c>
      <c r="F6" s="79">
        <f>ROUND(SUMIF($B$11:$B$96,"G",F11:F96)/(COUNTIFS(B11:B96,"G",D11:D96,"&lt;&gt;")),1)</f>
        <v>16138.5</v>
      </c>
      <c r="G6" s="80">
        <f>ROUND(SUMIF($B$11:$B$96,"G",G11:G96)/(COUNTIFS(B11:B96,"G",D11:D96,"&lt;&gt;")),1)</f>
        <v>333.9</v>
      </c>
      <c r="H6" s="27"/>
      <c r="I6" s="28"/>
      <c r="J6" s="28"/>
      <c r="K6" s="29"/>
    </row>
    <row r="7" spans="1:38" ht="14.25" thickBot="1">
      <c r="C7" s="30" t="s">
        <v>39</v>
      </c>
      <c r="D7" s="81">
        <f>ROUND(AVERAGE(D11:D96),1)</f>
        <v>83.2</v>
      </c>
      <c r="E7" s="82">
        <f>ROUND(AVERAGE(E11:E96),1)</f>
        <v>163.30000000000001</v>
      </c>
      <c r="F7" s="82">
        <f>ROUND(AVERAGE(F11:F96),1)</f>
        <v>34760.9</v>
      </c>
      <c r="G7" s="83">
        <f>ROUND(AVERAGE(G11:G96),1)</f>
        <v>449.1</v>
      </c>
      <c r="H7" s="34"/>
      <c r="I7" s="35"/>
      <c r="J7" s="35"/>
      <c r="K7" s="36"/>
    </row>
    <row r="8" spans="1:38" ht="21" customHeight="1" thickBot="1">
      <c r="D8" s="37"/>
      <c r="M8"/>
    </row>
    <row r="9" spans="1:38" ht="21" customHeight="1">
      <c r="D9" s="231" t="str" cm="1">
        <f t="array" aca="1" ref="D9" ca="1">RIGHT(CELL("filename",A1),4)&amp;"年度（基準日：４月１日～３月31日）"</f>
        <v>2019年度（基準日：４月１日～３月31日）</v>
      </c>
      <c r="E9" s="232"/>
      <c r="F9" s="232"/>
      <c r="G9" s="232"/>
      <c r="H9" s="232"/>
      <c r="I9" s="232"/>
      <c r="J9" s="232"/>
      <c r="K9" s="233"/>
      <c r="M9" s="222" t="s">
        <v>40</v>
      </c>
      <c r="N9" s="223"/>
      <c r="O9" s="223"/>
      <c r="P9" s="223"/>
      <c r="Q9" s="223"/>
      <c r="R9" s="223"/>
      <c r="S9" s="223"/>
      <c r="T9" s="223"/>
      <c r="U9" s="223"/>
      <c r="V9" s="224"/>
      <c r="W9" s="225" t="s">
        <v>31</v>
      </c>
      <c r="X9" s="226"/>
      <c r="Y9" s="226"/>
      <c r="Z9" s="227"/>
      <c r="AA9" s="228" t="s">
        <v>30</v>
      </c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30"/>
    </row>
    <row r="10" spans="1:38" ht="76.5" customHeight="1">
      <c r="A10" s="13" t="s">
        <v>41</v>
      </c>
      <c r="B10" s="61" t="s">
        <v>42</v>
      </c>
      <c r="C10" s="62" t="s">
        <v>43</v>
      </c>
      <c r="D10" s="40" t="s">
        <v>3</v>
      </c>
      <c r="E10" s="8" t="s">
        <v>33</v>
      </c>
      <c r="F10" s="8" t="s">
        <v>246</v>
      </c>
      <c r="G10" s="41" t="s">
        <v>32</v>
      </c>
      <c r="H10" s="42" t="s">
        <v>34</v>
      </c>
      <c r="I10" s="8" t="s">
        <v>35</v>
      </c>
      <c r="J10" s="8" t="s">
        <v>36</v>
      </c>
      <c r="K10" s="43" t="s">
        <v>37</v>
      </c>
      <c r="M10" s="10" t="s">
        <v>13</v>
      </c>
      <c r="N10" s="11" t="s">
        <v>12</v>
      </c>
      <c r="O10" s="11" t="s">
        <v>11</v>
      </c>
      <c r="P10" s="11" t="s">
        <v>10</v>
      </c>
      <c r="Q10" s="11" t="s">
        <v>9</v>
      </c>
      <c r="R10" s="10" t="s">
        <v>8</v>
      </c>
      <c r="S10" s="11" t="s">
        <v>7</v>
      </c>
      <c r="T10" s="11" t="s">
        <v>6</v>
      </c>
      <c r="U10" s="11" t="s">
        <v>5</v>
      </c>
      <c r="V10" s="11" t="s">
        <v>4</v>
      </c>
      <c r="W10" s="9" t="s">
        <v>29</v>
      </c>
      <c r="X10" s="12" t="s">
        <v>28</v>
      </c>
      <c r="Y10" s="9" t="s">
        <v>27</v>
      </c>
      <c r="Z10" s="12" t="s">
        <v>26</v>
      </c>
      <c r="AA10" s="9" t="s">
        <v>25</v>
      </c>
      <c r="AB10" s="9" t="s">
        <v>24</v>
      </c>
      <c r="AC10" s="12" t="s">
        <v>23</v>
      </c>
      <c r="AD10" s="12" t="s">
        <v>22</v>
      </c>
      <c r="AE10" s="9" t="s">
        <v>21</v>
      </c>
      <c r="AF10" s="9" t="s">
        <v>20</v>
      </c>
      <c r="AG10" s="12" t="s">
        <v>19</v>
      </c>
      <c r="AH10" s="12" t="s">
        <v>18</v>
      </c>
      <c r="AI10" s="9" t="s">
        <v>17</v>
      </c>
      <c r="AJ10" s="9" t="s">
        <v>16</v>
      </c>
      <c r="AK10" s="12" t="s">
        <v>15</v>
      </c>
      <c r="AL10" s="12" t="s">
        <v>14</v>
      </c>
    </row>
    <row r="11" spans="1:38">
      <c r="A11" s="49" t="s">
        <v>44</v>
      </c>
      <c r="B11" s="49" t="s">
        <v>234</v>
      </c>
      <c r="C11" s="50" t="s">
        <v>45</v>
      </c>
      <c r="D11" s="24">
        <f t="shared" ref="D11:D42" si="0">M11+R11</f>
        <v>264</v>
      </c>
      <c r="E11" s="46">
        <f t="shared" ref="E11:E42" si="1">SUM(W11,Y11,AA11:AB11,AE11:AF11,AI11:AJ11)</f>
        <v>937</v>
      </c>
      <c r="F11" s="46">
        <f t="shared" ref="F11:F42" si="2">SUM(X11,Z11,AC11:AD11,AG11:AH11,AK11:AL11)</f>
        <v>103632</v>
      </c>
      <c r="G11" s="26">
        <f t="shared" ref="G11:G42" si="3">SUM(N11:Q11,S11:V11)</f>
        <v>1198</v>
      </c>
      <c r="H11" s="47">
        <f>_xlfn.RANK.EQ(D11,$D$11:$D$96,0)</f>
        <v>8</v>
      </c>
      <c r="I11" s="25">
        <f>_xlfn.RANK.EQ(E11,$E$11:$E$96,0)</f>
        <v>3</v>
      </c>
      <c r="J11" s="25">
        <f>_xlfn.RANK.EQ(F11,$F$11:$F$96,0)</f>
        <v>6</v>
      </c>
      <c r="K11" s="48">
        <f>_xlfn.RANK.EQ(G11,$G$11:$G$96,0)</f>
        <v>8</v>
      </c>
      <c r="M11" s="25">
        <v>145</v>
      </c>
      <c r="N11" s="44">
        <v>684</v>
      </c>
      <c r="O11" s="25">
        <v>1</v>
      </c>
      <c r="P11" s="44">
        <v>2</v>
      </c>
      <c r="Q11" s="44">
        <v>28</v>
      </c>
      <c r="R11" s="44">
        <v>119</v>
      </c>
      <c r="S11" s="44">
        <v>482</v>
      </c>
      <c r="T11" s="44">
        <v>1</v>
      </c>
      <c r="U11" s="44">
        <v>0</v>
      </c>
      <c r="V11" s="44">
        <v>0</v>
      </c>
      <c r="W11" s="44">
        <v>474</v>
      </c>
      <c r="X11" s="25">
        <v>45992</v>
      </c>
      <c r="Y11" s="44">
        <v>447</v>
      </c>
      <c r="Z11" s="44">
        <v>36566</v>
      </c>
      <c r="AA11" s="44">
        <v>0</v>
      </c>
      <c r="AB11" s="44">
        <v>0</v>
      </c>
      <c r="AC11" s="44">
        <v>0</v>
      </c>
      <c r="AD11" s="44">
        <v>0</v>
      </c>
      <c r="AE11" s="44">
        <v>0</v>
      </c>
      <c r="AF11" s="44">
        <v>0</v>
      </c>
      <c r="AG11" s="44">
        <v>0</v>
      </c>
      <c r="AH11" s="44">
        <v>0</v>
      </c>
      <c r="AI11" s="44">
        <v>16</v>
      </c>
      <c r="AJ11" s="44">
        <v>0</v>
      </c>
      <c r="AK11" s="44">
        <v>21074</v>
      </c>
      <c r="AL11" s="44">
        <v>0</v>
      </c>
    </row>
    <row r="12" spans="1:38">
      <c r="A12" s="49" t="s">
        <v>46</v>
      </c>
      <c r="B12" s="49" t="s">
        <v>235</v>
      </c>
      <c r="C12" s="50" t="s">
        <v>47</v>
      </c>
      <c r="D12" s="24">
        <f t="shared" si="0"/>
        <v>0</v>
      </c>
      <c r="E12" s="46">
        <f t="shared" si="1"/>
        <v>1</v>
      </c>
      <c r="F12" s="46">
        <f t="shared" si="2"/>
        <v>18</v>
      </c>
      <c r="G12" s="26">
        <f t="shared" si="3"/>
        <v>2</v>
      </c>
      <c r="H12" s="47">
        <f>_xlfn.RANK.EQ(D12,$D$11:$D$96,0)</f>
        <v>71</v>
      </c>
      <c r="I12" s="25">
        <f>_xlfn.RANK.EQ(E12,$E$11:$E$96,0)</f>
        <v>70</v>
      </c>
      <c r="J12" s="25">
        <f>_xlfn.RANK.EQ(F12,$F$11:$F$96,0)</f>
        <v>70</v>
      </c>
      <c r="K12" s="48">
        <f>_xlfn.RANK.EQ(G12,$G$11:$G$96,0)</f>
        <v>77</v>
      </c>
      <c r="M12" s="25">
        <v>0</v>
      </c>
      <c r="N12" s="44">
        <v>1</v>
      </c>
      <c r="O12" s="25">
        <v>0</v>
      </c>
      <c r="P12" s="44">
        <v>0</v>
      </c>
      <c r="Q12" s="44">
        <v>1</v>
      </c>
      <c r="R12" s="44">
        <v>0</v>
      </c>
      <c r="S12" s="44">
        <v>0</v>
      </c>
      <c r="T12" s="44">
        <v>0</v>
      </c>
      <c r="U12" s="44">
        <v>0</v>
      </c>
      <c r="V12" s="44">
        <v>0</v>
      </c>
      <c r="W12" s="44">
        <v>0</v>
      </c>
      <c r="X12" s="25">
        <v>0</v>
      </c>
      <c r="Y12" s="44">
        <v>0</v>
      </c>
      <c r="Z12" s="44">
        <v>0</v>
      </c>
      <c r="AA12" s="44">
        <v>0</v>
      </c>
      <c r="AB12" s="44">
        <v>0</v>
      </c>
      <c r="AC12" s="44">
        <v>0</v>
      </c>
      <c r="AD12" s="44">
        <v>0</v>
      </c>
      <c r="AE12" s="44">
        <v>0</v>
      </c>
      <c r="AF12" s="44">
        <v>0</v>
      </c>
      <c r="AG12" s="44">
        <v>0</v>
      </c>
      <c r="AH12" s="44">
        <v>0</v>
      </c>
      <c r="AI12" s="44">
        <v>1</v>
      </c>
      <c r="AJ12" s="44">
        <v>0</v>
      </c>
      <c r="AK12" s="44">
        <v>18</v>
      </c>
      <c r="AL12" s="44">
        <v>0</v>
      </c>
    </row>
    <row r="13" spans="1:38">
      <c r="A13" s="49" t="s">
        <v>48</v>
      </c>
      <c r="B13" s="49" t="s">
        <v>236</v>
      </c>
      <c r="C13" s="50" t="s">
        <v>49</v>
      </c>
      <c r="D13" s="24">
        <f t="shared" si="0"/>
        <v>11</v>
      </c>
      <c r="E13" s="46">
        <f t="shared" si="1"/>
        <v>3</v>
      </c>
      <c r="F13" s="46">
        <f t="shared" si="2"/>
        <v>1532</v>
      </c>
      <c r="G13" s="26">
        <f t="shared" si="3"/>
        <v>43</v>
      </c>
      <c r="H13" s="47">
        <f>_xlfn.RANK.EQ(D13,$D$11:$D$96,0)</f>
        <v>61</v>
      </c>
      <c r="I13" s="25">
        <f>_xlfn.RANK.EQ(E13,$E$11:$E$96,0)</f>
        <v>67</v>
      </c>
      <c r="J13" s="25">
        <f>_xlfn.RANK.EQ(F13,$F$11:$F$96,0)</f>
        <v>58</v>
      </c>
      <c r="K13" s="48">
        <f>_xlfn.RANK.EQ(G13,$G$11:$G$96,0)</f>
        <v>65</v>
      </c>
      <c r="M13" s="25">
        <v>11</v>
      </c>
      <c r="N13" s="44">
        <v>39</v>
      </c>
      <c r="O13" s="25">
        <v>0</v>
      </c>
      <c r="P13" s="44">
        <v>0</v>
      </c>
      <c r="Q13" s="44">
        <v>3</v>
      </c>
      <c r="R13" s="44">
        <v>0</v>
      </c>
      <c r="S13" s="44">
        <v>1</v>
      </c>
      <c r="T13" s="44">
        <v>0</v>
      </c>
      <c r="U13" s="44">
        <v>0</v>
      </c>
      <c r="V13" s="44">
        <v>0</v>
      </c>
      <c r="W13" s="44">
        <v>2</v>
      </c>
      <c r="X13" s="25">
        <v>1100</v>
      </c>
      <c r="Y13" s="44">
        <v>1</v>
      </c>
      <c r="Z13" s="44">
        <v>432</v>
      </c>
      <c r="AA13" s="44">
        <v>0</v>
      </c>
      <c r="AB13" s="44">
        <v>0</v>
      </c>
      <c r="AC13" s="44">
        <v>0</v>
      </c>
      <c r="AD13" s="44">
        <v>0</v>
      </c>
      <c r="AE13" s="44">
        <v>0</v>
      </c>
      <c r="AF13" s="44">
        <v>0</v>
      </c>
      <c r="AG13" s="44">
        <v>0</v>
      </c>
      <c r="AH13" s="44">
        <v>0</v>
      </c>
      <c r="AI13" s="44">
        <v>0</v>
      </c>
      <c r="AJ13" s="44">
        <v>0</v>
      </c>
      <c r="AK13" s="44">
        <v>0</v>
      </c>
      <c r="AL13" s="44">
        <v>0</v>
      </c>
    </row>
    <row r="14" spans="1:38">
      <c r="A14" s="49" t="s">
        <v>50</v>
      </c>
      <c r="B14" s="49" t="s">
        <v>237</v>
      </c>
      <c r="C14" s="50" t="s">
        <v>51</v>
      </c>
      <c r="D14" s="24">
        <f t="shared" si="0"/>
        <v>0</v>
      </c>
      <c r="E14" s="46">
        <f t="shared" si="1"/>
        <v>0</v>
      </c>
      <c r="F14" s="46">
        <f t="shared" si="2"/>
        <v>0</v>
      </c>
      <c r="G14" s="26">
        <f t="shared" si="3"/>
        <v>1</v>
      </c>
      <c r="H14" s="47">
        <f t="shared" ref="H14:H77" si="4">_xlfn.RANK.EQ(D14,$D$11:$D$96,0)</f>
        <v>71</v>
      </c>
      <c r="I14" s="25">
        <f t="shared" ref="I14:I77" si="5">_xlfn.RANK.EQ(E14,$E$11:$E$96,0)</f>
        <v>75</v>
      </c>
      <c r="J14" s="25">
        <f t="shared" ref="J14:J77" si="6">_xlfn.RANK.EQ(F14,$F$11:$F$96,0)</f>
        <v>72</v>
      </c>
      <c r="K14" s="48">
        <f t="shared" ref="K14:K77" si="7">_xlfn.RANK.EQ(G14,$G$11:$G$96,0)</f>
        <v>80</v>
      </c>
      <c r="M14" s="25">
        <v>0</v>
      </c>
      <c r="N14" s="44">
        <v>0</v>
      </c>
      <c r="O14" s="44">
        <v>0</v>
      </c>
      <c r="P14" s="44">
        <v>0</v>
      </c>
      <c r="Q14" s="44">
        <v>1</v>
      </c>
      <c r="R14" s="44">
        <v>0</v>
      </c>
      <c r="S14" s="44">
        <v>0</v>
      </c>
      <c r="T14" s="44">
        <v>0</v>
      </c>
      <c r="U14" s="44">
        <v>0</v>
      </c>
      <c r="V14" s="44">
        <v>0</v>
      </c>
      <c r="W14" s="44">
        <v>0</v>
      </c>
      <c r="X14" s="25">
        <v>0</v>
      </c>
      <c r="Y14" s="44">
        <v>0</v>
      </c>
      <c r="Z14" s="44">
        <v>0</v>
      </c>
      <c r="AA14" s="44">
        <v>0</v>
      </c>
      <c r="AB14" s="44">
        <v>0</v>
      </c>
      <c r="AC14" s="44">
        <v>0</v>
      </c>
      <c r="AD14" s="44">
        <v>0</v>
      </c>
      <c r="AE14" s="44">
        <v>0</v>
      </c>
      <c r="AF14" s="44">
        <v>0</v>
      </c>
      <c r="AG14" s="44">
        <v>0</v>
      </c>
      <c r="AH14" s="44">
        <v>0</v>
      </c>
      <c r="AI14" s="44">
        <v>0</v>
      </c>
      <c r="AJ14" s="44">
        <v>0</v>
      </c>
      <c r="AK14" s="44">
        <v>0</v>
      </c>
      <c r="AL14" s="44">
        <v>0</v>
      </c>
    </row>
    <row r="15" spans="1:38">
      <c r="A15" s="49" t="s">
        <v>52</v>
      </c>
      <c r="B15" s="49" t="s">
        <v>236</v>
      </c>
      <c r="C15" s="50" t="s">
        <v>53</v>
      </c>
      <c r="D15" s="24">
        <f t="shared" si="0"/>
        <v>6</v>
      </c>
      <c r="E15" s="46">
        <f t="shared" si="1"/>
        <v>27</v>
      </c>
      <c r="F15" s="46">
        <f t="shared" si="2"/>
        <v>1319</v>
      </c>
      <c r="G15" s="26">
        <f t="shared" si="3"/>
        <v>54</v>
      </c>
      <c r="H15" s="47">
        <f t="shared" si="4"/>
        <v>63</v>
      </c>
      <c r="I15" s="25">
        <f t="shared" si="5"/>
        <v>52</v>
      </c>
      <c r="J15" s="25">
        <f t="shared" si="6"/>
        <v>60</v>
      </c>
      <c r="K15" s="48">
        <f t="shared" si="7"/>
        <v>63</v>
      </c>
      <c r="M15" s="25">
        <v>6</v>
      </c>
      <c r="N15" s="44">
        <v>43</v>
      </c>
      <c r="O15" s="25">
        <v>0</v>
      </c>
      <c r="P15" s="44">
        <v>1</v>
      </c>
      <c r="Q15" s="44">
        <v>3</v>
      </c>
      <c r="R15" s="44">
        <v>0</v>
      </c>
      <c r="S15" s="44">
        <v>7</v>
      </c>
      <c r="T15" s="44">
        <v>0</v>
      </c>
      <c r="U15" s="44">
        <v>0</v>
      </c>
      <c r="V15" s="44">
        <v>0</v>
      </c>
      <c r="W15" s="44">
        <v>24</v>
      </c>
      <c r="X15" s="25">
        <v>1297</v>
      </c>
      <c r="Y15" s="44">
        <v>0</v>
      </c>
      <c r="Z15" s="44">
        <v>0</v>
      </c>
      <c r="AA15" s="44">
        <v>0</v>
      </c>
      <c r="AB15" s="44">
        <v>0</v>
      </c>
      <c r="AC15" s="44">
        <v>0</v>
      </c>
      <c r="AD15" s="44">
        <v>0</v>
      </c>
      <c r="AE15" s="44">
        <v>1</v>
      </c>
      <c r="AF15" s="44">
        <v>0</v>
      </c>
      <c r="AG15" s="44">
        <v>0</v>
      </c>
      <c r="AH15" s="44">
        <v>0</v>
      </c>
      <c r="AI15" s="44">
        <v>2</v>
      </c>
      <c r="AJ15" s="44">
        <v>0</v>
      </c>
      <c r="AK15" s="44">
        <v>22</v>
      </c>
      <c r="AL15" s="44">
        <v>0</v>
      </c>
    </row>
    <row r="16" spans="1:38">
      <c r="A16" s="49" t="s">
        <v>54</v>
      </c>
      <c r="B16" s="49" t="s">
        <v>236</v>
      </c>
      <c r="C16" s="50" t="s">
        <v>55</v>
      </c>
      <c r="D16" s="24">
        <f t="shared" si="0"/>
        <v>13</v>
      </c>
      <c r="E16" s="46">
        <f t="shared" si="1"/>
        <v>9</v>
      </c>
      <c r="F16" s="46">
        <f t="shared" si="2"/>
        <v>829</v>
      </c>
      <c r="G16" s="26">
        <f t="shared" si="3"/>
        <v>85</v>
      </c>
      <c r="H16" s="47">
        <f t="shared" si="4"/>
        <v>58</v>
      </c>
      <c r="I16" s="25">
        <f t="shared" si="5"/>
        <v>63</v>
      </c>
      <c r="J16" s="25">
        <f t="shared" si="6"/>
        <v>63</v>
      </c>
      <c r="K16" s="48">
        <f t="shared" si="7"/>
        <v>60</v>
      </c>
      <c r="M16" s="25">
        <v>12</v>
      </c>
      <c r="N16" s="44">
        <v>63</v>
      </c>
      <c r="O16" s="25">
        <v>0</v>
      </c>
      <c r="P16" s="44">
        <v>0</v>
      </c>
      <c r="Q16" s="44">
        <v>2</v>
      </c>
      <c r="R16" s="44">
        <v>1</v>
      </c>
      <c r="S16" s="44">
        <v>20</v>
      </c>
      <c r="T16" s="44">
        <v>0</v>
      </c>
      <c r="U16" s="44">
        <v>0</v>
      </c>
      <c r="V16" s="44">
        <v>0</v>
      </c>
      <c r="W16" s="44">
        <v>8</v>
      </c>
      <c r="X16" s="25">
        <v>826</v>
      </c>
      <c r="Y16" s="44">
        <v>0</v>
      </c>
      <c r="Z16" s="44">
        <v>0</v>
      </c>
      <c r="AA16" s="44">
        <v>0</v>
      </c>
      <c r="AB16" s="44">
        <v>0</v>
      </c>
      <c r="AC16" s="44">
        <v>0</v>
      </c>
      <c r="AD16" s="44">
        <v>0</v>
      </c>
      <c r="AE16" s="44">
        <v>0</v>
      </c>
      <c r="AF16" s="44">
        <v>0</v>
      </c>
      <c r="AG16" s="44">
        <v>0</v>
      </c>
      <c r="AH16" s="44">
        <v>0</v>
      </c>
      <c r="AI16" s="44">
        <v>1</v>
      </c>
      <c r="AJ16" s="44">
        <v>0</v>
      </c>
      <c r="AK16" s="44">
        <v>3</v>
      </c>
      <c r="AL16" s="44">
        <v>0</v>
      </c>
    </row>
    <row r="17" spans="1:38">
      <c r="A17" s="49" t="s">
        <v>56</v>
      </c>
      <c r="B17" s="49" t="s">
        <v>238</v>
      </c>
      <c r="C17" s="50" t="s">
        <v>57</v>
      </c>
      <c r="D17" s="24">
        <f t="shared" si="0"/>
        <v>5</v>
      </c>
      <c r="E17" s="46">
        <f t="shared" si="1"/>
        <v>8</v>
      </c>
      <c r="F17" s="46">
        <f t="shared" si="2"/>
        <v>1546</v>
      </c>
      <c r="G17" s="26">
        <f t="shared" si="3"/>
        <v>57</v>
      </c>
      <c r="H17" s="47">
        <f t="shared" si="4"/>
        <v>65</v>
      </c>
      <c r="I17" s="25">
        <f t="shared" si="5"/>
        <v>64</v>
      </c>
      <c r="J17" s="25">
        <f t="shared" si="6"/>
        <v>57</v>
      </c>
      <c r="K17" s="48">
        <f t="shared" si="7"/>
        <v>62</v>
      </c>
      <c r="M17" s="25">
        <v>5</v>
      </c>
      <c r="N17" s="44">
        <v>31</v>
      </c>
      <c r="O17" s="25">
        <v>0</v>
      </c>
      <c r="P17" s="44">
        <v>0</v>
      </c>
      <c r="Q17" s="44">
        <v>4</v>
      </c>
      <c r="R17" s="44">
        <v>0</v>
      </c>
      <c r="S17" s="44">
        <v>22</v>
      </c>
      <c r="T17" s="44">
        <v>0</v>
      </c>
      <c r="U17" s="44">
        <v>0</v>
      </c>
      <c r="V17" s="44">
        <v>0</v>
      </c>
      <c r="W17" s="44">
        <v>8</v>
      </c>
      <c r="X17" s="25">
        <v>1546</v>
      </c>
      <c r="Y17" s="44">
        <v>0</v>
      </c>
      <c r="Z17" s="44">
        <v>0</v>
      </c>
      <c r="AA17" s="44">
        <v>0</v>
      </c>
      <c r="AB17" s="44">
        <v>0</v>
      </c>
      <c r="AC17" s="44">
        <v>0</v>
      </c>
      <c r="AD17" s="44">
        <v>0</v>
      </c>
      <c r="AE17" s="44">
        <v>0</v>
      </c>
      <c r="AF17" s="44">
        <v>0</v>
      </c>
      <c r="AG17" s="44">
        <v>0</v>
      </c>
      <c r="AH17" s="44">
        <v>0</v>
      </c>
      <c r="AI17" s="44">
        <v>0</v>
      </c>
      <c r="AJ17" s="44">
        <v>0</v>
      </c>
      <c r="AK17" s="44">
        <v>0</v>
      </c>
      <c r="AL17" s="44">
        <v>0</v>
      </c>
    </row>
    <row r="18" spans="1:38">
      <c r="A18" s="49" t="s">
        <v>58</v>
      </c>
      <c r="B18" s="49" t="s">
        <v>239</v>
      </c>
      <c r="C18" s="50" t="s">
        <v>59</v>
      </c>
      <c r="D18" s="24">
        <f t="shared" si="0"/>
        <v>71</v>
      </c>
      <c r="E18" s="46">
        <f t="shared" si="1"/>
        <v>58</v>
      </c>
      <c r="F18" s="46">
        <f t="shared" si="2"/>
        <v>3238</v>
      </c>
      <c r="G18" s="26">
        <f t="shared" si="3"/>
        <v>226</v>
      </c>
      <c r="H18" s="47">
        <f t="shared" si="4"/>
        <v>25</v>
      </c>
      <c r="I18" s="25">
        <f t="shared" si="5"/>
        <v>37</v>
      </c>
      <c r="J18" s="25">
        <f t="shared" si="6"/>
        <v>51</v>
      </c>
      <c r="K18" s="48">
        <f t="shared" si="7"/>
        <v>45</v>
      </c>
      <c r="M18" s="25">
        <v>61</v>
      </c>
      <c r="N18" s="44">
        <v>142</v>
      </c>
      <c r="O18" s="25">
        <v>0</v>
      </c>
      <c r="P18" s="44">
        <v>1</v>
      </c>
      <c r="Q18" s="44">
        <v>13</v>
      </c>
      <c r="R18" s="44">
        <v>10</v>
      </c>
      <c r="S18" s="44">
        <v>70</v>
      </c>
      <c r="T18" s="44">
        <v>0</v>
      </c>
      <c r="U18" s="44">
        <v>0</v>
      </c>
      <c r="V18" s="44">
        <v>0</v>
      </c>
      <c r="W18" s="44">
        <v>37</v>
      </c>
      <c r="X18" s="25">
        <v>3209</v>
      </c>
      <c r="Y18" s="44">
        <v>15</v>
      </c>
      <c r="Z18" s="44">
        <v>13</v>
      </c>
      <c r="AA18" s="44">
        <v>0</v>
      </c>
      <c r="AB18" s="44">
        <v>0</v>
      </c>
      <c r="AC18" s="44">
        <v>0</v>
      </c>
      <c r="AD18" s="44">
        <v>0</v>
      </c>
      <c r="AE18" s="44">
        <v>1</v>
      </c>
      <c r="AF18" s="44">
        <v>0</v>
      </c>
      <c r="AG18" s="44">
        <v>0</v>
      </c>
      <c r="AH18" s="44">
        <v>0</v>
      </c>
      <c r="AI18" s="44">
        <v>5</v>
      </c>
      <c r="AJ18" s="44">
        <v>0</v>
      </c>
      <c r="AK18" s="44">
        <v>16</v>
      </c>
      <c r="AL18" s="44">
        <v>0</v>
      </c>
    </row>
    <row r="19" spans="1:38">
      <c r="A19" s="49" t="s">
        <v>60</v>
      </c>
      <c r="B19" s="49" t="s">
        <v>240</v>
      </c>
      <c r="C19" s="50" t="s">
        <v>61</v>
      </c>
      <c r="D19" s="24">
        <f t="shared" si="0"/>
        <v>22</v>
      </c>
      <c r="E19" s="46">
        <f t="shared" si="1"/>
        <v>49</v>
      </c>
      <c r="F19" s="46">
        <f t="shared" si="2"/>
        <v>4714</v>
      </c>
      <c r="G19" s="26">
        <f t="shared" si="3"/>
        <v>164</v>
      </c>
      <c r="H19" s="47">
        <f t="shared" si="4"/>
        <v>52</v>
      </c>
      <c r="I19" s="25">
        <f t="shared" si="5"/>
        <v>41</v>
      </c>
      <c r="J19" s="25">
        <f t="shared" si="6"/>
        <v>44</v>
      </c>
      <c r="K19" s="48">
        <f t="shared" si="7"/>
        <v>50</v>
      </c>
      <c r="M19" s="25">
        <v>22</v>
      </c>
      <c r="N19" s="44">
        <v>134</v>
      </c>
      <c r="O19" s="25">
        <v>1</v>
      </c>
      <c r="P19" s="44">
        <v>2</v>
      </c>
      <c r="Q19" s="44">
        <v>9</v>
      </c>
      <c r="R19" s="44">
        <v>0</v>
      </c>
      <c r="S19" s="44">
        <v>18</v>
      </c>
      <c r="T19" s="44">
        <v>0</v>
      </c>
      <c r="U19" s="44">
        <v>0</v>
      </c>
      <c r="V19" s="44">
        <v>0</v>
      </c>
      <c r="W19" s="44">
        <v>32</v>
      </c>
      <c r="X19" s="25">
        <v>4106</v>
      </c>
      <c r="Y19" s="44">
        <v>14</v>
      </c>
      <c r="Z19" s="44">
        <v>400</v>
      </c>
      <c r="AA19" s="44">
        <v>0</v>
      </c>
      <c r="AB19" s="44">
        <v>0</v>
      </c>
      <c r="AC19" s="44">
        <v>0</v>
      </c>
      <c r="AD19" s="44">
        <v>0</v>
      </c>
      <c r="AE19" s="44">
        <v>1</v>
      </c>
      <c r="AF19" s="44">
        <v>0</v>
      </c>
      <c r="AG19" s="44">
        <v>198</v>
      </c>
      <c r="AH19" s="44">
        <v>0</v>
      </c>
      <c r="AI19" s="44">
        <v>2</v>
      </c>
      <c r="AJ19" s="44">
        <v>0</v>
      </c>
      <c r="AK19" s="44">
        <v>10</v>
      </c>
      <c r="AL19" s="44">
        <v>0</v>
      </c>
    </row>
    <row r="20" spans="1:38">
      <c r="A20" s="49" t="s">
        <v>62</v>
      </c>
      <c r="B20" s="49" t="s">
        <v>234</v>
      </c>
      <c r="C20" s="50" t="s">
        <v>63</v>
      </c>
      <c r="D20" s="24">
        <f t="shared" si="0"/>
        <v>543</v>
      </c>
      <c r="E20" s="46">
        <f t="shared" si="1"/>
        <v>319</v>
      </c>
      <c r="F20" s="46">
        <f t="shared" si="2"/>
        <v>130722</v>
      </c>
      <c r="G20" s="26">
        <f t="shared" si="3"/>
        <v>3282</v>
      </c>
      <c r="H20" s="47">
        <f t="shared" si="4"/>
        <v>3</v>
      </c>
      <c r="I20" s="25">
        <f t="shared" si="5"/>
        <v>9</v>
      </c>
      <c r="J20" s="25">
        <f t="shared" si="6"/>
        <v>4</v>
      </c>
      <c r="K20" s="48">
        <f t="shared" si="7"/>
        <v>2</v>
      </c>
      <c r="M20" s="25">
        <v>284</v>
      </c>
      <c r="N20" s="44">
        <v>1870</v>
      </c>
      <c r="O20" s="25">
        <v>1</v>
      </c>
      <c r="P20" s="44">
        <v>11</v>
      </c>
      <c r="Q20" s="44">
        <v>54</v>
      </c>
      <c r="R20" s="44">
        <v>259</v>
      </c>
      <c r="S20" s="44">
        <v>1343</v>
      </c>
      <c r="T20" s="44">
        <v>0</v>
      </c>
      <c r="U20" s="44">
        <v>0</v>
      </c>
      <c r="V20" s="44">
        <v>3</v>
      </c>
      <c r="W20" s="44">
        <v>305</v>
      </c>
      <c r="X20" s="25">
        <v>124505</v>
      </c>
      <c r="Y20" s="44">
        <v>7</v>
      </c>
      <c r="Z20" s="44">
        <v>3568</v>
      </c>
      <c r="AA20" s="44">
        <v>0</v>
      </c>
      <c r="AB20" s="44">
        <v>0</v>
      </c>
      <c r="AC20" s="44">
        <v>0</v>
      </c>
      <c r="AD20" s="44">
        <v>0</v>
      </c>
      <c r="AE20" s="44">
        <v>2</v>
      </c>
      <c r="AF20" s="44">
        <v>0</v>
      </c>
      <c r="AG20" s="44">
        <v>82</v>
      </c>
      <c r="AH20" s="44">
        <v>0</v>
      </c>
      <c r="AI20" s="44">
        <v>5</v>
      </c>
      <c r="AJ20" s="44">
        <v>0</v>
      </c>
      <c r="AK20" s="44">
        <v>2567</v>
      </c>
      <c r="AL20" s="44">
        <v>0</v>
      </c>
    </row>
    <row r="21" spans="1:38">
      <c r="A21" s="49" t="s">
        <v>64</v>
      </c>
      <c r="B21" s="49" t="s">
        <v>235</v>
      </c>
      <c r="C21" s="50" t="s">
        <v>65</v>
      </c>
      <c r="D21" s="24">
        <f t="shared" si="0"/>
        <v>0</v>
      </c>
      <c r="E21" s="46">
        <f t="shared" si="1"/>
        <v>0</v>
      </c>
      <c r="F21" s="46">
        <f t="shared" si="2"/>
        <v>0</v>
      </c>
      <c r="G21" s="26">
        <f t="shared" si="3"/>
        <v>2</v>
      </c>
      <c r="H21" s="47">
        <f t="shared" si="4"/>
        <v>71</v>
      </c>
      <c r="I21" s="25">
        <f t="shared" si="5"/>
        <v>75</v>
      </c>
      <c r="J21" s="25">
        <f t="shared" si="6"/>
        <v>72</v>
      </c>
      <c r="K21" s="48">
        <f t="shared" si="7"/>
        <v>77</v>
      </c>
      <c r="M21" s="25">
        <v>0</v>
      </c>
      <c r="N21" s="44">
        <v>2</v>
      </c>
      <c r="O21" s="25">
        <v>0</v>
      </c>
      <c r="P21" s="44">
        <v>0</v>
      </c>
      <c r="Q21" s="44">
        <v>0</v>
      </c>
      <c r="R21" s="44">
        <v>0</v>
      </c>
      <c r="S21" s="44">
        <v>0</v>
      </c>
      <c r="T21" s="44">
        <v>0</v>
      </c>
      <c r="U21" s="44">
        <v>0</v>
      </c>
      <c r="V21" s="44">
        <v>0</v>
      </c>
      <c r="W21" s="44">
        <v>0</v>
      </c>
      <c r="X21" s="25">
        <v>0</v>
      </c>
      <c r="Y21" s="44">
        <v>0</v>
      </c>
      <c r="Z21" s="44">
        <v>0</v>
      </c>
      <c r="AA21" s="44">
        <v>0</v>
      </c>
      <c r="AB21" s="44">
        <v>0</v>
      </c>
      <c r="AC21" s="44">
        <v>0</v>
      </c>
      <c r="AD21" s="44">
        <v>0</v>
      </c>
      <c r="AE21" s="44">
        <v>0</v>
      </c>
      <c r="AF21" s="44">
        <v>0</v>
      </c>
      <c r="AG21" s="44">
        <v>0</v>
      </c>
      <c r="AH21" s="44">
        <v>0</v>
      </c>
      <c r="AI21" s="44">
        <v>0</v>
      </c>
      <c r="AJ21" s="44">
        <v>0</v>
      </c>
      <c r="AK21" s="44">
        <v>0</v>
      </c>
      <c r="AL21" s="44">
        <v>0</v>
      </c>
    </row>
    <row r="22" spans="1:38">
      <c r="A22" s="49" t="s">
        <v>66</v>
      </c>
      <c r="B22" s="49" t="s">
        <v>239</v>
      </c>
      <c r="C22" s="50" t="s">
        <v>67</v>
      </c>
      <c r="D22" s="24">
        <f t="shared" si="0"/>
        <v>33</v>
      </c>
      <c r="E22" s="46">
        <f t="shared" si="1"/>
        <v>24</v>
      </c>
      <c r="F22" s="46">
        <f t="shared" si="2"/>
        <v>944</v>
      </c>
      <c r="G22" s="26">
        <f t="shared" si="3"/>
        <v>234</v>
      </c>
      <c r="H22" s="47">
        <f t="shared" si="4"/>
        <v>46</v>
      </c>
      <c r="I22" s="25">
        <f t="shared" si="5"/>
        <v>53</v>
      </c>
      <c r="J22" s="25">
        <f t="shared" si="6"/>
        <v>61</v>
      </c>
      <c r="K22" s="48">
        <f t="shared" si="7"/>
        <v>44</v>
      </c>
      <c r="M22" s="25">
        <v>33</v>
      </c>
      <c r="N22" s="44">
        <v>190</v>
      </c>
      <c r="O22" s="25">
        <v>0</v>
      </c>
      <c r="P22" s="44">
        <v>0</v>
      </c>
      <c r="Q22" s="44">
        <v>5</v>
      </c>
      <c r="R22" s="44">
        <v>0</v>
      </c>
      <c r="S22" s="44">
        <v>39</v>
      </c>
      <c r="T22" s="44">
        <v>0</v>
      </c>
      <c r="U22" s="44">
        <v>0</v>
      </c>
      <c r="V22" s="44">
        <v>0</v>
      </c>
      <c r="W22" s="44">
        <v>24</v>
      </c>
      <c r="X22" s="25">
        <v>944</v>
      </c>
      <c r="Y22" s="44">
        <v>0</v>
      </c>
      <c r="Z22" s="44">
        <v>0</v>
      </c>
      <c r="AA22" s="44">
        <v>0</v>
      </c>
      <c r="AB22" s="44">
        <v>0</v>
      </c>
      <c r="AC22" s="44">
        <v>0</v>
      </c>
      <c r="AD22" s="44">
        <v>0</v>
      </c>
      <c r="AE22" s="44">
        <v>0</v>
      </c>
      <c r="AF22" s="44">
        <v>0</v>
      </c>
      <c r="AG22" s="44">
        <v>0</v>
      </c>
      <c r="AH22" s="44">
        <v>0</v>
      </c>
      <c r="AI22" s="44">
        <v>0</v>
      </c>
      <c r="AJ22" s="44">
        <v>0</v>
      </c>
      <c r="AK22" s="44">
        <v>0</v>
      </c>
      <c r="AL22" s="44">
        <v>0</v>
      </c>
    </row>
    <row r="23" spans="1:38">
      <c r="A23" s="49" t="s">
        <v>68</v>
      </c>
      <c r="B23" s="49" t="s">
        <v>239</v>
      </c>
      <c r="C23" s="50" t="s">
        <v>69</v>
      </c>
      <c r="D23" s="24">
        <f t="shared" si="0"/>
        <v>68</v>
      </c>
      <c r="E23" s="46">
        <f t="shared" si="1"/>
        <v>71</v>
      </c>
      <c r="F23" s="46">
        <f t="shared" si="2"/>
        <v>3383</v>
      </c>
      <c r="G23" s="26">
        <f t="shared" si="3"/>
        <v>269</v>
      </c>
      <c r="H23" s="47">
        <f t="shared" si="4"/>
        <v>28</v>
      </c>
      <c r="I23" s="25">
        <f t="shared" si="5"/>
        <v>32</v>
      </c>
      <c r="J23" s="25">
        <f t="shared" si="6"/>
        <v>49</v>
      </c>
      <c r="K23" s="48">
        <f t="shared" si="7"/>
        <v>39</v>
      </c>
      <c r="M23" s="25">
        <v>38</v>
      </c>
      <c r="N23" s="44">
        <v>168</v>
      </c>
      <c r="O23" s="25">
        <v>0</v>
      </c>
      <c r="P23" s="44">
        <v>0</v>
      </c>
      <c r="Q23" s="44">
        <v>4</v>
      </c>
      <c r="R23" s="44">
        <v>30</v>
      </c>
      <c r="S23" s="44">
        <v>97</v>
      </c>
      <c r="T23" s="44">
        <v>0</v>
      </c>
      <c r="U23" s="44">
        <v>0</v>
      </c>
      <c r="V23" s="44">
        <v>0</v>
      </c>
      <c r="W23" s="44">
        <v>47</v>
      </c>
      <c r="X23" s="25">
        <v>1383</v>
      </c>
      <c r="Y23" s="44">
        <v>24</v>
      </c>
      <c r="Z23" s="44">
        <v>2000</v>
      </c>
      <c r="AA23" s="44">
        <v>0</v>
      </c>
      <c r="AB23" s="44">
        <v>0</v>
      </c>
      <c r="AC23" s="44">
        <v>0</v>
      </c>
      <c r="AD23" s="44">
        <v>0</v>
      </c>
      <c r="AE23" s="44">
        <v>0</v>
      </c>
      <c r="AF23" s="44">
        <v>0</v>
      </c>
      <c r="AG23" s="44">
        <v>0</v>
      </c>
      <c r="AH23" s="44">
        <v>0</v>
      </c>
      <c r="AI23" s="44">
        <v>0</v>
      </c>
      <c r="AJ23" s="44">
        <v>0</v>
      </c>
      <c r="AK23" s="44">
        <v>0</v>
      </c>
      <c r="AL23" s="44">
        <v>0</v>
      </c>
    </row>
    <row r="24" spans="1:38">
      <c r="A24" s="49" t="s">
        <v>70</v>
      </c>
      <c r="B24" s="49" t="s">
        <v>237</v>
      </c>
      <c r="C24" s="50" t="s">
        <v>71</v>
      </c>
      <c r="D24" s="24">
        <f t="shared" si="0"/>
        <v>5</v>
      </c>
      <c r="E24" s="46">
        <f t="shared" si="1"/>
        <v>62</v>
      </c>
      <c r="F24" s="46">
        <f t="shared" si="2"/>
        <v>51</v>
      </c>
      <c r="G24" s="26">
        <f t="shared" si="3"/>
        <v>67</v>
      </c>
      <c r="H24" s="47">
        <f t="shared" si="4"/>
        <v>65</v>
      </c>
      <c r="I24" s="25">
        <f t="shared" si="5"/>
        <v>35</v>
      </c>
      <c r="J24" s="25">
        <f t="shared" si="6"/>
        <v>66</v>
      </c>
      <c r="K24" s="48">
        <f t="shared" si="7"/>
        <v>61</v>
      </c>
      <c r="M24" s="25">
        <v>5</v>
      </c>
      <c r="N24" s="44">
        <v>41</v>
      </c>
      <c r="O24" s="25">
        <v>0</v>
      </c>
      <c r="P24" s="44">
        <v>0</v>
      </c>
      <c r="Q24" s="44">
        <v>3</v>
      </c>
      <c r="R24" s="44">
        <v>0</v>
      </c>
      <c r="S24" s="44">
        <v>23</v>
      </c>
      <c r="T24" s="44">
        <v>0</v>
      </c>
      <c r="U24" s="44">
        <v>0</v>
      </c>
      <c r="V24" s="44">
        <v>0</v>
      </c>
      <c r="W24" s="44">
        <v>19</v>
      </c>
      <c r="X24" s="25">
        <v>37</v>
      </c>
      <c r="Y24" s="44">
        <v>40</v>
      </c>
      <c r="Z24" s="44">
        <v>0</v>
      </c>
      <c r="AA24" s="44">
        <v>0</v>
      </c>
      <c r="AB24" s="44">
        <v>0</v>
      </c>
      <c r="AC24" s="44">
        <v>0</v>
      </c>
      <c r="AD24" s="44">
        <v>0</v>
      </c>
      <c r="AE24" s="44">
        <v>0</v>
      </c>
      <c r="AF24" s="44">
        <v>0</v>
      </c>
      <c r="AG24" s="44">
        <v>0</v>
      </c>
      <c r="AH24" s="44">
        <v>0</v>
      </c>
      <c r="AI24" s="44">
        <v>3</v>
      </c>
      <c r="AJ24" s="44">
        <v>0</v>
      </c>
      <c r="AK24" s="44">
        <v>14</v>
      </c>
      <c r="AL24" s="44">
        <v>0</v>
      </c>
    </row>
    <row r="25" spans="1:38">
      <c r="A25" s="49" t="s">
        <v>72</v>
      </c>
      <c r="B25" s="49" t="s">
        <v>240</v>
      </c>
      <c r="C25" s="50" t="s">
        <v>73</v>
      </c>
      <c r="D25" s="24">
        <f t="shared" si="0"/>
        <v>28</v>
      </c>
      <c r="E25" s="46">
        <f t="shared" si="1"/>
        <v>15</v>
      </c>
      <c r="F25" s="46">
        <f t="shared" si="2"/>
        <v>1336</v>
      </c>
      <c r="G25" s="26">
        <f t="shared" si="3"/>
        <v>150</v>
      </c>
      <c r="H25" s="47">
        <f t="shared" si="4"/>
        <v>50</v>
      </c>
      <c r="I25" s="25">
        <f t="shared" si="5"/>
        <v>59</v>
      </c>
      <c r="J25" s="25">
        <f t="shared" si="6"/>
        <v>59</v>
      </c>
      <c r="K25" s="48">
        <f t="shared" si="7"/>
        <v>53</v>
      </c>
      <c r="M25" s="25">
        <v>23</v>
      </c>
      <c r="N25" s="44">
        <v>139</v>
      </c>
      <c r="O25" s="25">
        <v>0</v>
      </c>
      <c r="P25" s="44">
        <v>0</v>
      </c>
      <c r="Q25" s="44">
        <v>3</v>
      </c>
      <c r="R25" s="44">
        <v>5</v>
      </c>
      <c r="S25" s="44">
        <v>8</v>
      </c>
      <c r="T25" s="44">
        <v>0</v>
      </c>
      <c r="U25" s="44">
        <v>0</v>
      </c>
      <c r="V25" s="44">
        <v>0</v>
      </c>
      <c r="W25" s="44">
        <v>15</v>
      </c>
      <c r="X25" s="25">
        <v>1336</v>
      </c>
      <c r="Y25" s="44">
        <v>0</v>
      </c>
      <c r="Z25" s="44">
        <v>0</v>
      </c>
      <c r="AA25" s="44">
        <v>0</v>
      </c>
      <c r="AB25" s="44">
        <v>0</v>
      </c>
      <c r="AC25" s="44">
        <v>0</v>
      </c>
      <c r="AD25" s="44">
        <v>0</v>
      </c>
      <c r="AE25" s="44">
        <v>0</v>
      </c>
      <c r="AF25" s="44">
        <v>0</v>
      </c>
      <c r="AG25" s="44">
        <v>0</v>
      </c>
      <c r="AH25" s="44">
        <v>0</v>
      </c>
      <c r="AI25" s="44">
        <v>0</v>
      </c>
      <c r="AJ25" s="44">
        <v>0</v>
      </c>
      <c r="AK25" s="44">
        <v>0</v>
      </c>
      <c r="AL25" s="44">
        <v>0</v>
      </c>
    </row>
    <row r="26" spans="1:38">
      <c r="A26" s="49" t="s">
        <v>74</v>
      </c>
      <c r="B26" s="49" t="s">
        <v>234</v>
      </c>
      <c r="C26" s="50" t="s">
        <v>75</v>
      </c>
      <c r="D26" s="24">
        <f t="shared" si="0"/>
        <v>157</v>
      </c>
      <c r="E26" s="46">
        <f t="shared" si="1"/>
        <v>177</v>
      </c>
      <c r="F26" s="46">
        <f t="shared" si="2"/>
        <v>28536</v>
      </c>
      <c r="G26" s="26">
        <f t="shared" si="3"/>
        <v>862</v>
      </c>
      <c r="H26" s="47">
        <f t="shared" si="4"/>
        <v>11</v>
      </c>
      <c r="I26" s="25">
        <f t="shared" si="5"/>
        <v>15</v>
      </c>
      <c r="J26" s="25">
        <f t="shared" si="6"/>
        <v>17</v>
      </c>
      <c r="K26" s="48">
        <f t="shared" si="7"/>
        <v>11</v>
      </c>
      <c r="M26" s="25">
        <v>96</v>
      </c>
      <c r="N26" s="44">
        <v>453</v>
      </c>
      <c r="O26" s="25">
        <v>0</v>
      </c>
      <c r="P26" s="44">
        <v>10</v>
      </c>
      <c r="Q26" s="44">
        <v>21</v>
      </c>
      <c r="R26" s="44">
        <v>61</v>
      </c>
      <c r="S26" s="44">
        <v>378</v>
      </c>
      <c r="T26" s="44">
        <v>0</v>
      </c>
      <c r="U26" s="44">
        <v>0</v>
      </c>
      <c r="V26" s="44">
        <v>0</v>
      </c>
      <c r="W26" s="44">
        <v>164</v>
      </c>
      <c r="X26" s="25">
        <v>25666</v>
      </c>
      <c r="Y26" s="44">
        <v>3</v>
      </c>
      <c r="Z26" s="44">
        <v>550</v>
      </c>
      <c r="AA26" s="44">
        <v>0</v>
      </c>
      <c r="AB26" s="44">
        <v>0</v>
      </c>
      <c r="AC26" s="44">
        <v>0</v>
      </c>
      <c r="AD26" s="44">
        <v>0</v>
      </c>
      <c r="AE26" s="44">
        <v>0</v>
      </c>
      <c r="AF26" s="44">
        <v>0</v>
      </c>
      <c r="AG26" s="44">
        <v>0</v>
      </c>
      <c r="AH26" s="44">
        <v>0</v>
      </c>
      <c r="AI26" s="44">
        <v>10</v>
      </c>
      <c r="AJ26" s="44">
        <v>0</v>
      </c>
      <c r="AK26" s="44">
        <v>2320</v>
      </c>
      <c r="AL26" s="44">
        <v>0</v>
      </c>
    </row>
    <row r="27" spans="1:38">
      <c r="A27" s="49" t="s">
        <v>76</v>
      </c>
      <c r="B27" s="49" t="s">
        <v>237</v>
      </c>
      <c r="C27" s="50" t="s">
        <v>77</v>
      </c>
      <c r="D27" s="24">
        <f t="shared" si="0"/>
        <v>1</v>
      </c>
      <c r="E27" s="46">
        <f t="shared" si="1"/>
        <v>0</v>
      </c>
      <c r="F27" s="46">
        <f t="shared" si="2"/>
        <v>0</v>
      </c>
      <c r="G27" s="26">
        <f t="shared" si="3"/>
        <v>4</v>
      </c>
      <c r="H27" s="47">
        <f t="shared" si="4"/>
        <v>68</v>
      </c>
      <c r="I27" s="25">
        <f t="shared" si="5"/>
        <v>75</v>
      </c>
      <c r="J27" s="25">
        <f t="shared" si="6"/>
        <v>72</v>
      </c>
      <c r="K27" s="48">
        <f t="shared" si="7"/>
        <v>74</v>
      </c>
      <c r="M27" s="25">
        <v>1</v>
      </c>
      <c r="N27" s="44">
        <v>2</v>
      </c>
      <c r="O27" s="25">
        <v>0</v>
      </c>
      <c r="P27" s="44">
        <v>0</v>
      </c>
      <c r="Q27" s="44">
        <v>0</v>
      </c>
      <c r="R27" s="44">
        <v>0</v>
      </c>
      <c r="S27" s="44">
        <v>2</v>
      </c>
      <c r="T27" s="44">
        <v>0</v>
      </c>
      <c r="U27" s="44">
        <v>0</v>
      </c>
      <c r="V27" s="44">
        <v>0</v>
      </c>
      <c r="W27" s="44">
        <v>0</v>
      </c>
      <c r="X27" s="25">
        <v>0</v>
      </c>
      <c r="Y27" s="44">
        <v>0</v>
      </c>
      <c r="Z27" s="44">
        <v>0</v>
      </c>
      <c r="AA27" s="44">
        <v>0</v>
      </c>
      <c r="AB27" s="44">
        <v>0</v>
      </c>
      <c r="AC27" s="44">
        <v>0</v>
      </c>
      <c r="AD27" s="44">
        <v>0</v>
      </c>
      <c r="AE27" s="44">
        <v>0</v>
      </c>
      <c r="AF27" s="44">
        <v>0</v>
      </c>
      <c r="AG27" s="44">
        <v>0</v>
      </c>
      <c r="AH27" s="44">
        <v>0</v>
      </c>
      <c r="AI27" s="44">
        <v>0</v>
      </c>
      <c r="AJ27" s="44">
        <v>0</v>
      </c>
      <c r="AK27" s="44">
        <v>0</v>
      </c>
      <c r="AL27" s="44">
        <v>0</v>
      </c>
    </row>
    <row r="28" spans="1:38">
      <c r="A28" s="49" t="s">
        <v>78</v>
      </c>
      <c r="B28" s="49" t="s">
        <v>240</v>
      </c>
      <c r="C28" s="50" t="s">
        <v>79</v>
      </c>
      <c r="D28" s="24">
        <f t="shared" si="0"/>
        <v>15</v>
      </c>
      <c r="E28" s="46">
        <f t="shared" si="1"/>
        <v>16</v>
      </c>
      <c r="F28" s="46">
        <f t="shared" si="2"/>
        <v>2659</v>
      </c>
      <c r="G28" s="26">
        <f t="shared" si="3"/>
        <v>174</v>
      </c>
      <c r="H28" s="47">
        <f t="shared" si="4"/>
        <v>56</v>
      </c>
      <c r="I28" s="25">
        <f t="shared" si="5"/>
        <v>58</v>
      </c>
      <c r="J28" s="25">
        <f t="shared" si="6"/>
        <v>53</v>
      </c>
      <c r="K28" s="48">
        <f t="shared" si="7"/>
        <v>49</v>
      </c>
      <c r="M28" s="25">
        <v>13</v>
      </c>
      <c r="N28" s="44">
        <v>143</v>
      </c>
      <c r="O28" s="25">
        <v>0</v>
      </c>
      <c r="P28" s="44">
        <v>0</v>
      </c>
      <c r="Q28" s="44">
        <v>5</v>
      </c>
      <c r="R28" s="44">
        <v>2</v>
      </c>
      <c r="S28" s="44">
        <v>26</v>
      </c>
      <c r="T28" s="44">
        <v>0</v>
      </c>
      <c r="U28" s="44">
        <v>0</v>
      </c>
      <c r="V28" s="44">
        <v>0</v>
      </c>
      <c r="W28" s="44">
        <v>14</v>
      </c>
      <c r="X28" s="25">
        <v>2649</v>
      </c>
      <c r="Y28" s="44">
        <v>0</v>
      </c>
      <c r="Z28" s="44">
        <v>0</v>
      </c>
      <c r="AA28" s="44">
        <v>0</v>
      </c>
      <c r="AB28" s="44">
        <v>0</v>
      </c>
      <c r="AC28" s="44">
        <v>0</v>
      </c>
      <c r="AD28" s="44">
        <v>0</v>
      </c>
      <c r="AE28" s="44">
        <v>0</v>
      </c>
      <c r="AF28" s="44">
        <v>0</v>
      </c>
      <c r="AG28" s="44">
        <v>0</v>
      </c>
      <c r="AH28" s="44">
        <v>0</v>
      </c>
      <c r="AI28" s="44">
        <v>2</v>
      </c>
      <c r="AJ28" s="44">
        <v>0</v>
      </c>
      <c r="AK28" s="44">
        <v>10</v>
      </c>
      <c r="AL28" s="44">
        <v>0</v>
      </c>
    </row>
    <row r="29" spans="1:38">
      <c r="A29" s="49" t="s">
        <v>80</v>
      </c>
      <c r="B29" s="49" t="s">
        <v>239</v>
      </c>
      <c r="C29" s="50" t="s">
        <v>81</v>
      </c>
      <c r="D29" s="24">
        <f t="shared" si="0"/>
        <v>64</v>
      </c>
      <c r="E29" s="46">
        <f t="shared" si="1"/>
        <v>143</v>
      </c>
      <c r="F29" s="46">
        <f t="shared" si="2"/>
        <v>1681</v>
      </c>
      <c r="G29" s="26">
        <f t="shared" si="3"/>
        <v>461</v>
      </c>
      <c r="H29" s="47">
        <f t="shared" si="4"/>
        <v>31</v>
      </c>
      <c r="I29" s="25">
        <f t="shared" si="5"/>
        <v>21</v>
      </c>
      <c r="J29" s="25">
        <f t="shared" si="6"/>
        <v>56</v>
      </c>
      <c r="K29" s="48">
        <f t="shared" si="7"/>
        <v>22</v>
      </c>
      <c r="M29" s="25">
        <v>42</v>
      </c>
      <c r="N29" s="44">
        <v>310</v>
      </c>
      <c r="O29" s="25">
        <v>0</v>
      </c>
      <c r="P29" s="44">
        <v>1</v>
      </c>
      <c r="Q29" s="44">
        <v>3</v>
      </c>
      <c r="R29" s="44">
        <v>22</v>
      </c>
      <c r="S29" s="44">
        <v>147</v>
      </c>
      <c r="T29" s="44">
        <v>0</v>
      </c>
      <c r="U29" s="44">
        <v>0</v>
      </c>
      <c r="V29" s="44">
        <v>0</v>
      </c>
      <c r="W29" s="44">
        <v>78</v>
      </c>
      <c r="X29" s="25">
        <v>1681</v>
      </c>
      <c r="Y29" s="44">
        <v>65</v>
      </c>
      <c r="Z29" s="44">
        <v>0</v>
      </c>
      <c r="AA29" s="44">
        <v>0</v>
      </c>
      <c r="AB29" s="44">
        <v>0</v>
      </c>
      <c r="AC29" s="44">
        <v>0</v>
      </c>
      <c r="AD29" s="44">
        <v>0</v>
      </c>
      <c r="AE29" s="44">
        <v>0</v>
      </c>
      <c r="AF29" s="44">
        <v>0</v>
      </c>
      <c r="AG29" s="44">
        <v>0</v>
      </c>
      <c r="AH29" s="44">
        <v>0</v>
      </c>
      <c r="AI29" s="44">
        <v>0</v>
      </c>
      <c r="AJ29" s="44">
        <v>0</v>
      </c>
      <c r="AK29" s="44">
        <v>0</v>
      </c>
      <c r="AL29" s="44">
        <v>0</v>
      </c>
    </row>
    <row r="30" spans="1:38">
      <c r="A30" s="49" t="s">
        <v>82</v>
      </c>
      <c r="B30" s="49" t="s">
        <v>240</v>
      </c>
      <c r="C30" s="50" t="s">
        <v>83</v>
      </c>
      <c r="D30" s="24">
        <f t="shared" si="0"/>
        <v>58</v>
      </c>
      <c r="E30" s="46">
        <f t="shared" si="1"/>
        <v>77</v>
      </c>
      <c r="F30" s="46">
        <f t="shared" si="2"/>
        <v>11767</v>
      </c>
      <c r="G30" s="26">
        <f t="shared" si="3"/>
        <v>298</v>
      </c>
      <c r="H30" s="47">
        <f t="shared" si="4"/>
        <v>35</v>
      </c>
      <c r="I30" s="25">
        <f t="shared" si="5"/>
        <v>30</v>
      </c>
      <c r="J30" s="25">
        <f t="shared" si="6"/>
        <v>28</v>
      </c>
      <c r="K30" s="48">
        <f t="shared" si="7"/>
        <v>37</v>
      </c>
      <c r="M30" s="25">
        <v>25</v>
      </c>
      <c r="N30" s="44">
        <v>262</v>
      </c>
      <c r="O30" s="25">
        <v>5</v>
      </c>
      <c r="P30" s="44">
        <v>0</v>
      </c>
      <c r="Q30" s="44">
        <v>4</v>
      </c>
      <c r="R30" s="44">
        <v>33</v>
      </c>
      <c r="S30" s="44">
        <v>27</v>
      </c>
      <c r="T30" s="44">
        <v>0</v>
      </c>
      <c r="U30" s="44">
        <v>0</v>
      </c>
      <c r="V30" s="44">
        <v>0</v>
      </c>
      <c r="W30" s="44">
        <v>64</v>
      </c>
      <c r="X30" s="25">
        <v>10897</v>
      </c>
      <c r="Y30" s="44">
        <v>9</v>
      </c>
      <c r="Z30" s="44">
        <v>870</v>
      </c>
      <c r="AA30" s="44">
        <v>2</v>
      </c>
      <c r="AB30" s="44">
        <v>0</v>
      </c>
      <c r="AC30" s="44">
        <v>0</v>
      </c>
      <c r="AD30" s="44">
        <v>0</v>
      </c>
      <c r="AE30" s="44">
        <v>0</v>
      </c>
      <c r="AF30" s="44">
        <v>0</v>
      </c>
      <c r="AG30" s="44">
        <v>0</v>
      </c>
      <c r="AH30" s="44">
        <v>0</v>
      </c>
      <c r="AI30" s="44">
        <v>2</v>
      </c>
      <c r="AJ30" s="44">
        <v>0</v>
      </c>
      <c r="AK30" s="44">
        <v>0</v>
      </c>
      <c r="AL30" s="44">
        <v>0</v>
      </c>
    </row>
    <row r="31" spans="1:38">
      <c r="A31" s="49" t="s">
        <v>84</v>
      </c>
      <c r="B31" s="49" t="s">
        <v>234</v>
      </c>
      <c r="C31" s="50" t="s">
        <v>85</v>
      </c>
      <c r="D31" s="24">
        <f t="shared" si="0"/>
        <v>134</v>
      </c>
      <c r="E31" s="46">
        <f t="shared" si="1"/>
        <v>191</v>
      </c>
      <c r="F31" s="46">
        <f t="shared" si="2"/>
        <v>44313</v>
      </c>
      <c r="G31" s="26">
        <f t="shared" si="3"/>
        <v>789</v>
      </c>
      <c r="H31" s="47">
        <f t="shared" si="4"/>
        <v>13</v>
      </c>
      <c r="I31" s="25">
        <f t="shared" si="5"/>
        <v>13</v>
      </c>
      <c r="J31" s="25">
        <f t="shared" si="6"/>
        <v>12</v>
      </c>
      <c r="K31" s="48">
        <f t="shared" si="7"/>
        <v>12</v>
      </c>
      <c r="M31" s="25">
        <v>75</v>
      </c>
      <c r="N31" s="44">
        <v>545</v>
      </c>
      <c r="O31" s="25">
        <v>5</v>
      </c>
      <c r="P31" s="44">
        <v>11</v>
      </c>
      <c r="Q31" s="44">
        <v>24</v>
      </c>
      <c r="R31" s="44">
        <v>59</v>
      </c>
      <c r="S31" s="44">
        <v>204</v>
      </c>
      <c r="T31" s="44">
        <v>0</v>
      </c>
      <c r="U31" s="44">
        <v>0</v>
      </c>
      <c r="V31" s="44">
        <v>0</v>
      </c>
      <c r="W31" s="44">
        <v>128</v>
      </c>
      <c r="X31" s="25">
        <v>23558</v>
      </c>
      <c r="Y31" s="44">
        <v>55</v>
      </c>
      <c r="Z31" s="44">
        <v>20726</v>
      </c>
      <c r="AA31" s="44">
        <v>1</v>
      </c>
      <c r="AB31" s="44">
        <v>0</v>
      </c>
      <c r="AC31" s="44">
        <v>0</v>
      </c>
      <c r="AD31" s="44">
        <v>0</v>
      </c>
      <c r="AE31" s="44">
        <v>5</v>
      </c>
      <c r="AF31" s="44">
        <v>0</v>
      </c>
      <c r="AG31" s="44">
        <v>28</v>
      </c>
      <c r="AH31" s="44">
        <v>0</v>
      </c>
      <c r="AI31" s="44">
        <v>2</v>
      </c>
      <c r="AJ31" s="44">
        <v>0</v>
      </c>
      <c r="AK31" s="44">
        <v>1</v>
      </c>
      <c r="AL31" s="44">
        <v>0</v>
      </c>
    </row>
    <row r="32" spans="1:38">
      <c r="A32" s="49" t="s">
        <v>86</v>
      </c>
      <c r="B32" s="49" t="s">
        <v>234</v>
      </c>
      <c r="C32" s="50" t="s">
        <v>87</v>
      </c>
      <c r="D32" s="24">
        <f t="shared" si="0"/>
        <v>732</v>
      </c>
      <c r="E32" s="46">
        <f t="shared" si="1"/>
        <v>3472</v>
      </c>
      <c r="F32" s="46">
        <f t="shared" si="2"/>
        <v>669296</v>
      </c>
      <c r="G32" s="26">
        <f t="shared" si="3"/>
        <v>4291</v>
      </c>
      <c r="H32" s="47">
        <f t="shared" si="4"/>
        <v>2</v>
      </c>
      <c r="I32" s="25">
        <f t="shared" si="5"/>
        <v>1</v>
      </c>
      <c r="J32" s="25">
        <f t="shared" si="6"/>
        <v>1</v>
      </c>
      <c r="K32" s="48">
        <f t="shared" si="7"/>
        <v>1</v>
      </c>
      <c r="M32" s="25">
        <v>403</v>
      </c>
      <c r="N32" s="44">
        <v>2068</v>
      </c>
      <c r="O32" s="25">
        <v>0</v>
      </c>
      <c r="P32" s="44">
        <v>11</v>
      </c>
      <c r="Q32" s="44">
        <v>121</v>
      </c>
      <c r="R32" s="44">
        <v>329</v>
      </c>
      <c r="S32" s="44">
        <v>2090</v>
      </c>
      <c r="T32" s="44">
        <v>0</v>
      </c>
      <c r="U32" s="44">
        <v>1</v>
      </c>
      <c r="V32" s="44">
        <v>0</v>
      </c>
      <c r="W32" s="44">
        <v>1388</v>
      </c>
      <c r="X32" s="25">
        <v>532691</v>
      </c>
      <c r="Y32" s="44">
        <v>2075</v>
      </c>
      <c r="Z32" s="44">
        <v>129070</v>
      </c>
      <c r="AA32" s="44">
        <v>0</v>
      </c>
      <c r="AB32" s="44">
        <v>0</v>
      </c>
      <c r="AC32" s="44">
        <v>0</v>
      </c>
      <c r="AD32" s="44">
        <v>0</v>
      </c>
      <c r="AE32" s="44">
        <v>3</v>
      </c>
      <c r="AF32" s="44">
        <v>0</v>
      </c>
      <c r="AG32" s="44">
        <v>12</v>
      </c>
      <c r="AH32" s="44">
        <v>0</v>
      </c>
      <c r="AI32" s="44">
        <v>6</v>
      </c>
      <c r="AJ32" s="44">
        <v>0</v>
      </c>
      <c r="AK32" s="44">
        <v>7523</v>
      </c>
      <c r="AL32" s="44">
        <v>0</v>
      </c>
    </row>
    <row r="33" spans="1:38">
      <c r="A33" s="49" t="s">
        <v>88</v>
      </c>
      <c r="B33" s="49" t="s">
        <v>238</v>
      </c>
      <c r="C33" s="50" t="s">
        <v>89</v>
      </c>
      <c r="D33" s="24">
        <f t="shared" si="0"/>
        <v>67</v>
      </c>
      <c r="E33" s="46">
        <f t="shared" si="1"/>
        <v>173</v>
      </c>
      <c r="F33" s="46">
        <f t="shared" si="2"/>
        <v>89280</v>
      </c>
      <c r="G33" s="26">
        <f t="shared" si="3"/>
        <v>324</v>
      </c>
      <c r="H33" s="47">
        <f t="shared" si="4"/>
        <v>29</v>
      </c>
      <c r="I33" s="25">
        <f t="shared" si="5"/>
        <v>16</v>
      </c>
      <c r="J33" s="25">
        <f t="shared" si="6"/>
        <v>8</v>
      </c>
      <c r="K33" s="48">
        <f t="shared" si="7"/>
        <v>33</v>
      </c>
      <c r="M33" s="25">
        <v>43</v>
      </c>
      <c r="N33" s="44">
        <v>149</v>
      </c>
      <c r="O33" s="25">
        <v>1</v>
      </c>
      <c r="P33" s="44">
        <v>5</v>
      </c>
      <c r="Q33" s="44">
        <v>5</v>
      </c>
      <c r="R33" s="44">
        <v>24</v>
      </c>
      <c r="S33" s="44">
        <v>164</v>
      </c>
      <c r="T33" s="44">
        <v>0</v>
      </c>
      <c r="U33" s="44">
        <v>0</v>
      </c>
      <c r="V33" s="44">
        <v>0</v>
      </c>
      <c r="W33" s="44">
        <v>76</v>
      </c>
      <c r="X33" s="25">
        <v>89280</v>
      </c>
      <c r="Y33" s="44">
        <v>97</v>
      </c>
      <c r="Z33" s="44">
        <v>0</v>
      </c>
      <c r="AA33" s="44">
        <v>0</v>
      </c>
      <c r="AB33" s="44">
        <v>0</v>
      </c>
      <c r="AC33" s="44">
        <v>0</v>
      </c>
      <c r="AD33" s="44">
        <v>0</v>
      </c>
      <c r="AE33" s="44">
        <v>0</v>
      </c>
      <c r="AF33" s="44">
        <v>0</v>
      </c>
      <c r="AG33" s="44">
        <v>0</v>
      </c>
      <c r="AH33" s="44">
        <v>0</v>
      </c>
      <c r="AI33" s="44">
        <v>0</v>
      </c>
      <c r="AJ33" s="44">
        <v>0</v>
      </c>
      <c r="AK33" s="44">
        <v>0</v>
      </c>
      <c r="AL33" s="44">
        <v>0</v>
      </c>
    </row>
    <row r="34" spans="1:38">
      <c r="A34" s="49" t="s">
        <v>90</v>
      </c>
      <c r="B34" s="49" t="s">
        <v>237</v>
      </c>
      <c r="C34" s="50" t="s">
        <v>91</v>
      </c>
      <c r="D34" s="24">
        <f t="shared" si="0"/>
        <v>0</v>
      </c>
      <c r="E34" s="46">
        <f t="shared" si="1"/>
        <v>1</v>
      </c>
      <c r="F34" s="46">
        <f t="shared" si="2"/>
        <v>5</v>
      </c>
      <c r="G34" s="26">
        <f t="shared" si="3"/>
        <v>11</v>
      </c>
      <c r="H34" s="47">
        <f t="shared" si="4"/>
        <v>71</v>
      </c>
      <c r="I34" s="25">
        <f t="shared" si="5"/>
        <v>70</v>
      </c>
      <c r="J34" s="25">
        <f t="shared" si="6"/>
        <v>71</v>
      </c>
      <c r="K34" s="48">
        <f t="shared" si="7"/>
        <v>69</v>
      </c>
      <c r="M34" s="25">
        <v>0</v>
      </c>
      <c r="N34" s="44">
        <v>0</v>
      </c>
      <c r="O34" s="25">
        <v>0</v>
      </c>
      <c r="P34" s="44">
        <v>0</v>
      </c>
      <c r="Q34" s="44">
        <v>11</v>
      </c>
      <c r="R34" s="44">
        <v>0</v>
      </c>
      <c r="S34" s="44">
        <v>0</v>
      </c>
      <c r="T34" s="44">
        <v>0</v>
      </c>
      <c r="U34" s="44">
        <v>0</v>
      </c>
      <c r="V34" s="44">
        <v>0</v>
      </c>
      <c r="W34" s="44">
        <v>0</v>
      </c>
      <c r="X34" s="25">
        <v>0</v>
      </c>
      <c r="Y34" s="44">
        <v>0</v>
      </c>
      <c r="Z34" s="44">
        <v>0</v>
      </c>
      <c r="AA34" s="44">
        <v>0</v>
      </c>
      <c r="AB34" s="44">
        <v>0</v>
      </c>
      <c r="AC34" s="44">
        <v>0</v>
      </c>
      <c r="AD34" s="44">
        <v>0</v>
      </c>
      <c r="AE34" s="44">
        <v>0</v>
      </c>
      <c r="AF34" s="44">
        <v>0</v>
      </c>
      <c r="AG34" s="44">
        <v>0</v>
      </c>
      <c r="AH34" s="44">
        <v>0</v>
      </c>
      <c r="AI34" s="44">
        <v>1</v>
      </c>
      <c r="AJ34" s="44">
        <v>0</v>
      </c>
      <c r="AK34" s="44">
        <v>5</v>
      </c>
      <c r="AL34" s="44">
        <v>0</v>
      </c>
    </row>
    <row r="35" spans="1:38">
      <c r="A35" s="49" t="s">
        <v>92</v>
      </c>
      <c r="B35" s="49" t="s">
        <v>237</v>
      </c>
      <c r="C35" s="50" t="s">
        <v>93</v>
      </c>
      <c r="D35" s="24">
        <f t="shared" si="0"/>
        <v>6</v>
      </c>
      <c r="E35" s="46">
        <f t="shared" si="1"/>
        <v>1</v>
      </c>
      <c r="F35" s="46">
        <f t="shared" si="2"/>
        <v>50</v>
      </c>
      <c r="G35" s="26">
        <f t="shared" si="3"/>
        <v>34</v>
      </c>
      <c r="H35" s="47">
        <f t="shared" si="4"/>
        <v>63</v>
      </c>
      <c r="I35" s="25">
        <f t="shared" si="5"/>
        <v>70</v>
      </c>
      <c r="J35" s="25">
        <f t="shared" si="6"/>
        <v>67</v>
      </c>
      <c r="K35" s="48">
        <f t="shared" si="7"/>
        <v>66</v>
      </c>
      <c r="M35" s="25">
        <v>6</v>
      </c>
      <c r="N35" s="44">
        <v>6</v>
      </c>
      <c r="O35" s="25">
        <v>0</v>
      </c>
      <c r="P35" s="44">
        <v>0</v>
      </c>
      <c r="Q35" s="44">
        <v>14</v>
      </c>
      <c r="R35" s="44">
        <v>0</v>
      </c>
      <c r="S35" s="44">
        <v>14</v>
      </c>
      <c r="T35" s="44">
        <v>0</v>
      </c>
      <c r="U35" s="44">
        <v>0</v>
      </c>
      <c r="V35" s="44">
        <v>0</v>
      </c>
      <c r="W35" s="44">
        <v>0</v>
      </c>
      <c r="X35" s="25">
        <v>0</v>
      </c>
      <c r="Y35" s="44">
        <v>0</v>
      </c>
      <c r="Z35" s="44">
        <v>0</v>
      </c>
      <c r="AA35" s="44">
        <v>0</v>
      </c>
      <c r="AB35" s="44">
        <v>0</v>
      </c>
      <c r="AC35" s="44">
        <v>0</v>
      </c>
      <c r="AD35" s="44">
        <v>0</v>
      </c>
      <c r="AE35" s="44">
        <v>0</v>
      </c>
      <c r="AF35" s="44">
        <v>0</v>
      </c>
      <c r="AG35" s="44">
        <v>0</v>
      </c>
      <c r="AH35" s="44">
        <v>0</v>
      </c>
      <c r="AI35" s="44">
        <v>1</v>
      </c>
      <c r="AJ35" s="44">
        <v>0</v>
      </c>
      <c r="AK35" s="44">
        <v>50</v>
      </c>
      <c r="AL35" s="44">
        <v>0</v>
      </c>
    </row>
    <row r="36" spans="1:38">
      <c r="A36" s="49" t="s">
        <v>94</v>
      </c>
      <c r="B36" s="49" t="s">
        <v>236</v>
      </c>
      <c r="C36" s="50" t="s">
        <v>95</v>
      </c>
      <c r="D36" s="24">
        <f t="shared" si="0"/>
        <v>317</v>
      </c>
      <c r="E36" s="46">
        <f t="shared" si="1"/>
        <v>691</v>
      </c>
      <c r="F36" s="46">
        <f t="shared" si="2"/>
        <v>71970</v>
      </c>
      <c r="G36" s="26">
        <f t="shared" si="3"/>
        <v>1902</v>
      </c>
      <c r="H36" s="47">
        <f t="shared" si="4"/>
        <v>6</v>
      </c>
      <c r="I36" s="25">
        <f t="shared" si="5"/>
        <v>5</v>
      </c>
      <c r="J36" s="25">
        <f t="shared" si="6"/>
        <v>10</v>
      </c>
      <c r="K36" s="48">
        <f t="shared" si="7"/>
        <v>5</v>
      </c>
      <c r="M36" s="25">
        <v>216</v>
      </c>
      <c r="N36" s="44">
        <v>1233</v>
      </c>
      <c r="O36" s="25">
        <v>0</v>
      </c>
      <c r="P36" s="44">
        <v>0</v>
      </c>
      <c r="Q36" s="44">
        <v>36</v>
      </c>
      <c r="R36" s="44">
        <v>101</v>
      </c>
      <c r="S36" s="44">
        <v>632</v>
      </c>
      <c r="T36" s="44">
        <v>1</v>
      </c>
      <c r="U36" s="44">
        <v>0</v>
      </c>
      <c r="V36" s="44">
        <v>0</v>
      </c>
      <c r="W36" s="44">
        <v>335</v>
      </c>
      <c r="X36" s="25">
        <v>60942</v>
      </c>
      <c r="Y36" s="44">
        <v>356</v>
      </c>
      <c r="Z36" s="44">
        <v>11028</v>
      </c>
      <c r="AA36" s="44">
        <v>0</v>
      </c>
      <c r="AB36" s="44">
        <v>0</v>
      </c>
      <c r="AC36" s="44">
        <v>0</v>
      </c>
      <c r="AD36" s="44">
        <v>0</v>
      </c>
      <c r="AE36" s="44">
        <v>0</v>
      </c>
      <c r="AF36" s="44">
        <v>0</v>
      </c>
      <c r="AG36" s="44">
        <v>0</v>
      </c>
      <c r="AH36" s="44">
        <v>0</v>
      </c>
      <c r="AI36" s="44">
        <v>0</v>
      </c>
      <c r="AJ36" s="44">
        <v>0</v>
      </c>
      <c r="AK36" s="44">
        <v>0</v>
      </c>
      <c r="AL36" s="44">
        <v>0</v>
      </c>
    </row>
    <row r="37" spans="1:38">
      <c r="A37" s="49" t="s">
        <v>96</v>
      </c>
      <c r="B37" s="49" t="s">
        <v>240</v>
      </c>
      <c r="C37" s="50" t="s">
        <v>97</v>
      </c>
      <c r="D37" s="24">
        <f t="shared" si="0"/>
        <v>8</v>
      </c>
      <c r="E37" s="46">
        <f t="shared" si="1"/>
        <v>2</v>
      </c>
      <c r="F37" s="46">
        <f t="shared" si="2"/>
        <v>36</v>
      </c>
      <c r="G37" s="26">
        <f t="shared" si="3"/>
        <v>53</v>
      </c>
      <c r="H37" s="47">
        <f t="shared" si="4"/>
        <v>62</v>
      </c>
      <c r="I37" s="25">
        <f t="shared" si="5"/>
        <v>69</v>
      </c>
      <c r="J37" s="25">
        <f t="shared" si="6"/>
        <v>69</v>
      </c>
      <c r="K37" s="48">
        <f t="shared" si="7"/>
        <v>64</v>
      </c>
      <c r="M37" s="25">
        <v>8</v>
      </c>
      <c r="N37" s="44">
        <v>28</v>
      </c>
      <c r="O37" s="25">
        <v>0</v>
      </c>
      <c r="P37" s="44">
        <v>2</v>
      </c>
      <c r="Q37" s="44">
        <v>13</v>
      </c>
      <c r="R37" s="44">
        <v>0</v>
      </c>
      <c r="S37" s="44">
        <v>10</v>
      </c>
      <c r="T37" s="44">
        <v>0</v>
      </c>
      <c r="U37" s="44">
        <v>0</v>
      </c>
      <c r="V37" s="44">
        <v>0</v>
      </c>
      <c r="W37" s="44">
        <v>0</v>
      </c>
      <c r="X37" s="25">
        <v>0</v>
      </c>
      <c r="Y37" s="44">
        <v>0</v>
      </c>
      <c r="Z37" s="44">
        <v>0</v>
      </c>
      <c r="AA37" s="44">
        <v>0</v>
      </c>
      <c r="AB37" s="44">
        <v>0</v>
      </c>
      <c r="AC37" s="44">
        <v>0</v>
      </c>
      <c r="AD37" s="44">
        <v>0</v>
      </c>
      <c r="AE37" s="44">
        <v>0</v>
      </c>
      <c r="AF37" s="44">
        <v>0</v>
      </c>
      <c r="AG37" s="44">
        <v>0</v>
      </c>
      <c r="AH37" s="44">
        <v>0</v>
      </c>
      <c r="AI37" s="44">
        <v>2</v>
      </c>
      <c r="AJ37" s="44">
        <v>0</v>
      </c>
      <c r="AK37" s="44">
        <v>36</v>
      </c>
      <c r="AL37" s="44">
        <v>0</v>
      </c>
    </row>
    <row r="38" spans="1:38">
      <c r="A38" s="49" t="s">
        <v>98</v>
      </c>
      <c r="B38" s="49" t="s">
        <v>235</v>
      </c>
      <c r="C38" s="50" t="s">
        <v>99</v>
      </c>
      <c r="D38" s="24">
        <f t="shared" si="0"/>
        <v>0</v>
      </c>
      <c r="E38" s="46">
        <f t="shared" si="1"/>
        <v>0</v>
      </c>
      <c r="F38" s="46">
        <f t="shared" si="2"/>
        <v>0</v>
      </c>
      <c r="G38" s="26">
        <f t="shared" si="3"/>
        <v>2</v>
      </c>
      <c r="H38" s="47">
        <f t="shared" si="4"/>
        <v>71</v>
      </c>
      <c r="I38" s="25">
        <f t="shared" si="5"/>
        <v>75</v>
      </c>
      <c r="J38" s="25">
        <f t="shared" si="6"/>
        <v>72</v>
      </c>
      <c r="K38" s="48">
        <f t="shared" si="7"/>
        <v>77</v>
      </c>
      <c r="M38" s="25">
        <v>0</v>
      </c>
      <c r="N38" s="44">
        <v>2</v>
      </c>
      <c r="O38" s="25">
        <v>0</v>
      </c>
      <c r="P38" s="44">
        <v>0</v>
      </c>
      <c r="Q38" s="44">
        <v>0</v>
      </c>
      <c r="R38" s="44">
        <v>0</v>
      </c>
      <c r="S38" s="44">
        <v>0</v>
      </c>
      <c r="T38" s="44">
        <v>0</v>
      </c>
      <c r="U38" s="44">
        <v>0</v>
      </c>
      <c r="V38" s="44">
        <v>0</v>
      </c>
      <c r="W38" s="44">
        <v>0</v>
      </c>
      <c r="X38" s="25">
        <v>0</v>
      </c>
      <c r="Y38" s="44">
        <v>0</v>
      </c>
      <c r="Z38" s="44">
        <v>0</v>
      </c>
      <c r="AA38" s="44">
        <v>0</v>
      </c>
      <c r="AB38" s="44">
        <v>0</v>
      </c>
      <c r="AC38" s="44">
        <v>0</v>
      </c>
      <c r="AD38" s="44">
        <v>0</v>
      </c>
      <c r="AE38" s="44">
        <v>0</v>
      </c>
      <c r="AF38" s="44">
        <v>0</v>
      </c>
      <c r="AG38" s="44">
        <v>0</v>
      </c>
      <c r="AH38" s="44">
        <v>0</v>
      </c>
      <c r="AI38" s="44">
        <v>0</v>
      </c>
      <c r="AJ38" s="44">
        <v>0</v>
      </c>
      <c r="AK38" s="44">
        <v>0</v>
      </c>
      <c r="AL38" s="44">
        <v>0</v>
      </c>
    </row>
    <row r="39" spans="1:38">
      <c r="A39" s="49" t="s">
        <v>100</v>
      </c>
      <c r="B39" s="49" t="s">
        <v>236</v>
      </c>
      <c r="C39" s="50" t="s">
        <v>101</v>
      </c>
      <c r="D39" s="24">
        <f t="shared" si="0"/>
        <v>140</v>
      </c>
      <c r="E39" s="46">
        <f t="shared" si="1"/>
        <v>152</v>
      </c>
      <c r="F39" s="46">
        <f t="shared" si="2"/>
        <v>17664</v>
      </c>
      <c r="G39" s="26">
        <f t="shared" si="3"/>
        <v>600</v>
      </c>
      <c r="H39" s="47">
        <f t="shared" si="4"/>
        <v>12</v>
      </c>
      <c r="I39" s="25">
        <f t="shared" si="5"/>
        <v>18</v>
      </c>
      <c r="J39" s="25">
        <f t="shared" si="6"/>
        <v>23</v>
      </c>
      <c r="K39" s="48">
        <f t="shared" si="7"/>
        <v>17</v>
      </c>
      <c r="M39" s="25">
        <v>102</v>
      </c>
      <c r="N39" s="44">
        <v>461</v>
      </c>
      <c r="O39" s="25">
        <v>1</v>
      </c>
      <c r="P39" s="44">
        <v>0</v>
      </c>
      <c r="Q39" s="44">
        <v>0</v>
      </c>
      <c r="R39" s="44">
        <v>38</v>
      </c>
      <c r="S39" s="44">
        <v>133</v>
      </c>
      <c r="T39" s="44">
        <v>0</v>
      </c>
      <c r="U39" s="44">
        <v>5</v>
      </c>
      <c r="V39" s="44">
        <v>0</v>
      </c>
      <c r="W39" s="44">
        <v>77</v>
      </c>
      <c r="X39" s="25">
        <v>17655</v>
      </c>
      <c r="Y39" s="44">
        <v>74</v>
      </c>
      <c r="Z39" s="44">
        <v>9</v>
      </c>
      <c r="AA39" s="44">
        <v>1</v>
      </c>
      <c r="AB39" s="44">
        <v>0</v>
      </c>
      <c r="AC39" s="44">
        <v>0</v>
      </c>
      <c r="AD39" s="44">
        <v>0</v>
      </c>
      <c r="AE39" s="44">
        <v>0</v>
      </c>
      <c r="AF39" s="44">
        <v>0</v>
      </c>
      <c r="AG39" s="44">
        <v>0</v>
      </c>
      <c r="AH39" s="44">
        <v>0</v>
      </c>
      <c r="AI39" s="44">
        <v>0</v>
      </c>
      <c r="AJ39" s="44">
        <v>0</v>
      </c>
      <c r="AK39" s="44">
        <v>0</v>
      </c>
      <c r="AL39" s="44">
        <v>0</v>
      </c>
    </row>
    <row r="40" spans="1:38">
      <c r="A40" s="49" t="s">
        <v>102</v>
      </c>
      <c r="B40" s="49" t="s">
        <v>236</v>
      </c>
      <c r="C40" s="50" t="s">
        <v>103</v>
      </c>
      <c r="D40" s="24">
        <f t="shared" si="0"/>
        <v>63</v>
      </c>
      <c r="E40" s="46">
        <f t="shared" si="1"/>
        <v>93</v>
      </c>
      <c r="F40" s="46">
        <f t="shared" si="2"/>
        <v>6009</v>
      </c>
      <c r="G40" s="26">
        <f t="shared" si="3"/>
        <v>325</v>
      </c>
      <c r="H40" s="47">
        <f t="shared" si="4"/>
        <v>32</v>
      </c>
      <c r="I40" s="25">
        <f t="shared" si="5"/>
        <v>27</v>
      </c>
      <c r="J40" s="25">
        <f t="shared" si="6"/>
        <v>40</v>
      </c>
      <c r="K40" s="48">
        <f t="shared" si="7"/>
        <v>32</v>
      </c>
      <c r="M40" s="25">
        <v>55</v>
      </c>
      <c r="N40" s="44">
        <v>242</v>
      </c>
      <c r="O40" s="25">
        <v>0</v>
      </c>
      <c r="P40" s="44">
        <v>1</v>
      </c>
      <c r="Q40" s="44">
        <v>5</v>
      </c>
      <c r="R40" s="44">
        <v>8</v>
      </c>
      <c r="S40" s="44">
        <v>77</v>
      </c>
      <c r="T40" s="44">
        <v>0</v>
      </c>
      <c r="U40" s="44">
        <v>0</v>
      </c>
      <c r="V40" s="44">
        <v>0</v>
      </c>
      <c r="W40" s="44">
        <v>73</v>
      </c>
      <c r="X40" s="25">
        <v>5949</v>
      </c>
      <c r="Y40" s="44">
        <v>17</v>
      </c>
      <c r="Z40" s="44">
        <v>60</v>
      </c>
      <c r="AA40" s="44">
        <v>0</v>
      </c>
      <c r="AB40" s="44">
        <v>0</v>
      </c>
      <c r="AC40" s="44">
        <v>0</v>
      </c>
      <c r="AD40" s="44">
        <v>0</v>
      </c>
      <c r="AE40" s="44">
        <v>3</v>
      </c>
      <c r="AF40" s="44">
        <v>0</v>
      </c>
      <c r="AG40" s="44">
        <v>0</v>
      </c>
      <c r="AH40" s="44">
        <v>0</v>
      </c>
      <c r="AI40" s="44">
        <v>0</v>
      </c>
      <c r="AJ40" s="44">
        <v>0</v>
      </c>
      <c r="AK40" s="44">
        <v>0</v>
      </c>
      <c r="AL40" s="44">
        <v>0</v>
      </c>
    </row>
    <row r="41" spans="1:38">
      <c r="A41" s="49" t="s">
        <v>104</v>
      </c>
      <c r="B41" s="49" t="s">
        <v>237</v>
      </c>
      <c r="C41" s="50" t="s">
        <v>105</v>
      </c>
      <c r="D41" s="24">
        <f t="shared" si="0"/>
        <v>1</v>
      </c>
      <c r="E41" s="46">
        <f t="shared" si="1"/>
        <v>6</v>
      </c>
      <c r="F41" s="46">
        <f t="shared" si="2"/>
        <v>6909</v>
      </c>
      <c r="G41" s="26">
        <f t="shared" si="3"/>
        <v>7</v>
      </c>
      <c r="H41" s="47">
        <f t="shared" si="4"/>
        <v>68</v>
      </c>
      <c r="I41" s="25">
        <f t="shared" si="5"/>
        <v>65</v>
      </c>
      <c r="J41" s="25">
        <f t="shared" si="6"/>
        <v>38</v>
      </c>
      <c r="K41" s="48">
        <f t="shared" si="7"/>
        <v>71</v>
      </c>
      <c r="M41" s="25">
        <v>1</v>
      </c>
      <c r="N41" s="44">
        <v>2</v>
      </c>
      <c r="O41" s="25">
        <v>0</v>
      </c>
      <c r="P41" s="44">
        <v>0</v>
      </c>
      <c r="Q41" s="44">
        <v>5</v>
      </c>
      <c r="R41" s="44">
        <v>0</v>
      </c>
      <c r="S41" s="44">
        <v>0</v>
      </c>
      <c r="T41" s="44">
        <v>0</v>
      </c>
      <c r="U41" s="44">
        <v>0</v>
      </c>
      <c r="V41" s="44">
        <v>0</v>
      </c>
      <c r="W41" s="44">
        <v>1</v>
      </c>
      <c r="X41" s="25">
        <v>6880</v>
      </c>
      <c r="Y41" s="44">
        <v>0</v>
      </c>
      <c r="Z41" s="44">
        <v>0</v>
      </c>
      <c r="AA41" s="44">
        <v>0</v>
      </c>
      <c r="AB41" s="44">
        <v>0</v>
      </c>
      <c r="AC41" s="44">
        <v>0</v>
      </c>
      <c r="AD41" s="44">
        <v>0</v>
      </c>
      <c r="AE41" s="44">
        <v>0</v>
      </c>
      <c r="AF41" s="44">
        <v>0</v>
      </c>
      <c r="AG41" s="44">
        <v>0</v>
      </c>
      <c r="AH41" s="44">
        <v>0</v>
      </c>
      <c r="AI41" s="44">
        <v>5</v>
      </c>
      <c r="AJ41" s="44">
        <v>0</v>
      </c>
      <c r="AK41" s="44">
        <v>29</v>
      </c>
      <c r="AL41" s="44">
        <v>0</v>
      </c>
    </row>
    <row r="42" spans="1:38">
      <c r="A42" s="49" t="s">
        <v>106</v>
      </c>
      <c r="B42" s="49" t="s">
        <v>241</v>
      </c>
      <c r="C42" s="50" t="s">
        <v>107</v>
      </c>
      <c r="D42" s="24">
        <f t="shared" si="0"/>
        <v>0</v>
      </c>
      <c r="E42" s="46">
        <f t="shared" si="1"/>
        <v>0</v>
      </c>
      <c r="F42" s="46">
        <f t="shared" si="2"/>
        <v>0</v>
      </c>
      <c r="G42" s="26">
        <f t="shared" si="3"/>
        <v>0</v>
      </c>
      <c r="H42" s="47">
        <f t="shared" si="4"/>
        <v>71</v>
      </c>
      <c r="I42" s="25">
        <f t="shared" si="5"/>
        <v>75</v>
      </c>
      <c r="J42" s="25">
        <f t="shared" si="6"/>
        <v>72</v>
      </c>
      <c r="K42" s="48">
        <f t="shared" si="7"/>
        <v>81</v>
      </c>
      <c r="M42" s="25">
        <v>0</v>
      </c>
      <c r="N42" s="44">
        <v>0</v>
      </c>
      <c r="O42" s="25">
        <v>0</v>
      </c>
      <c r="P42" s="44">
        <v>0</v>
      </c>
      <c r="Q42" s="44">
        <v>0</v>
      </c>
      <c r="R42" s="44">
        <v>0</v>
      </c>
      <c r="S42" s="44">
        <v>0</v>
      </c>
      <c r="T42" s="44">
        <v>0</v>
      </c>
      <c r="U42" s="44">
        <v>0</v>
      </c>
      <c r="V42" s="44">
        <v>0</v>
      </c>
      <c r="W42" s="44">
        <v>0</v>
      </c>
      <c r="X42" s="25">
        <v>0</v>
      </c>
      <c r="Y42" s="44">
        <v>0</v>
      </c>
      <c r="Z42" s="44">
        <v>0</v>
      </c>
      <c r="AA42" s="44">
        <v>0</v>
      </c>
      <c r="AB42" s="44">
        <v>0</v>
      </c>
      <c r="AC42" s="44">
        <v>0</v>
      </c>
      <c r="AD42" s="44">
        <v>0</v>
      </c>
      <c r="AE42" s="44">
        <v>0</v>
      </c>
      <c r="AF42" s="44">
        <v>0</v>
      </c>
      <c r="AG42" s="44">
        <v>0</v>
      </c>
      <c r="AH42" s="44">
        <v>0</v>
      </c>
      <c r="AI42" s="44">
        <v>0</v>
      </c>
      <c r="AJ42" s="44">
        <v>0</v>
      </c>
      <c r="AK42" s="44">
        <v>0</v>
      </c>
      <c r="AL42" s="44">
        <v>0</v>
      </c>
    </row>
    <row r="43" spans="1:38">
      <c r="A43" s="49" t="s">
        <v>108</v>
      </c>
      <c r="B43" s="49" t="s">
        <v>236</v>
      </c>
      <c r="C43" s="50" t="s">
        <v>109</v>
      </c>
      <c r="D43" s="24">
        <f t="shared" ref="D43:D74" si="8">M43+R43</f>
        <v>16</v>
      </c>
      <c r="E43" s="46">
        <f t="shared" ref="E43:E74" si="9">SUM(W43,Y43,AA43:AB43,AE43:AF43,AI43:AJ43)</f>
        <v>41</v>
      </c>
      <c r="F43" s="46">
        <f t="shared" ref="F43:F74" si="10">SUM(X43,Z43,AC43:AD43,AG43:AH43,AK43:AL43)</f>
        <v>2131</v>
      </c>
      <c r="G43" s="26">
        <f t="shared" ref="G43:G74" si="11">SUM(N43:Q43,S43:V43)</f>
        <v>162</v>
      </c>
      <c r="H43" s="47">
        <f t="shared" si="4"/>
        <v>55</v>
      </c>
      <c r="I43" s="25">
        <f t="shared" si="5"/>
        <v>44</v>
      </c>
      <c r="J43" s="25">
        <f t="shared" si="6"/>
        <v>55</v>
      </c>
      <c r="K43" s="48">
        <f t="shared" si="7"/>
        <v>51</v>
      </c>
      <c r="M43" s="25">
        <v>15</v>
      </c>
      <c r="N43" s="44">
        <v>121</v>
      </c>
      <c r="O43" s="25">
        <v>0</v>
      </c>
      <c r="P43" s="44">
        <v>1</v>
      </c>
      <c r="Q43" s="44">
        <v>1</v>
      </c>
      <c r="R43" s="44">
        <v>1</v>
      </c>
      <c r="S43" s="44">
        <v>39</v>
      </c>
      <c r="T43" s="44">
        <v>0</v>
      </c>
      <c r="U43" s="44">
        <v>0</v>
      </c>
      <c r="V43" s="44">
        <v>0</v>
      </c>
      <c r="W43" s="44">
        <v>41</v>
      </c>
      <c r="X43" s="25">
        <v>2131</v>
      </c>
      <c r="Y43" s="44">
        <v>0</v>
      </c>
      <c r="Z43" s="44">
        <v>0</v>
      </c>
      <c r="AA43" s="44">
        <v>0</v>
      </c>
      <c r="AB43" s="44">
        <v>0</v>
      </c>
      <c r="AC43" s="44">
        <v>0</v>
      </c>
      <c r="AD43" s="44">
        <v>0</v>
      </c>
      <c r="AE43" s="44">
        <v>0</v>
      </c>
      <c r="AF43" s="44">
        <v>0</v>
      </c>
      <c r="AG43" s="44">
        <v>0</v>
      </c>
      <c r="AH43" s="44">
        <v>0</v>
      </c>
      <c r="AI43" s="44">
        <v>0</v>
      </c>
      <c r="AJ43" s="44">
        <v>0</v>
      </c>
      <c r="AK43" s="44">
        <v>0</v>
      </c>
      <c r="AL43" s="44">
        <v>0</v>
      </c>
    </row>
    <row r="44" spans="1:38">
      <c r="A44" s="49" t="s">
        <v>110</v>
      </c>
      <c r="B44" s="49" t="s">
        <v>240</v>
      </c>
      <c r="C44" s="50" t="s">
        <v>111</v>
      </c>
      <c r="D44" s="24">
        <f t="shared" si="8"/>
        <v>100</v>
      </c>
      <c r="E44" s="46">
        <f t="shared" si="9"/>
        <v>43</v>
      </c>
      <c r="F44" s="46">
        <f t="shared" si="10"/>
        <v>3808</v>
      </c>
      <c r="G44" s="26">
        <f t="shared" si="11"/>
        <v>404</v>
      </c>
      <c r="H44" s="47">
        <f t="shared" si="4"/>
        <v>15</v>
      </c>
      <c r="I44" s="25">
        <f t="shared" si="5"/>
        <v>43</v>
      </c>
      <c r="J44" s="25">
        <f t="shared" si="6"/>
        <v>48</v>
      </c>
      <c r="K44" s="48">
        <f t="shared" si="7"/>
        <v>27</v>
      </c>
      <c r="M44" s="25">
        <v>55</v>
      </c>
      <c r="N44" s="44">
        <v>286</v>
      </c>
      <c r="O44" s="25">
        <v>0</v>
      </c>
      <c r="P44" s="44">
        <v>2</v>
      </c>
      <c r="Q44" s="44">
        <v>7</v>
      </c>
      <c r="R44" s="44">
        <v>45</v>
      </c>
      <c r="S44" s="44">
        <v>109</v>
      </c>
      <c r="T44" s="44">
        <v>0</v>
      </c>
      <c r="U44" s="44">
        <v>0</v>
      </c>
      <c r="V44" s="44">
        <v>0</v>
      </c>
      <c r="W44" s="44">
        <v>33</v>
      </c>
      <c r="X44" s="25">
        <v>3784</v>
      </c>
      <c r="Y44" s="44">
        <v>7</v>
      </c>
      <c r="Z44" s="44">
        <v>0</v>
      </c>
      <c r="AA44" s="44">
        <v>0</v>
      </c>
      <c r="AB44" s="44">
        <v>0</v>
      </c>
      <c r="AC44" s="44">
        <v>0</v>
      </c>
      <c r="AD44" s="44">
        <v>0</v>
      </c>
      <c r="AE44" s="44">
        <v>2</v>
      </c>
      <c r="AF44" s="44">
        <v>0</v>
      </c>
      <c r="AG44" s="44">
        <v>16</v>
      </c>
      <c r="AH44" s="44">
        <v>0</v>
      </c>
      <c r="AI44" s="44">
        <v>1</v>
      </c>
      <c r="AJ44" s="44">
        <v>0</v>
      </c>
      <c r="AK44" s="44">
        <v>8</v>
      </c>
      <c r="AL44" s="44">
        <v>0</v>
      </c>
    </row>
    <row r="45" spans="1:38">
      <c r="A45" s="49" t="s">
        <v>112</v>
      </c>
      <c r="B45" s="49" t="s">
        <v>241</v>
      </c>
      <c r="C45" s="50" t="s">
        <v>113</v>
      </c>
      <c r="D45" s="24">
        <f t="shared" si="8"/>
        <v>0</v>
      </c>
      <c r="E45" s="46">
        <f t="shared" si="9"/>
        <v>0</v>
      </c>
      <c r="F45" s="46">
        <f t="shared" si="10"/>
        <v>0</v>
      </c>
      <c r="G45" s="26">
        <f t="shared" si="11"/>
        <v>0</v>
      </c>
      <c r="H45" s="47">
        <f t="shared" si="4"/>
        <v>71</v>
      </c>
      <c r="I45" s="25">
        <f t="shared" si="5"/>
        <v>75</v>
      </c>
      <c r="J45" s="25">
        <f t="shared" si="6"/>
        <v>72</v>
      </c>
      <c r="K45" s="48">
        <f t="shared" si="7"/>
        <v>81</v>
      </c>
      <c r="M45" s="25">
        <v>0</v>
      </c>
      <c r="N45" s="44">
        <v>0</v>
      </c>
      <c r="O45" s="25">
        <v>0</v>
      </c>
      <c r="P45" s="44">
        <v>0</v>
      </c>
      <c r="Q45" s="44">
        <v>0</v>
      </c>
      <c r="R45" s="44">
        <v>0</v>
      </c>
      <c r="S45" s="44">
        <v>0</v>
      </c>
      <c r="T45" s="44">
        <v>0</v>
      </c>
      <c r="U45" s="44">
        <v>0</v>
      </c>
      <c r="V45" s="44">
        <v>0</v>
      </c>
      <c r="W45" s="44">
        <v>0</v>
      </c>
      <c r="X45" s="25">
        <v>0</v>
      </c>
      <c r="Y45" s="44">
        <v>0</v>
      </c>
      <c r="Z45" s="44">
        <v>0</v>
      </c>
      <c r="AA45" s="44">
        <v>0</v>
      </c>
      <c r="AB45" s="44">
        <v>0</v>
      </c>
      <c r="AC45" s="44">
        <v>0</v>
      </c>
      <c r="AD45" s="44">
        <v>0</v>
      </c>
      <c r="AE45" s="44">
        <v>0</v>
      </c>
      <c r="AF45" s="44">
        <v>0</v>
      </c>
      <c r="AG45" s="44">
        <v>0</v>
      </c>
      <c r="AH45" s="44">
        <v>0</v>
      </c>
      <c r="AI45" s="44">
        <v>0</v>
      </c>
      <c r="AJ45" s="44">
        <v>0</v>
      </c>
      <c r="AK45" s="44">
        <v>0</v>
      </c>
      <c r="AL45" s="44">
        <v>0</v>
      </c>
    </row>
    <row r="46" spans="1:38">
      <c r="A46" s="49" t="s">
        <v>114</v>
      </c>
      <c r="B46" s="49" t="s">
        <v>234</v>
      </c>
      <c r="C46" s="50" t="s">
        <v>115</v>
      </c>
      <c r="D46" s="24">
        <f t="shared" si="8"/>
        <v>54</v>
      </c>
      <c r="E46" s="46">
        <f t="shared" si="9"/>
        <v>34</v>
      </c>
      <c r="F46" s="46">
        <f t="shared" si="10"/>
        <v>7834</v>
      </c>
      <c r="G46" s="26">
        <f t="shared" si="11"/>
        <v>304</v>
      </c>
      <c r="H46" s="47">
        <f t="shared" si="4"/>
        <v>37</v>
      </c>
      <c r="I46" s="25">
        <f t="shared" si="5"/>
        <v>46</v>
      </c>
      <c r="J46" s="25">
        <f t="shared" si="6"/>
        <v>36</v>
      </c>
      <c r="K46" s="48">
        <f t="shared" si="7"/>
        <v>35</v>
      </c>
      <c r="M46" s="25">
        <v>41</v>
      </c>
      <c r="N46" s="44">
        <v>186</v>
      </c>
      <c r="O46" s="25">
        <v>0</v>
      </c>
      <c r="P46" s="44">
        <v>1</v>
      </c>
      <c r="Q46" s="44">
        <v>11</v>
      </c>
      <c r="R46" s="44">
        <v>13</v>
      </c>
      <c r="S46" s="44">
        <v>106</v>
      </c>
      <c r="T46" s="44">
        <v>0</v>
      </c>
      <c r="U46" s="44">
        <v>0</v>
      </c>
      <c r="V46" s="44">
        <v>0</v>
      </c>
      <c r="W46" s="44">
        <v>27</v>
      </c>
      <c r="X46" s="25">
        <v>2453</v>
      </c>
      <c r="Y46" s="44">
        <v>6</v>
      </c>
      <c r="Z46" s="44">
        <v>5381</v>
      </c>
      <c r="AA46" s="44">
        <v>0</v>
      </c>
      <c r="AB46" s="44">
        <v>0</v>
      </c>
      <c r="AC46" s="44">
        <v>0</v>
      </c>
      <c r="AD46" s="44">
        <v>0</v>
      </c>
      <c r="AE46" s="44">
        <v>1</v>
      </c>
      <c r="AF46" s="44">
        <v>0</v>
      </c>
      <c r="AG46" s="44">
        <v>0</v>
      </c>
      <c r="AH46" s="44">
        <v>0</v>
      </c>
      <c r="AI46" s="44">
        <v>0</v>
      </c>
      <c r="AJ46" s="44">
        <v>0</v>
      </c>
      <c r="AK46" s="44">
        <v>0</v>
      </c>
      <c r="AL46" s="44">
        <v>0</v>
      </c>
    </row>
    <row r="47" spans="1:38">
      <c r="A47" s="49" t="s">
        <v>116</v>
      </c>
      <c r="B47" s="49" t="s">
        <v>236</v>
      </c>
      <c r="C47" s="50" t="s">
        <v>117</v>
      </c>
      <c r="D47" s="24">
        <f t="shared" si="8"/>
        <v>33</v>
      </c>
      <c r="E47" s="46">
        <f t="shared" si="9"/>
        <v>32</v>
      </c>
      <c r="F47" s="46">
        <f t="shared" si="10"/>
        <v>3285</v>
      </c>
      <c r="G47" s="26">
        <f t="shared" si="11"/>
        <v>454</v>
      </c>
      <c r="H47" s="47">
        <f t="shared" si="4"/>
        <v>46</v>
      </c>
      <c r="I47" s="25">
        <f t="shared" si="5"/>
        <v>49</v>
      </c>
      <c r="J47" s="25">
        <f t="shared" si="6"/>
        <v>50</v>
      </c>
      <c r="K47" s="48">
        <f t="shared" si="7"/>
        <v>23</v>
      </c>
      <c r="M47" s="25">
        <v>31</v>
      </c>
      <c r="N47" s="44">
        <v>262</v>
      </c>
      <c r="O47" s="25">
        <v>0</v>
      </c>
      <c r="P47" s="44">
        <v>0</v>
      </c>
      <c r="Q47" s="44">
        <v>5</v>
      </c>
      <c r="R47" s="44">
        <v>2</v>
      </c>
      <c r="S47" s="44">
        <v>187</v>
      </c>
      <c r="T47" s="44">
        <v>0</v>
      </c>
      <c r="U47" s="44">
        <v>0</v>
      </c>
      <c r="V47" s="44">
        <v>0</v>
      </c>
      <c r="W47" s="44">
        <v>31</v>
      </c>
      <c r="X47" s="25">
        <v>3285</v>
      </c>
      <c r="Y47" s="44">
        <v>0</v>
      </c>
      <c r="Z47" s="44">
        <v>0</v>
      </c>
      <c r="AA47" s="44">
        <v>0</v>
      </c>
      <c r="AB47" s="44">
        <v>0</v>
      </c>
      <c r="AC47" s="44">
        <v>0</v>
      </c>
      <c r="AD47" s="44">
        <v>0</v>
      </c>
      <c r="AE47" s="44">
        <v>0</v>
      </c>
      <c r="AF47" s="44">
        <v>0</v>
      </c>
      <c r="AG47" s="44">
        <v>0</v>
      </c>
      <c r="AH47" s="44">
        <v>0</v>
      </c>
      <c r="AI47" s="44">
        <v>1</v>
      </c>
      <c r="AJ47" s="44">
        <v>0</v>
      </c>
      <c r="AK47" s="44">
        <v>0</v>
      </c>
      <c r="AL47" s="44">
        <v>0</v>
      </c>
    </row>
    <row r="48" spans="1:38">
      <c r="A48" s="49" t="s">
        <v>118</v>
      </c>
      <c r="B48" s="49" t="s">
        <v>235</v>
      </c>
      <c r="C48" s="50" t="s">
        <v>119</v>
      </c>
      <c r="D48" s="24">
        <f t="shared" si="8"/>
        <v>0</v>
      </c>
      <c r="E48" s="46">
        <f t="shared" si="9"/>
        <v>0</v>
      </c>
      <c r="F48" s="46">
        <f t="shared" si="10"/>
        <v>0</v>
      </c>
      <c r="G48" s="26">
        <f t="shared" si="11"/>
        <v>4</v>
      </c>
      <c r="H48" s="47">
        <f t="shared" si="4"/>
        <v>71</v>
      </c>
      <c r="I48" s="25">
        <f t="shared" si="5"/>
        <v>75</v>
      </c>
      <c r="J48" s="25">
        <f t="shared" si="6"/>
        <v>72</v>
      </c>
      <c r="K48" s="48">
        <f t="shared" si="7"/>
        <v>74</v>
      </c>
      <c r="M48" s="25">
        <v>0</v>
      </c>
      <c r="N48" s="44">
        <v>2</v>
      </c>
      <c r="O48" s="25">
        <v>0</v>
      </c>
      <c r="P48" s="44">
        <v>0</v>
      </c>
      <c r="Q48" s="44">
        <v>2</v>
      </c>
      <c r="R48" s="44">
        <v>0</v>
      </c>
      <c r="S48" s="44">
        <v>0</v>
      </c>
      <c r="T48" s="44">
        <v>0</v>
      </c>
      <c r="U48" s="44">
        <v>0</v>
      </c>
      <c r="V48" s="44">
        <v>0</v>
      </c>
      <c r="W48" s="44">
        <v>0</v>
      </c>
      <c r="X48" s="25">
        <v>0</v>
      </c>
      <c r="Y48" s="44">
        <v>0</v>
      </c>
      <c r="Z48" s="44">
        <v>0</v>
      </c>
      <c r="AA48" s="44">
        <v>0</v>
      </c>
      <c r="AB48" s="44">
        <v>0</v>
      </c>
      <c r="AC48" s="44">
        <v>0</v>
      </c>
      <c r="AD48" s="44">
        <v>0</v>
      </c>
      <c r="AE48" s="44">
        <v>0</v>
      </c>
      <c r="AF48" s="44">
        <v>0</v>
      </c>
      <c r="AG48" s="44">
        <v>0</v>
      </c>
      <c r="AH48" s="44">
        <v>0</v>
      </c>
      <c r="AI48" s="44">
        <v>0</v>
      </c>
      <c r="AJ48" s="44">
        <v>0</v>
      </c>
      <c r="AK48" s="44">
        <v>0</v>
      </c>
      <c r="AL48" s="44">
        <v>0</v>
      </c>
    </row>
    <row r="49" spans="1:38">
      <c r="A49" s="49" t="s">
        <v>120</v>
      </c>
      <c r="B49" s="49" t="s">
        <v>239</v>
      </c>
      <c r="C49" s="50" t="s">
        <v>121</v>
      </c>
      <c r="D49" s="24">
        <f t="shared" si="8"/>
        <v>35</v>
      </c>
      <c r="E49" s="46">
        <f t="shared" si="9"/>
        <v>152</v>
      </c>
      <c r="F49" s="46">
        <f t="shared" si="10"/>
        <v>15555</v>
      </c>
      <c r="G49" s="26">
        <f t="shared" si="11"/>
        <v>286</v>
      </c>
      <c r="H49" s="47">
        <f t="shared" si="4"/>
        <v>44</v>
      </c>
      <c r="I49" s="25">
        <f t="shared" si="5"/>
        <v>18</v>
      </c>
      <c r="J49" s="25">
        <f t="shared" si="6"/>
        <v>25</v>
      </c>
      <c r="K49" s="48">
        <f t="shared" si="7"/>
        <v>38</v>
      </c>
      <c r="M49" s="25">
        <v>32</v>
      </c>
      <c r="N49" s="44">
        <v>193</v>
      </c>
      <c r="O49" s="25">
        <v>1</v>
      </c>
      <c r="P49" s="44">
        <v>0</v>
      </c>
      <c r="Q49" s="44">
        <v>3</v>
      </c>
      <c r="R49" s="44">
        <v>3</v>
      </c>
      <c r="S49" s="44">
        <v>89</v>
      </c>
      <c r="T49" s="44">
        <v>0</v>
      </c>
      <c r="U49" s="44">
        <v>0</v>
      </c>
      <c r="V49" s="44">
        <v>0</v>
      </c>
      <c r="W49" s="44">
        <v>67</v>
      </c>
      <c r="X49" s="25">
        <v>12366</v>
      </c>
      <c r="Y49" s="44">
        <v>84</v>
      </c>
      <c r="Z49" s="44">
        <v>3158</v>
      </c>
      <c r="AA49" s="44">
        <v>0</v>
      </c>
      <c r="AB49" s="44">
        <v>0</v>
      </c>
      <c r="AC49" s="44">
        <v>0</v>
      </c>
      <c r="AD49" s="44">
        <v>0</v>
      </c>
      <c r="AE49" s="44">
        <v>0</v>
      </c>
      <c r="AF49" s="44">
        <v>0</v>
      </c>
      <c r="AG49" s="44">
        <v>0</v>
      </c>
      <c r="AH49" s="44">
        <v>0</v>
      </c>
      <c r="AI49" s="44">
        <v>1</v>
      </c>
      <c r="AJ49" s="44">
        <v>0</v>
      </c>
      <c r="AK49" s="44">
        <v>31</v>
      </c>
      <c r="AL49" s="44">
        <v>0</v>
      </c>
    </row>
    <row r="50" spans="1:38">
      <c r="A50" s="49" t="s">
        <v>122</v>
      </c>
      <c r="B50" s="49" t="s">
        <v>239</v>
      </c>
      <c r="C50" s="50" t="s">
        <v>123</v>
      </c>
      <c r="D50" s="24">
        <f t="shared" si="8"/>
        <v>82</v>
      </c>
      <c r="E50" s="46">
        <f t="shared" si="9"/>
        <v>182</v>
      </c>
      <c r="F50" s="46">
        <f t="shared" si="10"/>
        <v>22811</v>
      </c>
      <c r="G50" s="26">
        <f t="shared" si="11"/>
        <v>309</v>
      </c>
      <c r="H50" s="47">
        <f t="shared" si="4"/>
        <v>23</v>
      </c>
      <c r="I50" s="25">
        <f t="shared" si="5"/>
        <v>14</v>
      </c>
      <c r="J50" s="25">
        <f t="shared" si="6"/>
        <v>20</v>
      </c>
      <c r="K50" s="48">
        <f t="shared" si="7"/>
        <v>34</v>
      </c>
      <c r="M50" s="25">
        <v>66</v>
      </c>
      <c r="N50" s="44">
        <v>207</v>
      </c>
      <c r="O50" s="25">
        <v>0</v>
      </c>
      <c r="P50" s="44">
        <v>0</v>
      </c>
      <c r="Q50" s="44">
        <v>8</v>
      </c>
      <c r="R50" s="44">
        <v>16</v>
      </c>
      <c r="S50" s="44">
        <v>94</v>
      </c>
      <c r="T50" s="44">
        <v>0</v>
      </c>
      <c r="U50" s="44">
        <v>0</v>
      </c>
      <c r="V50" s="44">
        <v>0</v>
      </c>
      <c r="W50" s="44">
        <v>106</v>
      </c>
      <c r="X50" s="25">
        <v>21044</v>
      </c>
      <c r="Y50" s="44">
        <v>76</v>
      </c>
      <c r="Z50" s="44">
        <v>1767</v>
      </c>
      <c r="AA50" s="44">
        <v>0</v>
      </c>
      <c r="AB50" s="44">
        <v>0</v>
      </c>
      <c r="AC50" s="44">
        <v>0</v>
      </c>
      <c r="AD50" s="44">
        <v>0</v>
      </c>
      <c r="AE50" s="44">
        <v>0</v>
      </c>
      <c r="AF50" s="44">
        <v>0</v>
      </c>
      <c r="AG50" s="44">
        <v>0</v>
      </c>
      <c r="AH50" s="44">
        <v>0</v>
      </c>
      <c r="AI50" s="44">
        <v>0</v>
      </c>
      <c r="AJ50" s="44">
        <v>0</v>
      </c>
      <c r="AK50" s="44">
        <v>0</v>
      </c>
      <c r="AL50" s="44">
        <v>0</v>
      </c>
    </row>
    <row r="51" spans="1:38">
      <c r="A51" s="49" t="s">
        <v>124</v>
      </c>
      <c r="B51" s="49" t="s">
        <v>241</v>
      </c>
      <c r="C51" s="50" t="s">
        <v>125</v>
      </c>
      <c r="D51" s="24">
        <f t="shared" si="8"/>
        <v>28</v>
      </c>
      <c r="E51" s="46">
        <f t="shared" si="9"/>
        <v>20</v>
      </c>
      <c r="F51" s="46">
        <f t="shared" si="10"/>
        <v>4715</v>
      </c>
      <c r="G51" s="26">
        <f t="shared" si="11"/>
        <v>162</v>
      </c>
      <c r="H51" s="47">
        <f t="shared" si="4"/>
        <v>50</v>
      </c>
      <c r="I51" s="25">
        <f t="shared" si="5"/>
        <v>56</v>
      </c>
      <c r="J51" s="25">
        <f t="shared" si="6"/>
        <v>43</v>
      </c>
      <c r="K51" s="48">
        <f t="shared" si="7"/>
        <v>51</v>
      </c>
      <c r="M51" s="25">
        <v>17</v>
      </c>
      <c r="N51" s="44">
        <v>113</v>
      </c>
      <c r="O51" s="25">
        <v>0</v>
      </c>
      <c r="P51" s="44">
        <v>0</v>
      </c>
      <c r="Q51" s="44">
        <v>8</v>
      </c>
      <c r="R51" s="44">
        <v>11</v>
      </c>
      <c r="S51" s="44">
        <v>41</v>
      </c>
      <c r="T51" s="44">
        <v>0</v>
      </c>
      <c r="U51" s="44">
        <v>0</v>
      </c>
      <c r="V51" s="44">
        <v>0</v>
      </c>
      <c r="W51" s="44">
        <v>14</v>
      </c>
      <c r="X51" s="25">
        <v>4715</v>
      </c>
      <c r="Y51" s="44">
        <v>6</v>
      </c>
      <c r="Z51" s="44">
        <v>0</v>
      </c>
      <c r="AA51" s="44">
        <v>0</v>
      </c>
      <c r="AB51" s="44">
        <v>0</v>
      </c>
      <c r="AC51" s="44">
        <v>0</v>
      </c>
      <c r="AD51" s="44">
        <v>0</v>
      </c>
      <c r="AE51" s="44">
        <v>0</v>
      </c>
      <c r="AF51" s="44">
        <v>0</v>
      </c>
      <c r="AG51" s="44">
        <v>0</v>
      </c>
      <c r="AH51" s="44">
        <v>0</v>
      </c>
      <c r="AI51" s="44">
        <v>0</v>
      </c>
      <c r="AJ51" s="44">
        <v>0</v>
      </c>
      <c r="AK51" s="44">
        <v>0</v>
      </c>
      <c r="AL51" s="44">
        <v>0</v>
      </c>
    </row>
    <row r="52" spans="1:38">
      <c r="A52" s="49" t="s">
        <v>126</v>
      </c>
      <c r="B52" s="49" t="s">
        <v>239</v>
      </c>
      <c r="C52" s="50" t="s">
        <v>127</v>
      </c>
      <c r="D52" s="24">
        <f t="shared" si="8"/>
        <v>62</v>
      </c>
      <c r="E52" s="46">
        <f t="shared" si="9"/>
        <v>72</v>
      </c>
      <c r="F52" s="46">
        <f t="shared" si="10"/>
        <v>10866</v>
      </c>
      <c r="G52" s="26">
        <f t="shared" si="11"/>
        <v>239</v>
      </c>
      <c r="H52" s="47">
        <f t="shared" si="4"/>
        <v>33</v>
      </c>
      <c r="I52" s="25">
        <f t="shared" si="5"/>
        <v>31</v>
      </c>
      <c r="J52" s="25">
        <f t="shared" si="6"/>
        <v>30</v>
      </c>
      <c r="K52" s="48">
        <f t="shared" si="7"/>
        <v>43</v>
      </c>
      <c r="M52" s="25">
        <v>48</v>
      </c>
      <c r="N52" s="44">
        <v>203</v>
      </c>
      <c r="O52" s="25">
        <v>3</v>
      </c>
      <c r="P52" s="44">
        <v>2</v>
      </c>
      <c r="Q52" s="44">
        <v>16</v>
      </c>
      <c r="R52" s="44">
        <v>14</v>
      </c>
      <c r="S52" s="44">
        <v>15</v>
      </c>
      <c r="T52" s="44">
        <v>0</v>
      </c>
      <c r="U52" s="44">
        <v>0</v>
      </c>
      <c r="V52" s="44">
        <v>0</v>
      </c>
      <c r="W52" s="44">
        <v>43</v>
      </c>
      <c r="X52" s="25">
        <v>10828</v>
      </c>
      <c r="Y52" s="44">
        <v>18</v>
      </c>
      <c r="Z52" s="44">
        <v>0</v>
      </c>
      <c r="AA52" s="44">
        <v>0</v>
      </c>
      <c r="AB52" s="44">
        <v>0</v>
      </c>
      <c r="AC52" s="44">
        <v>0</v>
      </c>
      <c r="AD52" s="44">
        <v>0</v>
      </c>
      <c r="AE52" s="44">
        <v>0</v>
      </c>
      <c r="AF52" s="44">
        <v>0</v>
      </c>
      <c r="AG52" s="44">
        <v>0</v>
      </c>
      <c r="AH52" s="44">
        <v>0</v>
      </c>
      <c r="AI52" s="44">
        <v>11</v>
      </c>
      <c r="AJ52" s="44">
        <v>0</v>
      </c>
      <c r="AK52" s="44">
        <v>38</v>
      </c>
      <c r="AL52" s="44">
        <v>0</v>
      </c>
    </row>
    <row r="53" spans="1:38">
      <c r="A53" s="49" t="s">
        <v>128</v>
      </c>
      <c r="B53" s="49" t="s">
        <v>239</v>
      </c>
      <c r="C53" s="50" t="s">
        <v>129</v>
      </c>
      <c r="D53" s="24">
        <f t="shared" si="8"/>
        <v>66</v>
      </c>
      <c r="E53" s="46">
        <f t="shared" si="9"/>
        <v>28</v>
      </c>
      <c r="F53" s="46">
        <f t="shared" si="10"/>
        <v>8405</v>
      </c>
      <c r="G53" s="26">
        <f t="shared" si="11"/>
        <v>416</v>
      </c>
      <c r="H53" s="47">
        <f t="shared" si="4"/>
        <v>30</v>
      </c>
      <c r="I53" s="25">
        <f t="shared" si="5"/>
        <v>50</v>
      </c>
      <c r="J53" s="25">
        <f t="shared" si="6"/>
        <v>34</v>
      </c>
      <c r="K53" s="48">
        <f t="shared" si="7"/>
        <v>26</v>
      </c>
      <c r="M53" s="25">
        <v>51</v>
      </c>
      <c r="N53" s="44">
        <v>273</v>
      </c>
      <c r="O53" s="25">
        <v>0</v>
      </c>
      <c r="P53" s="44">
        <v>1</v>
      </c>
      <c r="Q53" s="44">
        <v>4</v>
      </c>
      <c r="R53" s="44">
        <v>15</v>
      </c>
      <c r="S53" s="44">
        <v>137</v>
      </c>
      <c r="T53" s="44">
        <v>1</v>
      </c>
      <c r="U53" s="44">
        <v>0</v>
      </c>
      <c r="V53" s="44">
        <v>0</v>
      </c>
      <c r="W53" s="44">
        <v>22</v>
      </c>
      <c r="X53" s="25">
        <v>8206</v>
      </c>
      <c r="Y53" s="44">
        <v>5</v>
      </c>
      <c r="Z53" s="44">
        <v>0</v>
      </c>
      <c r="AA53" s="44">
        <v>0</v>
      </c>
      <c r="AB53" s="44">
        <v>0</v>
      </c>
      <c r="AC53" s="44">
        <v>0</v>
      </c>
      <c r="AD53" s="44">
        <v>0</v>
      </c>
      <c r="AE53" s="44">
        <v>0</v>
      </c>
      <c r="AF53" s="44">
        <v>0</v>
      </c>
      <c r="AG53" s="44">
        <v>0</v>
      </c>
      <c r="AH53" s="44">
        <v>0</v>
      </c>
      <c r="AI53" s="44">
        <v>1</v>
      </c>
      <c r="AJ53" s="44">
        <v>0</v>
      </c>
      <c r="AK53" s="44">
        <v>199</v>
      </c>
      <c r="AL53" s="44">
        <v>0</v>
      </c>
    </row>
    <row r="54" spans="1:38">
      <c r="A54" s="49" t="s">
        <v>130</v>
      </c>
      <c r="B54" s="49" t="s">
        <v>239</v>
      </c>
      <c r="C54" s="50" t="s">
        <v>131</v>
      </c>
      <c r="D54" s="24">
        <f t="shared" si="8"/>
        <v>191</v>
      </c>
      <c r="E54" s="46">
        <f t="shared" si="9"/>
        <v>410</v>
      </c>
      <c r="F54" s="46">
        <f t="shared" si="10"/>
        <v>25946</v>
      </c>
      <c r="G54" s="26">
        <f t="shared" si="11"/>
        <v>881</v>
      </c>
      <c r="H54" s="47">
        <f t="shared" si="4"/>
        <v>9</v>
      </c>
      <c r="I54" s="25">
        <f t="shared" si="5"/>
        <v>8</v>
      </c>
      <c r="J54" s="25">
        <f t="shared" si="6"/>
        <v>18</v>
      </c>
      <c r="K54" s="48">
        <f t="shared" si="7"/>
        <v>10</v>
      </c>
      <c r="M54" s="25">
        <v>137</v>
      </c>
      <c r="N54" s="44">
        <v>610</v>
      </c>
      <c r="O54" s="25">
        <v>2</v>
      </c>
      <c r="P54" s="44">
        <v>9</v>
      </c>
      <c r="Q54" s="44">
        <v>16</v>
      </c>
      <c r="R54" s="44">
        <v>54</v>
      </c>
      <c r="S54" s="44">
        <v>244</v>
      </c>
      <c r="T54" s="44">
        <v>0</v>
      </c>
      <c r="U54" s="44">
        <v>0</v>
      </c>
      <c r="V54" s="44">
        <v>0</v>
      </c>
      <c r="W54" s="44">
        <v>275</v>
      </c>
      <c r="X54" s="25">
        <v>23871</v>
      </c>
      <c r="Y54" s="44">
        <v>113</v>
      </c>
      <c r="Z54" s="44">
        <v>2055</v>
      </c>
      <c r="AA54" s="44">
        <v>1</v>
      </c>
      <c r="AB54" s="44">
        <v>0</v>
      </c>
      <c r="AC54" s="44">
        <v>0</v>
      </c>
      <c r="AD54" s="44">
        <v>0</v>
      </c>
      <c r="AE54" s="44">
        <v>6</v>
      </c>
      <c r="AF54" s="44">
        <v>0</v>
      </c>
      <c r="AG54" s="44">
        <v>0</v>
      </c>
      <c r="AH54" s="44">
        <v>0</v>
      </c>
      <c r="AI54" s="44">
        <v>15</v>
      </c>
      <c r="AJ54" s="44">
        <v>0</v>
      </c>
      <c r="AK54" s="44">
        <v>20</v>
      </c>
      <c r="AL54" s="44">
        <v>0</v>
      </c>
    </row>
    <row r="55" spans="1:38">
      <c r="A55" s="49" t="s">
        <v>132</v>
      </c>
      <c r="B55" s="49" t="s">
        <v>239</v>
      </c>
      <c r="C55" s="50" t="s">
        <v>133</v>
      </c>
      <c r="D55" s="24">
        <f t="shared" si="8"/>
        <v>48</v>
      </c>
      <c r="E55" s="46">
        <f t="shared" si="9"/>
        <v>52</v>
      </c>
      <c r="F55" s="46">
        <f t="shared" si="10"/>
        <v>8185</v>
      </c>
      <c r="G55" s="26">
        <f t="shared" si="11"/>
        <v>260</v>
      </c>
      <c r="H55" s="47">
        <f t="shared" si="4"/>
        <v>39</v>
      </c>
      <c r="I55" s="25">
        <f t="shared" si="5"/>
        <v>39</v>
      </c>
      <c r="J55" s="25">
        <f t="shared" si="6"/>
        <v>35</v>
      </c>
      <c r="K55" s="48">
        <f t="shared" si="7"/>
        <v>40</v>
      </c>
      <c r="M55" s="25">
        <v>46</v>
      </c>
      <c r="N55" s="44">
        <v>197</v>
      </c>
      <c r="O55" s="25">
        <v>1</v>
      </c>
      <c r="P55" s="44">
        <v>1</v>
      </c>
      <c r="Q55" s="44">
        <v>10</v>
      </c>
      <c r="R55" s="44">
        <v>2</v>
      </c>
      <c r="S55" s="44">
        <v>51</v>
      </c>
      <c r="T55" s="44">
        <v>0</v>
      </c>
      <c r="U55" s="44">
        <v>0</v>
      </c>
      <c r="V55" s="44">
        <v>0</v>
      </c>
      <c r="W55" s="44">
        <v>44</v>
      </c>
      <c r="X55" s="25">
        <v>8145</v>
      </c>
      <c r="Y55" s="44">
        <v>1</v>
      </c>
      <c r="Z55" s="44">
        <v>0</v>
      </c>
      <c r="AA55" s="44">
        <v>0</v>
      </c>
      <c r="AB55" s="44">
        <v>0</v>
      </c>
      <c r="AC55" s="44">
        <v>0</v>
      </c>
      <c r="AD55" s="44">
        <v>0</v>
      </c>
      <c r="AE55" s="44">
        <v>0</v>
      </c>
      <c r="AF55" s="44">
        <v>0</v>
      </c>
      <c r="AG55" s="44">
        <v>0</v>
      </c>
      <c r="AH55" s="44">
        <v>0</v>
      </c>
      <c r="AI55" s="44">
        <v>7</v>
      </c>
      <c r="AJ55" s="44">
        <v>0</v>
      </c>
      <c r="AK55" s="44">
        <v>40</v>
      </c>
      <c r="AL55" s="44">
        <v>0</v>
      </c>
    </row>
    <row r="56" spans="1:38">
      <c r="A56" s="49" t="s">
        <v>134</v>
      </c>
      <c r="B56" s="49" t="s">
        <v>240</v>
      </c>
      <c r="C56" s="50" t="s">
        <v>135</v>
      </c>
      <c r="D56" s="24">
        <f t="shared" si="8"/>
        <v>83</v>
      </c>
      <c r="E56" s="46">
        <f t="shared" si="9"/>
        <v>107</v>
      </c>
      <c r="F56" s="46">
        <f t="shared" si="10"/>
        <v>8951</v>
      </c>
      <c r="G56" s="26">
        <f t="shared" si="11"/>
        <v>505</v>
      </c>
      <c r="H56" s="47">
        <f t="shared" si="4"/>
        <v>21</v>
      </c>
      <c r="I56" s="25">
        <f t="shared" si="5"/>
        <v>26</v>
      </c>
      <c r="J56" s="25">
        <f t="shared" si="6"/>
        <v>33</v>
      </c>
      <c r="K56" s="48">
        <f t="shared" si="7"/>
        <v>19</v>
      </c>
      <c r="M56" s="25">
        <v>58</v>
      </c>
      <c r="N56" s="44">
        <v>357</v>
      </c>
      <c r="O56" s="25">
        <v>0</v>
      </c>
      <c r="P56" s="44">
        <v>0</v>
      </c>
      <c r="Q56" s="44">
        <v>5</v>
      </c>
      <c r="R56" s="44">
        <v>25</v>
      </c>
      <c r="S56" s="44">
        <v>143</v>
      </c>
      <c r="T56" s="44">
        <v>0</v>
      </c>
      <c r="U56" s="44">
        <v>0</v>
      </c>
      <c r="V56" s="44">
        <v>0</v>
      </c>
      <c r="W56" s="44">
        <v>58</v>
      </c>
      <c r="X56" s="25">
        <v>6048</v>
      </c>
      <c r="Y56" s="44">
        <v>47</v>
      </c>
      <c r="Z56" s="44">
        <v>2373</v>
      </c>
      <c r="AA56" s="44">
        <v>0</v>
      </c>
      <c r="AB56" s="44">
        <v>0</v>
      </c>
      <c r="AC56" s="44">
        <v>0</v>
      </c>
      <c r="AD56" s="44">
        <v>0</v>
      </c>
      <c r="AE56" s="44">
        <v>0</v>
      </c>
      <c r="AF56" s="44">
        <v>0</v>
      </c>
      <c r="AG56" s="44">
        <v>0</v>
      </c>
      <c r="AH56" s="44">
        <v>0</v>
      </c>
      <c r="AI56" s="44">
        <v>2</v>
      </c>
      <c r="AJ56" s="44">
        <v>0</v>
      </c>
      <c r="AK56" s="44">
        <v>530</v>
      </c>
      <c r="AL56" s="44">
        <v>0</v>
      </c>
    </row>
    <row r="57" spans="1:38">
      <c r="A57" s="49" t="s">
        <v>136</v>
      </c>
      <c r="B57" s="49" t="s">
        <v>238</v>
      </c>
      <c r="C57" s="50" t="s">
        <v>137</v>
      </c>
      <c r="D57" s="24">
        <f t="shared" si="8"/>
        <v>14</v>
      </c>
      <c r="E57" s="46">
        <f t="shared" si="9"/>
        <v>28</v>
      </c>
      <c r="F57" s="46">
        <f t="shared" si="10"/>
        <v>7794</v>
      </c>
      <c r="G57" s="26">
        <f t="shared" si="11"/>
        <v>147</v>
      </c>
      <c r="H57" s="47">
        <f t="shared" si="4"/>
        <v>57</v>
      </c>
      <c r="I57" s="25">
        <f t="shared" si="5"/>
        <v>50</v>
      </c>
      <c r="J57" s="25">
        <f t="shared" si="6"/>
        <v>37</v>
      </c>
      <c r="K57" s="48">
        <f t="shared" si="7"/>
        <v>55</v>
      </c>
      <c r="M57" s="25">
        <v>10</v>
      </c>
      <c r="N57" s="44">
        <v>89</v>
      </c>
      <c r="O57" s="25">
        <v>2</v>
      </c>
      <c r="P57" s="44">
        <v>5</v>
      </c>
      <c r="Q57" s="44">
        <v>8</v>
      </c>
      <c r="R57" s="44">
        <v>4</v>
      </c>
      <c r="S57" s="44">
        <v>40</v>
      </c>
      <c r="T57" s="44">
        <v>0</v>
      </c>
      <c r="U57" s="44">
        <v>0</v>
      </c>
      <c r="V57" s="44">
        <v>3</v>
      </c>
      <c r="W57" s="44">
        <v>25</v>
      </c>
      <c r="X57" s="25">
        <v>2867</v>
      </c>
      <c r="Y57" s="44">
        <v>0</v>
      </c>
      <c r="Z57" s="44">
        <v>0</v>
      </c>
      <c r="AA57" s="44">
        <v>1</v>
      </c>
      <c r="AB57" s="44">
        <v>0</v>
      </c>
      <c r="AC57" s="44">
        <v>0</v>
      </c>
      <c r="AD57" s="44">
        <v>0</v>
      </c>
      <c r="AE57" s="44">
        <v>1</v>
      </c>
      <c r="AF57" s="44">
        <v>0</v>
      </c>
      <c r="AG57" s="44">
        <v>4512</v>
      </c>
      <c r="AH57" s="44">
        <v>0</v>
      </c>
      <c r="AI57" s="44">
        <v>1</v>
      </c>
      <c r="AJ57" s="44">
        <v>0</v>
      </c>
      <c r="AK57" s="44">
        <v>415</v>
      </c>
      <c r="AL57" s="44">
        <v>0</v>
      </c>
    </row>
    <row r="58" spans="1:38">
      <c r="A58" s="49" t="s">
        <v>138</v>
      </c>
      <c r="B58" s="49" t="s">
        <v>234</v>
      </c>
      <c r="C58" s="50" t="s">
        <v>139</v>
      </c>
      <c r="D58" s="24">
        <f t="shared" si="8"/>
        <v>354</v>
      </c>
      <c r="E58" s="46">
        <f t="shared" si="9"/>
        <v>640</v>
      </c>
      <c r="F58" s="46">
        <f t="shared" si="10"/>
        <v>89363</v>
      </c>
      <c r="G58" s="26">
        <f t="shared" si="11"/>
        <v>1379</v>
      </c>
      <c r="H58" s="47">
        <f t="shared" si="4"/>
        <v>5</v>
      </c>
      <c r="I58" s="25">
        <f t="shared" si="5"/>
        <v>6</v>
      </c>
      <c r="J58" s="25">
        <f t="shared" si="6"/>
        <v>7</v>
      </c>
      <c r="K58" s="48">
        <f t="shared" si="7"/>
        <v>7</v>
      </c>
      <c r="M58" s="25">
        <v>231</v>
      </c>
      <c r="N58" s="44">
        <v>934</v>
      </c>
      <c r="O58" s="25">
        <v>1</v>
      </c>
      <c r="P58" s="44">
        <v>5</v>
      </c>
      <c r="Q58" s="44">
        <v>50</v>
      </c>
      <c r="R58" s="44">
        <v>123</v>
      </c>
      <c r="S58" s="44">
        <v>389</v>
      </c>
      <c r="T58" s="44">
        <v>0</v>
      </c>
      <c r="U58" s="44">
        <v>0</v>
      </c>
      <c r="V58" s="44">
        <v>0</v>
      </c>
      <c r="W58" s="44">
        <v>357</v>
      </c>
      <c r="X58" s="25">
        <v>81050</v>
      </c>
      <c r="Y58" s="44">
        <v>252</v>
      </c>
      <c r="Z58" s="44">
        <v>7353</v>
      </c>
      <c r="AA58" s="44">
        <v>1</v>
      </c>
      <c r="AB58" s="44">
        <v>0</v>
      </c>
      <c r="AC58" s="44">
        <v>0</v>
      </c>
      <c r="AD58" s="44">
        <v>0</v>
      </c>
      <c r="AE58" s="44">
        <v>4</v>
      </c>
      <c r="AF58" s="44">
        <v>0</v>
      </c>
      <c r="AG58" s="44">
        <v>86</v>
      </c>
      <c r="AH58" s="44">
        <v>0</v>
      </c>
      <c r="AI58" s="44">
        <v>19</v>
      </c>
      <c r="AJ58" s="44">
        <v>7</v>
      </c>
      <c r="AK58" s="44">
        <v>339</v>
      </c>
      <c r="AL58" s="44">
        <v>535</v>
      </c>
    </row>
    <row r="59" spans="1:38">
      <c r="A59" s="49" t="s">
        <v>140</v>
      </c>
      <c r="B59" s="49" t="s">
        <v>236</v>
      </c>
      <c r="C59" s="50" t="s">
        <v>141</v>
      </c>
      <c r="D59" s="24">
        <f t="shared" si="8"/>
        <v>99</v>
      </c>
      <c r="E59" s="46">
        <f t="shared" si="9"/>
        <v>54</v>
      </c>
      <c r="F59" s="46">
        <f t="shared" si="10"/>
        <v>10326</v>
      </c>
      <c r="G59" s="26">
        <f t="shared" si="11"/>
        <v>656</v>
      </c>
      <c r="H59" s="47">
        <f t="shared" si="4"/>
        <v>16</v>
      </c>
      <c r="I59" s="25">
        <f t="shared" si="5"/>
        <v>38</v>
      </c>
      <c r="J59" s="25">
        <f t="shared" si="6"/>
        <v>32</v>
      </c>
      <c r="K59" s="48">
        <f t="shared" si="7"/>
        <v>15</v>
      </c>
      <c r="M59" s="25">
        <v>80</v>
      </c>
      <c r="N59" s="44">
        <v>469</v>
      </c>
      <c r="O59" s="25">
        <v>1</v>
      </c>
      <c r="P59" s="44">
        <v>6</v>
      </c>
      <c r="Q59" s="44">
        <v>11</v>
      </c>
      <c r="R59" s="44">
        <v>19</v>
      </c>
      <c r="S59" s="44">
        <v>162</v>
      </c>
      <c r="T59" s="44">
        <v>0</v>
      </c>
      <c r="U59" s="44">
        <v>0</v>
      </c>
      <c r="V59" s="44">
        <v>7</v>
      </c>
      <c r="W59" s="44">
        <v>41</v>
      </c>
      <c r="X59" s="25">
        <v>10326</v>
      </c>
      <c r="Y59" s="44">
        <v>13</v>
      </c>
      <c r="Z59" s="44">
        <v>0</v>
      </c>
      <c r="AA59" s="44">
        <v>0</v>
      </c>
      <c r="AB59" s="44">
        <v>0</v>
      </c>
      <c r="AC59" s="44">
        <v>0</v>
      </c>
      <c r="AD59" s="44">
        <v>0</v>
      </c>
      <c r="AE59" s="44">
        <v>0</v>
      </c>
      <c r="AF59" s="44">
        <v>0</v>
      </c>
      <c r="AG59" s="44">
        <v>0</v>
      </c>
      <c r="AH59" s="44">
        <v>0</v>
      </c>
      <c r="AI59" s="44">
        <v>0</v>
      </c>
      <c r="AJ59" s="44">
        <v>0</v>
      </c>
      <c r="AK59" s="44">
        <v>0</v>
      </c>
      <c r="AL59" s="44">
        <v>0</v>
      </c>
    </row>
    <row r="60" spans="1:38">
      <c r="A60" s="49" t="s">
        <v>142</v>
      </c>
      <c r="B60" s="49" t="s">
        <v>235</v>
      </c>
      <c r="C60" s="50" t="s">
        <v>143</v>
      </c>
      <c r="D60" s="24">
        <f t="shared" si="8"/>
        <v>0</v>
      </c>
      <c r="E60" s="46">
        <f t="shared" si="9"/>
        <v>1</v>
      </c>
      <c r="F60" s="46">
        <f t="shared" si="10"/>
        <v>41</v>
      </c>
      <c r="G60" s="26">
        <f t="shared" si="11"/>
        <v>5</v>
      </c>
      <c r="H60" s="47">
        <f t="shared" si="4"/>
        <v>71</v>
      </c>
      <c r="I60" s="25">
        <f t="shared" si="5"/>
        <v>70</v>
      </c>
      <c r="J60" s="25">
        <f t="shared" si="6"/>
        <v>68</v>
      </c>
      <c r="K60" s="48">
        <f t="shared" si="7"/>
        <v>73</v>
      </c>
      <c r="M60" s="25">
        <v>0</v>
      </c>
      <c r="N60" s="44">
        <v>1</v>
      </c>
      <c r="O60" s="25">
        <v>0</v>
      </c>
      <c r="P60" s="44">
        <v>0</v>
      </c>
      <c r="Q60" s="44">
        <v>4</v>
      </c>
      <c r="R60" s="44">
        <v>0</v>
      </c>
      <c r="S60" s="44">
        <v>0</v>
      </c>
      <c r="T60" s="44">
        <v>0</v>
      </c>
      <c r="U60" s="44">
        <v>0</v>
      </c>
      <c r="V60" s="44">
        <v>0</v>
      </c>
      <c r="W60" s="44">
        <v>0</v>
      </c>
      <c r="X60" s="25">
        <v>0</v>
      </c>
      <c r="Y60" s="44">
        <v>0</v>
      </c>
      <c r="Z60" s="44">
        <v>0</v>
      </c>
      <c r="AA60" s="44">
        <v>0</v>
      </c>
      <c r="AB60" s="44">
        <v>0</v>
      </c>
      <c r="AC60" s="44">
        <v>0</v>
      </c>
      <c r="AD60" s="44">
        <v>0</v>
      </c>
      <c r="AE60" s="44">
        <v>0</v>
      </c>
      <c r="AF60" s="44">
        <v>0</v>
      </c>
      <c r="AG60" s="44">
        <v>0</v>
      </c>
      <c r="AH60" s="44">
        <v>0</v>
      </c>
      <c r="AI60" s="44">
        <v>1</v>
      </c>
      <c r="AJ60" s="44">
        <v>0</v>
      </c>
      <c r="AK60" s="44">
        <v>41</v>
      </c>
      <c r="AL60" s="44">
        <v>0</v>
      </c>
    </row>
    <row r="61" spans="1:38">
      <c r="A61" s="49" t="s">
        <v>144</v>
      </c>
      <c r="B61" s="49" t="s">
        <v>236</v>
      </c>
      <c r="C61" s="50" t="s">
        <v>145</v>
      </c>
      <c r="D61" s="24">
        <f t="shared" si="8"/>
        <v>59</v>
      </c>
      <c r="E61" s="46">
        <f t="shared" si="9"/>
        <v>121</v>
      </c>
      <c r="F61" s="46">
        <f t="shared" si="10"/>
        <v>6248</v>
      </c>
      <c r="G61" s="26">
        <f t="shared" si="11"/>
        <v>392</v>
      </c>
      <c r="H61" s="47">
        <f t="shared" si="4"/>
        <v>34</v>
      </c>
      <c r="I61" s="25">
        <f t="shared" si="5"/>
        <v>24</v>
      </c>
      <c r="J61" s="25">
        <f t="shared" si="6"/>
        <v>39</v>
      </c>
      <c r="K61" s="48">
        <f t="shared" si="7"/>
        <v>29</v>
      </c>
      <c r="M61" s="25">
        <v>41</v>
      </c>
      <c r="N61" s="44">
        <v>303</v>
      </c>
      <c r="O61" s="25">
        <v>0</v>
      </c>
      <c r="P61" s="44">
        <v>0</v>
      </c>
      <c r="Q61" s="44">
        <v>7</v>
      </c>
      <c r="R61" s="44">
        <v>18</v>
      </c>
      <c r="S61" s="44">
        <v>82</v>
      </c>
      <c r="T61" s="44">
        <v>0</v>
      </c>
      <c r="U61" s="44">
        <v>0</v>
      </c>
      <c r="V61" s="44">
        <v>0</v>
      </c>
      <c r="W61" s="44">
        <v>92</v>
      </c>
      <c r="X61" s="25">
        <v>5985</v>
      </c>
      <c r="Y61" s="44">
        <v>29</v>
      </c>
      <c r="Z61" s="44">
        <v>263</v>
      </c>
      <c r="AA61" s="44">
        <v>0</v>
      </c>
      <c r="AB61" s="44">
        <v>0</v>
      </c>
      <c r="AC61" s="44">
        <v>0</v>
      </c>
      <c r="AD61" s="44">
        <v>0</v>
      </c>
      <c r="AE61" s="44">
        <v>0</v>
      </c>
      <c r="AF61" s="44">
        <v>0</v>
      </c>
      <c r="AG61" s="44">
        <v>0</v>
      </c>
      <c r="AH61" s="44">
        <v>0</v>
      </c>
      <c r="AI61" s="44">
        <v>0</v>
      </c>
      <c r="AJ61" s="44">
        <v>0</v>
      </c>
      <c r="AK61" s="44">
        <v>0</v>
      </c>
      <c r="AL61" s="44">
        <v>0</v>
      </c>
    </row>
    <row r="62" spans="1:38">
      <c r="A62" s="49" t="s">
        <v>146</v>
      </c>
      <c r="B62" s="49" t="s">
        <v>239</v>
      </c>
      <c r="C62" s="50" t="s">
        <v>147</v>
      </c>
      <c r="D62" s="24">
        <f t="shared" si="8"/>
        <v>52</v>
      </c>
      <c r="E62" s="46">
        <f t="shared" si="9"/>
        <v>128</v>
      </c>
      <c r="F62" s="46">
        <f t="shared" si="10"/>
        <v>110420</v>
      </c>
      <c r="G62" s="26">
        <f t="shared" si="11"/>
        <v>478</v>
      </c>
      <c r="H62" s="47">
        <f t="shared" si="4"/>
        <v>38</v>
      </c>
      <c r="I62" s="25">
        <f t="shared" si="5"/>
        <v>22</v>
      </c>
      <c r="J62" s="25">
        <f t="shared" si="6"/>
        <v>5</v>
      </c>
      <c r="K62" s="48">
        <f t="shared" si="7"/>
        <v>20</v>
      </c>
      <c r="M62" s="25">
        <v>33</v>
      </c>
      <c r="N62" s="44">
        <v>302</v>
      </c>
      <c r="O62" s="25">
        <v>0</v>
      </c>
      <c r="P62" s="44">
        <v>0</v>
      </c>
      <c r="Q62" s="44">
        <v>8</v>
      </c>
      <c r="R62" s="44">
        <v>19</v>
      </c>
      <c r="S62" s="44">
        <v>168</v>
      </c>
      <c r="T62" s="44">
        <v>0</v>
      </c>
      <c r="U62" s="44">
        <v>0</v>
      </c>
      <c r="V62" s="44">
        <v>0</v>
      </c>
      <c r="W62" s="44">
        <v>41</v>
      </c>
      <c r="X62" s="25">
        <v>110123</v>
      </c>
      <c r="Y62" s="44">
        <v>69</v>
      </c>
      <c r="Z62" s="44">
        <v>0</v>
      </c>
      <c r="AA62" s="44">
        <v>0</v>
      </c>
      <c r="AB62" s="44">
        <v>0</v>
      </c>
      <c r="AC62" s="44">
        <v>0</v>
      </c>
      <c r="AD62" s="44">
        <v>0</v>
      </c>
      <c r="AE62" s="44">
        <v>0</v>
      </c>
      <c r="AF62" s="44">
        <v>0</v>
      </c>
      <c r="AG62" s="44">
        <v>0</v>
      </c>
      <c r="AH62" s="44">
        <v>0</v>
      </c>
      <c r="AI62" s="44">
        <v>18</v>
      </c>
      <c r="AJ62" s="44">
        <v>0</v>
      </c>
      <c r="AK62" s="44">
        <v>297</v>
      </c>
      <c r="AL62" s="44">
        <v>0</v>
      </c>
    </row>
    <row r="63" spans="1:38">
      <c r="A63" s="49" t="s">
        <v>148</v>
      </c>
      <c r="B63" s="49" t="s">
        <v>237</v>
      </c>
      <c r="C63" s="50" t="s">
        <v>149</v>
      </c>
      <c r="D63" s="24">
        <f t="shared" si="8"/>
        <v>1</v>
      </c>
      <c r="E63" s="46">
        <f t="shared" si="9"/>
        <v>0</v>
      </c>
      <c r="F63" s="46">
        <f t="shared" si="10"/>
        <v>0</v>
      </c>
      <c r="G63" s="26">
        <f t="shared" si="11"/>
        <v>7</v>
      </c>
      <c r="H63" s="47">
        <f t="shared" si="4"/>
        <v>68</v>
      </c>
      <c r="I63" s="25">
        <f t="shared" si="5"/>
        <v>75</v>
      </c>
      <c r="J63" s="25">
        <f t="shared" si="6"/>
        <v>72</v>
      </c>
      <c r="K63" s="48">
        <f t="shared" si="7"/>
        <v>71</v>
      </c>
      <c r="M63" s="25">
        <v>1</v>
      </c>
      <c r="N63" s="44">
        <v>1</v>
      </c>
      <c r="O63" s="25">
        <v>0</v>
      </c>
      <c r="P63" s="44">
        <v>1</v>
      </c>
      <c r="Q63" s="44">
        <v>5</v>
      </c>
      <c r="R63" s="44">
        <v>0</v>
      </c>
      <c r="S63" s="44">
        <v>0</v>
      </c>
      <c r="T63" s="44">
        <v>0</v>
      </c>
      <c r="U63" s="44">
        <v>0</v>
      </c>
      <c r="V63" s="44">
        <v>0</v>
      </c>
      <c r="W63" s="44">
        <v>0</v>
      </c>
      <c r="X63" s="25">
        <v>0</v>
      </c>
      <c r="Y63" s="44">
        <v>0</v>
      </c>
      <c r="Z63" s="44">
        <v>0</v>
      </c>
      <c r="AA63" s="44">
        <v>0</v>
      </c>
      <c r="AB63" s="44">
        <v>0</v>
      </c>
      <c r="AC63" s="44">
        <v>0</v>
      </c>
      <c r="AD63" s="44">
        <v>0</v>
      </c>
      <c r="AE63" s="44">
        <v>0</v>
      </c>
      <c r="AF63" s="44">
        <v>0</v>
      </c>
      <c r="AG63" s="44">
        <v>0</v>
      </c>
      <c r="AH63" s="44">
        <v>0</v>
      </c>
      <c r="AI63" s="44">
        <v>0</v>
      </c>
      <c r="AJ63" s="44">
        <v>0</v>
      </c>
      <c r="AK63" s="44">
        <v>0</v>
      </c>
      <c r="AL63" s="44">
        <v>0</v>
      </c>
    </row>
    <row r="64" spans="1:38">
      <c r="A64" s="49" t="s">
        <v>150</v>
      </c>
      <c r="B64" s="49" t="s">
        <v>238</v>
      </c>
      <c r="C64" s="50" t="s">
        <v>151</v>
      </c>
      <c r="D64" s="24">
        <f t="shared" si="8"/>
        <v>22</v>
      </c>
      <c r="E64" s="46">
        <f t="shared" si="9"/>
        <v>33</v>
      </c>
      <c r="F64" s="46">
        <f t="shared" si="10"/>
        <v>909</v>
      </c>
      <c r="G64" s="26">
        <f t="shared" si="11"/>
        <v>118</v>
      </c>
      <c r="H64" s="47">
        <f t="shared" si="4"/>
        <v>52</v>
      </c>
      <c r="I64" s="25">
        <f t="shared" si="5"/>
        <v>47</v>
      </c>
      <c r="J64" s="25">
        <f t="shared" si="6"/>
        <v>62</v>
      </c>
      <c r="K64" s="48">
        <f t="shared" si="7"/>
        <v>57</v>
      </c>
      <c r="M64" s="25">
        <v>20</v>
      </c>
      <c r="N64" s="44">
        <v>73</v>
      </c>
      <c r="O64" s="25">
        <v>5</v>
      </c>
      <c r="P64" s="44">
        <v>0</v>
      </c>
      <c r="Q64" s="44">
        <v>0</v>
      </c>
      <c r="R64" s="44">
        <v>2</v>
      </c>
      <c r="S64" s="44">
        <v>40</v>
      </c>
      <c r="T64" s="44">
        <v>0</v>
      </c>
      <c r="U64" s="44">
        <v>0</v>
      </c>
      <c r="V64" s="44">
        <v>0</v>
      </c>
      <c r="W64" s="44">
        <v>28</v>
      </c>
      <c r="X64" s="25">
        <v>897</v>
      </c>
      <c r="Y64" s="44">
        <v>0</v>
      </c>
      <c r="Z64" s="44">
        <v>0</v>
      </c>
      <c r="AA64" s="44">
        <v>5</v>
      </c>
      <c r="AB64" s="44">
        <v>0</v>
      </c>
      <c r="AC64" s="44">
        <v>12</v>
      </c>
      <c r="AD64" s="44">
        <v>0</v>
      </c>
      <c r="AE64" s="44">
        <v>0</v>
      </c>
      <c r="AF64" s="44">
        <v>0</v>
      </c>
      <c r="AG64" s="44">
        <v>0</v>
      </c>
      <c r="AH64" s="44">
        <v>0</v>
      </c>
      <c r="AI64" s="44">
        <v>0</v>
      </c>
      <c r="AJ64" s="44">
        <v>0</v>
      </c>
      <c r="AK64" s="44">
        <v>0</v>
      </c>
      <c r="AL64" s="44">
        <v>0</v>
      </c>
    </row>
    <row r="65" spans="1:38">
      <c r="A65" s="49" t="s">
        <v>152</v>
      </c>
      <c r="B65" s="49" t="s">
        <v>234</v>
      </c>
      <c r="C65" s="50" t="s">
        <v>153</v>
      </c>
      <c r="D65" s="24">
        <f t="shared" si="8"/>
        <v>524</v>
      </c>
      <c r="E65" s="46">
        <f t="shared" si="9"/>
        <v>1910</v>
      </c>
      <c r="F65" s="46">
        <f t="shared" si="10"/>
        <v>669048</v>
      </c>
      <c r="G65" s="26">
        <f t="shared" si="11"/>
        <v>2841</v>
      </c>
      <c r="H65" s="47">
        <f t="shared" si="4"/>
        <v>4</v>
      </c>
      <c r="I65" s="25">
        <f t="shared" si="5"/>
        <v>2</v>
      </c>
      <c r="J65" s="25">
        <f t="shared" si="6"/>
        <v>2</v>
      </c>
      <c r="K65" s="48">
        <f t="shared" si="7"/>
        <v>3</v>
      </c>
      <c r="M65" s="25">
        <v>304</v>
      </c>
      <c r="N65" s="44">
        <v>1289</v>
      </c>
      <c r="O65" s="25">
        <v>0</v>
      </c>
      <c r="P65" s="44">
        <v>12</v>
      </c>
      <c r="Q65" s="44">
        <v>28</v>
      </c>
      <c r="R65" s="44">
        <v>220</v>
      </c>
      <c r="S65" s="44">
        <v>1511</v>
      </c>
      <c r="T65" s="44">
        <v>1</v>
      </c>
      <c r="U65" s="44">
        <v>0</v>
      </c>
      <c r="V65" s="44">
        <v>0</v>
      </c>
      <c r="W65" s="44">
        <v>669</v>
      </c>
      <c r="X65" s="25">
        <v>653184</v>
      </c>
      <c r="Y65" s="44">
        <v>1234</v>
      </c>
      <c r="Z65" s="44">
        <v>14477</v>
      </c>
      <c r="AA65" s="44">
        <v>0</v>
      </c>
      <c r="AB65" s="44">
        <v>0</v>
      </c>
      <c r="AC65" s="44">
        <v>0</v>
      </c>
      <c r="AD65" s="44">
        <v>0</v>
      </c>
      <c r="AE65" s="44">
        <v>1</v>
      </c>
      <c r="AF65" s="44">
        <v>0</v>
      </c>
      <c r="AG65" s="44">
        <v>7</v>
      </c>
      <c r="AH65" s="44">
        <v>0</v>
      </c>
      <c r="AI65" s="44">
        <v>6</v>
      </c>
      <c r="AJ65" s="44">
        <v>0</v>
      </c>
      <c r="AK65" s="44">
        <v>1380</v>
      </c>
      <c r="AL65" s="44">
        <v>0</v>
      </c>
    </row>
    <row r="66" spans="1:38">
      <c r="A66" s="49" t="s">
        <v>154</v>
      </c>
      <c r="B66" s="49" t="s">
        <v>235</v>
      </c>
      <c r="C66" s="50" t="s">
        <v>155</v>
      </c>
      <c r="D66" s="24">
        <f t="shared" si="8"/>
        <v>0</v>
      </c>
      <c r="E66" s="46">
        <f t="shared" si="9"/>
        <v>0</v>
      </c>
      <c r="F66" s="46">
        <f t="shared" si="10"/>
        <v>0</v>
      </c>
      <c r="G66" s="26">
        <f t="shared" si="11"/>
        <v>0</v>
      </c>
      <c r="H66" s="47">
        <f t="shared" si="4"/>
        <v>71</v>
      </c>
      <c r="I66" s="25">
        <f t="shared" si="5"/>
        <v>75</v>
      </c>
      <c r="J66" s="25">
        <f t="shared" si="6"/>
        <v>72</v>
      </c>
      <c r="K66" s="48">
        <f t="shared" si="7"/>
        <v>81</v>
      </c>
      <c r="M66" s="25">
        <v>0</v>
      </c>
      <c r="N66" s="44">
        <v>0</v>
      </c>
      <c r="O66" s="25">
        <v>0</v>
      </c>
      <c r="P66" s="44">
        <v>0</v>
      </c>
      <c r="Q66" s="44">
        <v>0</v>
      </c>
      <c r="R66" s="44">
        <v>0</v>
      </c>
      <c r="S66" s="44">
        <v>0</v>
      </c>
      <c r="T66" s="44">
        <v>0</v>
      </c>
      <c r="U66" s="44">
        <v>0</v>
      </c>
      <c r="V66" s="44">
        <v>0</v>
      </c>
      <c r="W66" s="44">
        <v>0</v>
      </c>
      <c r="X66" s="25">
        <v>0</v>
      </c>
      <c r="Y66" s="44">
        <v>0</v>
      </c>
      <c r="Z66" s="44">
        <v>0</v>
      </c>
      <c r="AA66" s="44">
        <v>0</v>
      </c>
      <c r="AB66" s="44">
        <v>0</v>
      </c>
      <c r="AC66" s="44">
        <v>0</v>
      </c>
      <c r="AD66" s="44">
        <v>0</v>
      </c>
      <c r="AE66" s="44">
        <v>0</v>
      </c>
      <c r="AF66" s="44">
        <v>0</v>
      </c>
      <c r="AG66" s="44">
        <v>0</v>
      </c>
      <c r="AH66" s="44">
        <v>0</v>
      </c>
      <c r="AI66" s="44">
        <v>0</v>
      </c>
      <c r="AJ66" s="44">
        <v>0</v>
      </c>
      <c r="AK66" s="44">
        <v>0</v>
      </c>
      <c r="AL66" s="44">
        <v>0</v>
      </c>
    </row>
    <row r="67" spans="1:38">
      <c r="A67" s="49" t="s">
        <v>156</v>
      </c>
      <c r="B67" s="49" t="s">
        <v>236</v>
      </c>
      <c r="C67" s="50" t="s">
        <v>157</v>
      </c>
      <c r="D67" s="24">
        <f t="shared" si="8"/>
        <v>94</v>
      </c>
      <c r="E67" s="46">
        <f t="shared" si="9"/>
        <v>21</v>
      </c>
      <c r="F67" s="46">
        <f t="shared" si="10"/>
        <v>5112</v>
      </c>
      <c r="G67" s="26">
        <f t="shared" si="11"/>
        <v>207</v>
      </c>
      <c r="H67" s="47">
        <f t="shared" si="4"/>
        <v>18</v>
      </c>
      <c r="I67" s="25">
        <f t="shared" si="5"/>
        <v>55</v>
      </c>
      <c r="J67" s="25">
        <f t="shared" si="6"/>
        <v>42</v>
      </c>
      <c r="K67" s="48">
        <f t="shared" si="7"/>
        <v>46</v>
      </c>
      <c r="M67" s="25">
        <v>44</v>
      </c>
      <c r="N67" s="44">
        <v>127</v>
      </c>
      <c r="O67" s="25">
        <v>0</v>
      </c>
      <c r="P67" s="44">
        <v>7</v>
      </c>
      <c r="Q67" s="44">
        <v>3</v>
      </c>
      <c r="R67" s="44">
        <v>50</v>
      </c>
      <c r="S67" s="44">
        <v>70</v>
      </c>
      <c r="T67" s="44">
        <v>0</v>
      </c>
      <c r="U67" s="44">
        <v>0</v>
      </c>
      <c r="V67" s="44">
        <v>0</v>
      </c>
      <c r="W67" s="44">
        <v>16</v>
      </c>
      <c r="X67" s="25">
        <v>4788</v>
      </c>
      <c r="Y67" s="44">
        <v>5</v>
      </c>
      <c r="Z67" s="44">
        <v>324</v>
      </c>
      <c r="AA67" s="44">
        <v>0</v>
      </c>
      <c r="AB67" s="44">
        <v>0</v>
      </c>
      <c r="AC67" s="44">
        <v>0</v>
      </c>
      <c r="AD67" s="44">
        <v>0</v>
      </c>
      <c r="AE67" s="44">
        <v>0</v>
      </c>
      <c r="AF67" s="44">
        <v>0</v>
      </c>
      <c r="AG67" s="44">
        <v>0</v>
      </c>
      <c r="AH67" s="44">
        <v>0</v>
      </c>
      <c r="AI67" s="44">
        <v>0</v>
      </c>
      <c r="AJ67" s="44">
        <v>0</v>
      </c>
      <c r="AK67" s="44">
        <v>0</v>
      </c>
      <c r="AL67" s="44">
        <v>0</v>
      </c>
    </row>
    <row r="68" spans="1:38">
      <c r="A68" s="49" t="s">
        <v>158</v>
      </c>
      <c r="B68" s="49" t="s">
        <v>234</v>
      </c>
      <c r="C68" s="50" t="s">
        <v>159</v>
      </c>
      <c r="D68" s="24">
        <f t="shared" si="8"/>
        <v>788</v>
      </c>
      <c r="E68" s="46">
        <f t="shared" si="9"/>
        <v>737</v>
      </c>
      <c r="F68" s="46">
        <f t="shared" si="10"/>
        <v>352035.348</v>
      </c>
      <c r="G68" s="26">
        <f t="shared" si="11"/>
        <v>2805</v>
      </c>
      <c r="H68" s="47">
        <f t="shared" si="4"/>
        <v>1</v>
      </c>
      <c r="I68" s="25">
        <f t="shared" si="5"/>
        <v>4</v>
      </c>
      <c r="J68" s="25">
        <f t="shared" si="6"/>
        <v>3</v>
      </c>
      <c r="K68" s="48">
        <f t="shared" si="7"/>
        <v>4</v>
      </c>
      <c r="M68" s="25">
        <v>407</v>
      </c>
      <c r="N68" s="44">
        <v>1508</v>
      </c>
      <c r="O68" s="25">
        <v>0</v>
      </c>
      <c r="P68" s="44">
        <v>5</v>
      </c>
      <c r="Q68" s="44">
        <v>0</v>
      </c>
      <c r="R68" s="44">
        <v>381</v>
      </c>
      <c r="S68" s="44">
        <v>1292</v>
      </c>
      <c r="T68" s="44">
        <v>0</v>
      </c>
      <c r="U68" s="44">
        <v>0</v>
      </c>
      <c r="V68" s="44">
        <v>0</v>
      </c>
      <c r="W68" s="44">
        <v>485</v>
      </c>
      <c r="X68" s="25">
        <v>180772</v>
      </c>
      <c r="Y68" s="44">
        <v>242</v>
      </c>
      <c r="Z68" s="44">
        <v>170165</v>
      </c>
      <c r="AA68" s="44">
        <v>0</v>
      </c>
      <c r="AB68" s="44">
        <v>0</v>
      </c>
      <c r="AC68" s="44">
        <v>0</v>
      </c>
      <c r="AD68" s="44">
        <v>0</v>
      </c>
      <c r="AE68" s="44">
        <v>10</v>
      </c>
      <c r="AF68" s="44">
        <v>0</v>
      </c>
      <c r="AG68" s="44">
        <v>1098.348</v>
      </c>
      <c r="AH68" s="44">
        <v>0</v>
      </c>
      <c r="AI68" s="44">
        <v>0</v>
      </c>
      <c r="AJ68" s="44">
        <v>0</v>
      </c>
      <c r="AK68" s="44">
        <v>0</v>
      </c>
      <c r="AL68" s="44">
        <v>0</v>
      </c>
    </row>
    <row r="69" spans="1:38">
      <c r="A69" s="49" t="s">
        <v>160</v>
      </c>
      <c r="B69" s="49" t="s">
        <v>235</v>
      </c>
      <c r="C69" s="50" t="s">
        <v>161</v>
      </c>
      <c r="D69" s="24">
        <f t="shared" si="8"/>
        <v>0</v>
      </c>
      <c r="E69" s="46">
        <f t="shared" si="9"/>
        <v>13</v>
      </c>
      <c r="F69" s="46">
        <f t="shared" si="10"/>
        <v>0</v>
      </c>
      <c r="G69" s="26">
        <f t="shared" si="11"/>
        <v>19</v>
      </c>
      <c r="H69" s="47">
        <f t="shared" si="4"/>
        <v>71</v>
      </c>
      <c r="I69" s="25">
        <f t="shared" si="5"/>
        <v>62</v>
      </c>
      <c r="J69" s="25">
        <f t="shared" si="6"/>
        <v>72</v>
      </c>
      <c r="K69" s="48">
        <f t="shared" si="7"/>
        <v>67</v>
      </c>
      <c r="M69" s="25">
        <v>0</v>
      </c>
      <c r="N69" s="44">
        <v>8</v>
      </c>
      <c r="O69" s="25">
        <v>0</v>
      </c>
      <c r="P69" s="44">
        <v>1</v>
      </c>
      <c r="Q69" s="44">
        <v>9</v>
      </c>
      <c r="R69" s="44">
        <v>0</v>
      </c>
      <c r="S69" s="44">
        <v>1</v>
      </c>
      <c r="T69" s="44">
        <v>0</v>
      </c>
      <c r="U69" s="44">
        <v>0</v>
      </c>
      <c r="V69" s="44">
        <v>0</v>
      </c>
      <c r="W69" s="44">
        <v>3</v>
      </c>
      <c r="X69" s="25">
        <v>0</v>
      </c>
      <c r="Y69" s="44">
        <v>0</v>
      </c>
      <c r="Z69" s="44">
        <v>0</v>
      </c>
      <c r="AA69" s="44">
        <v>0</v>
      </c>
      <c r="AB69" s="44">
        <v>0</v>
      </c>
      <c r="AC69" s="44">
        <v>0</v>
      </c>
      <c r="AD69" s="44">
        <v>0</v>
      </c>
      <c r="AE69" s="44">
        <v>1</v>
      </c>
      <c r="AF69" s="44">
        <v>0</v>
      </c>
      <c r="AG69" s="44">
        <v>0</v>
      </c>
      <c r="AH69" s="44">
        <v>0</v>
      </c>
      <c r="AI69" s="44">
        <v>9</v>
      </c>
      <c r="AJ69" s="44">
        <v>0</v>
      </c>
      <c r="AK69" s="44">
        <v>0</v>
      </c>
      <c r="AL69" s="44">
        <v>0</v>
      </c>
    </row>
    <row r="70" spans="1:38">
      <c r="A70" s="49" t="s">
        <v>162</v>
      </c>
      <c r="B70" s="49" t="s">
        <v>234</v>
      </c>
      <c r="C70" s="50" t="s">
        <v>163</v>
      </c>
      <c r="D70" s="24">
        <f t="shared" si="8"/>
        <v>95</v>
      </c>
      <c r="E70" s="46">
        <f t="shared" si="9"/>
        <v>218</v>
      </c>
      <c r="F70" s="46">
        <f t="shared" si="10"/>
        <v>72271</v>
      </c>
      <c r="G70" s="26">
        <f t="shared" si="11"/>
        <v>521</v>
      </c>
      <c r="H70" s="47">
        <f t="shared" si="4"/>
        <v>17</v>
      </c>
      <c r="I70" s="25">
        <f t="shared" si="5"/>
        <v>12</v>
      </c>
      <c r="J70" s="25">
        <f t="shared" si="6"/>
        <v>9</v>
      </c>
      <c r="K70" s="48">
        <f t="shared" si="7"/>
        <v>18</v>
      </c>
      <c r="M70" s="25">
        <v>87</v>
      </c>
      <c r="N70" s="44">
        <v>354</v>
      </c>
      <c r="O70" s="25">
        <v>1</v>
      </c>
      <c r="P70" s="44">
        <v>0</v>
      </c>
      <c r="Q70" s="44">
        <v>14</v>
      </c>
      <c r="R70" s="44">
        <v>8</v>
      </c>
      <c r="S70" s="44">
        <v>152</v>
      </c>
      <c r="T70" s="44">
        <v>0</v>
      </c>
      <c r="U70" s="44">
        <v>0</v>
      </c>
      <c r="V70" s="44">
        <v>0</v>
      </c>
      <c r="W70" s="44">
        <v>88</v>
      </c>
      <c r="X70" s="25">
        <v>45351</v>
      </c>
      <c r="Y70" s="44">
        <v>125</v>
      </c>
      <c r="Z70" s="44">
        <v>25785</v>
      </c>
      <c r="AA70" s="44">
        <v>1</v>
      </c>
      <c r="AB70" s="44">
        <v>0</v>
      </c>
      <c r="AC70" s="44">
        <v>127</v>
      </c>
      <c r="AD70" s="44">
        <v>0</v>
      </c>
      <c r="AE70" s="44">
        <v>0</v>
      </c>
      <c r="AF70" s="44">
        <v>0</v>
      </c>
      <c r="AG70" s="44">
        <v>0</v>
      </c>
      <c r="AH70" s="44">
        <v>0</v>
      </c>
      <c r="AI70" s="44">
        <v>4</v>
      </c>
      <c r="AJ70" s="44">
        <v>0</v>
      </c>
      <c r="AK70" s="44">
        <v>1008</v>
      </c>
      <c r="AL70" s="44">
        <v>0</v>
      </c>
    </row>
    <row r="71" spans="1:38">
      <c r="A71" s="49" t="s">
        <v>164</v>
      </c>
      <c r="B71" s="49" t="s">
        <v>235</v>
      </c>
      <c r="C71" s="50" t="s">
        <v>165</v>
      </c>
      <c r="D71" s="24">
        <f t="shared" si="8"/>
        <v>0</v>
      </c>
      <c r="E71" s="46">
        <f t="shared" si="9"/>
        <v>1</v>
      </c>
      <c r="F71" s="46">
        <f t="shared" si="10"/>
        <v>0</v>
      </c>
      <c r="G71" s="26">
        <f t="shared" si="11"/>
        <v>3</v>
      </c>
      <c r="H71" s="47">
        <f t="shared" si="4"/>
        <v>71</v>
      </c>
      <c r="I71" s="25">
        <f t="shared" si="5"/>
        <v>70</v>
      </c>
      <c r="J71" s="25">
        <f t="shared" si="6"/>
        <v>72</v>
      </c>
      <c r="K71" s="48">
        <f t="shared" si="7"/>
        <v>76</v>
      </c>
      <c r="M71" s="25">
        <v>0</v>
      </c>
      <c r="N71" s="44">
        <v>1</v>
      </c>
      <c r="O71" s="25">
        <v>0</v>
      </c>
      <c r="P71" s="44">
        <v>0</v>
      </c>
      <c r="Q71" s="44">
        <v>2</v>
      </c>
      <c r="R71" s="44">
        <v>0</v>
      </c>
      <c r="S71" s="44">
        <v>0</v>
      </c>
      <c r="T71" s="44">
        <v>0</v>
      </c>
      <c r="U71" s="44">
        <v>0</v>
      </c>
      <c r="V71" s="44">
        <v>0</v>
      </c>
      <c r="W71" s="44">
        <v>1</v>
      </c>
      <c r="X71" s="25">
        <v>0</v>
      </c>
      <c r="Y71" s="44">
        <v>0</v>
      </c>
      <c r="Z71" s="44">
        <v>0</v>
      </c>
      <c r="AA71" s="44">
        <v>0</v>
      </c>
      <c r="AB71" s="44">
        <v>0</v>
      </c>
      <c r="AC71" s="44">
        <v>0</v>
      </c>
      <c r="AD71" s="44">
        <v>0</v>
      </c>
      <c r="AE71" s="44">
        <v>0</v>
      </c>
      <c r="AF71" s="44">
        <v>0</v>
      </c>
      <c r="AG71" s="44">
        <v>0</v>
      </c>
      <c r="AH71" s="44">
        <v>0</v>
      </c>
      <c r="AI71" s="44">
        <v>0</v>
      </c>
      <c r="AJ71" s="44">
        <v>0</v>
      </c>
      <c r="AK71" s="44">
        <v>0</v>
      </c>
      <c r="AL71" s="44">
        <v>0</v>
      </c>
    </row>
    <row r="72" spans="1:38">
      <c r="A72" s="49" t="s">
        <v>166</v>
      </c>
      <c r="B72" s="49" t="s">
        <v>235</v>
      </c>
      <c r="C72" s="50" t="s">
        <v>167</v>
      </c>
      <c r="D72" s="24">
        <f t="shared" si="8"/>
        <v>0</v>
      </c>
      <c r="E72" s="46">
        <f t="shared" si="9"/>
        <v>0</v>
      </c>
      <c r="F72" s="46">
        <f t="shared" si="10"/>
        <v>0</v>
      </c>
      <c r="G72" s="26">
        <f t="shared" si="11"/>
        <v>0</v>
      </c>
      <c r="H72" s="47">
        <f t="shared" si="4"/>
        <v>71</v>
      </c>
      <c r="I72" s="25">
        <f t="shared" si="5"/>
        <v>75</v>
      </c>
      <c r="J72" s="25">
        <f t="shared" si="6"/>
        <v>72</v>
      </c>
      <c r="K72" s="48">
        <f t="shared" si="7"/>
        <v>81</v>
      </c>
      <c r="M72" s="25">
        <v>0</v>
      </c>
      <c r="N72" s="44">
        <v>0</v>
      </c>
      <c r="O72" s="25">
        <v>0</v>
      </c>
      <c r="P72" s="44">
        <v>0</v>
      </c>
      <c r="Q72" s="44">
        <v>0</v>
      </c>
      <c r="R72" s="44">
        <v>0</v>
      </c>
      <c r="S72" s="44">
        <v>0</v>
      </c>
      <c r="T72" s="44">
        <v>0</v>
      </c>
      <c r="U72" s="44">
        <v>0</v>
      </c>
      <c r="V72" s="44">
        <v>0</v>
      </c>
      <c r="W72" s="44">
        <v>0</v>
      </c>
      <c r="X72" s="25">
        <v>0</v>
      </c>
      <c r="Y72" s="44">
        <v>0</v>
      </c>
      <c r="Z72" s="44">
        <v>0</v>
      </c>
      <c r="AA72" s="44">
        <v>0</v>
      </c>
      <c r="AB72" s="44">
        <v>0</v>
      </c>
      <c r="AC72" s="44">
        <v>0</v>
      </c>
      <c r="AD72" s="44">
        <v>0</v>
      </c>
      <c r="AE72" s="44">
        <v>0</v>
      </c>
      <c r="AF72" s="44">
        <v>0</v>
      </c>
      <c r="AG72" s="44">
        <v>0</v>
      </c>
      <c r="AH72" s="44">
        <v>0</v>
      </c>
      <c r="AI72" s="44">
        <v>0</v>
      </c>
      <c r="AJ72" s="44">
        <v>0</v>
      </c>
      <c r="AK72" s="44">
        <v>0</v>
      </c>
      <c r="AL72" s="44">
        <v>0</v>
      </c>
    </row>
    <row r="73" spans="1:38">
      <c r="A73" s="49" t="s">
        <v>168</v>
      </c>
      <c r="B73" s="49" t="s">
        <v>240</v>
      </c>
      <c r="C73" s="50" t="s">
        <v>169</v>
      </c>
      <c r="D73" s="24">
        <f t="shared" si="8"/>
        <v>2</v>
      </c>
      <c r="E73" s="46">
        <f t="shared" si="9"/>
        <v>3</v>
      </c>
      <c r="F73" s="46">
        <f t="shared" si="10"/>
        <v>411</v>
      </c>
      <c r="G73" s="26">
        <f t="shared" si="11"/>
        <v>9</v>
      </c>
      <c r="H73" s="47">
        <f t="shared" si="4"/>
        <v>67</v>
      </c>
      <c r="I73" s="25">
        <f t="shared" si="5"/>
        <v>67</v>
      </c>
      <c r="J73" s="25">
        <f t="shared" si="6"/>
        <v>65</v>
      </c>
      <c r="K73" s="48">
        <f t="shared" si="7"/>
        <v>70</v>
      </c>
      <c r="M73" s="25">
        <v>2</v>
      </c>
      <c r="N73" s="44">
        <v>9</v>
      </c>
      <c r="O73" s="25">
        <v>0</v>
      </c>
      <c r="P73" s="44">
        <v>0</v>
      </c>
      <c r="Q73" s="44">
        <v>0</v>
      </c>
      <c r="R73" s="44">
        <v>0</v>
      </c>
      <c r="S73" s="44">
        <v>0</v>
      </c>
      <c r="T73" s="44">
        <v>0</v>
      </c>
      <c r="U73" s="44">
        <v>0</v>
      </c>
      <c r="V73" s="44">
        <v>0</v>
      </c>
      <c r="W73" s="44">
        <v>3</v>
      </c>
      <c r="X73" s="25">
        <v>411</v>
      </c>
      <c r="Y73" s="44">
        <v>0</v>
      </c>
      <c r="Z73" s="44">
        <v>0</v>
      </c>
      <c r="AA73" s="44">
        <v>0</v>
      </c>
      <c r="AB73" s="44">
        <v>0</v>
      </c>
      <c r="AC73" s="44">
        <v>0</v>
      </c>
      <c r="AD73" s="44">
        <v>0</v>
      </c>
      <c r="AE73" s="44">
        <v>0</v>
      </c>
      <c r="AF73" s="44">
        <v>0</v>
      </c>
      <c r="AG73" s="44">
        <v>0</v>
      </c>
      <c r="AH73" s="44">
        <v>0</v>
      </c>
      <c r="AI73" s="44">
        <v>0</v>
      </c>
      <c r="AJ73" s="44">
        <v>0</v>
      </c>
      <c r="AK73" s="44">
        <v>0</v>
      </c>
      <c r="AL73" s="44">
        <v>0</v>
      </c>
    </row>
    <row r="74" spans="1:38">
      <c r="A74" s="49" t="s">
        <v>170</v>
      </c>
      <c r="B74" s="49" t="s">
        <v>241</v>
      </c>
      <c r="C74" s="50" t="s">
        <v>171</v>
      </c>
      <c r="D74" s="24">
        <f t="shared" si="8"/>
        <v>38</v>
      </c>
      <c r="E74" s="46">
        <f t="shared" si="9"/>
        <v>14</v>
      </c>
      <c r="F74" s="46">
        <f t="shared" si="10"/>
        <v>3978</v>
      </c>
      <c r="G74" s="26">
        <f t="shared" si="11"/>
        <v>450</v>
      </c>
      <c r="H74" s="47">
        <f t="shared" si="4"/>
        <v>42</v>
      </c>
      <c r="I74" s="25">
        <f t="shared" si="5"/>
        <v>61</v>
      </c>
      <c r="J74" s="25">
        <f t="shared" si="6"/>
        <v>47</v>
      </c>
      <c r="K74" s="48">
        <f t="shared" si="7"/>
        <v>24</v>
      </c>
      <c r="M74" s="25">
        <v>25</v>
      </c>
      <c r="N74" s="44">
        <v>271</v>
      </c>
      <c r="O74" s="25">
        <v>0</v>
      </c>
      <c r="P74" s="44">
        <v>0</v>
      </c>
      <c r="Q74" s="44">
        <v>7</v>
      </c>
      <c r="R74" s="44">
        <v>13</v>
      </c>
      <c r="S74" s="44">
        <v>172</v>
      </c>
      <c r="T74" s="44">
        <v>0</v>
      </c>
      <c r="U74" s="44">
        <v>0</v>
      </c>
      <c r="V74" s="44">
        <v>0</v>
      </c>
      <c r="W74" s="44">
        <v>13</v>
      </c>
      <c r="X74" s="25">
        <v>3971</v>
      </c>
      <c r="Y74" s="44">
        <v>1</v>
      </c>
      <c r="Z74" s="44">
        <v>7</v>
      </c>
      <c r="AA74" s="44">
        <v>0</v>
      </c>
      <c r="AB74" s="44">
        <v>0</v>
      </c>
      <c r="AC74" s="44">
        <v>0</v>
      </c>
      <c r="AD74" s="44">
        <v>0</v>
      </c>
      <c r="AE74" s="44">
        <v>0</v>
      </c>
      <c r="AF74" s="44">
        <v>0</v>
      </c>
      <c r="AG74" s="44">
        <v>0</v>
      </c>
      <c r="AH74" s="44">
        <v>0</v>
      </c>
      <c r="AI74" s="44">
        <v>0</v>
      </c>
      <c r="AJ74" s="44">
        <v>0</v>
      </c>
      <c r="AK74" s="44">
        <v>0</v>
      </c>
      <c r="AL74" s="44">
        <v>0</v>
      </c>
    </row>
    <row r="75" spans="1:38">
      <c r="A75" s="49" t="s">
        <v>172</v>
      </c>
      <c r="B75" s="49" t="s">
        <v>240</v>
      </c>
      <c r="C75" s="50" t="s">
        <v>173</v>
      </c>
      <c r="D75" s="24">
        <f t="shared" ref="D75:D96" si="12">M75+R75</f>
        <v>12</v>
      </c>
      <c r="E75" s="46">
        <f t="shared" ref="E75:E96" si="13">SUM(W75,Y75,AA75:AB75,AE75:AF75,AI75:AJ75)</f>
        <v>68</v>
      </c>
      <c r="F75" s="46">
        <f t="shared" ref="F75:F96" si="14">SUM(X75,Z75,AC75:AD75,AG75:AH75,AK75:AL75)</f>
        <v>11209</v>
      </c>
      <c r="G75" s="26">
        <f t="shared" ref="G75:G96" si="15">SUM(N75:Q75,S75:V75)</f>
        <v>93</v>
      </c>
      <c r="H75" s="47">
        <f t="shared" si="4"/>
        <v>59</v>
      </c>
      <c r="I75" s="25">
        <f t="shared" si="5"/>
        <v>33</v>
      </c>
      <c r="J75" s="25">
        <f t="shared" si="6"/>
        <v>29</v>
      </c>
      <c r="K75" s="48">
        <f t="shared" si="7"/>
        <v>58</v>
      </c>
      <c r="M75" s="25">
        <v>11</v>
      </c>
      <c r="N75" s="44">
        <v>75</v>
      </c>
      <c r="O75" s="25">
        <v>0</v>
      </c>
      <c r="P75" s="44">
        <v>0</v>
      </c>
      <c r="Q75" s="44">
        <v>0</v>
      </c>
      <c r="R75" s="44">
        <v>1</v>
      </c>
      <c r="S75" s="44">
        <v>18</v>
      </c>
      <c r="T75" s="44">
        <v>0</v>
      </c>
      <c r="U75" s="44">
        <v>0</v>
      </c>
      <c r="V75" s="44">
        <v>0</v>
      </c>
      <c r="W75" s="44">
        <v>55</v>
      </c>
      <c r="X75" s="25">
        <v>11185</v>
      </c>
      <c r="Y75" s="44">
        <v>9</v>
      </c>
      <c r="Z75" s="44">
        <v>0</v>
      </c>
      <c r="AA75" s="44">
        <v>2</v>
      </c>
      <c r="AB75" s="44">
        <v>0</v>
      </c>
      <c r="AC75" s="44">
        <v>16</v>
      </c>
      <c r="AD75" s="44">
        <v>0</v>
      </c>
      <c r="AE75" s="44">
        <v>0</v>
      </c>
      <c r="AF75" s="44">
        <v>0</v>
      </c>
      <c r="AG75" s="44">
        <v>0</v>
      </c>
      <c r="AH75" s="44">
        <v>0</v>
      </c>
      <c r="AI75" s="44">
        <v>2</v>
      </c>
      <c r="AJ75" s="44">
        <v>0</v>
      </c>
      <c r="AK75" s="44">
        <v>8</v>
      </c>
      <c r="AL75" s="44">
        <v>0</v>
      </c>
    </row>
    <row r="76" spans="1:38">
      <c r="A76" s="49" t="s">
        <v>174</v>
      </c>
      <c r="B76" s="49" t="s">
        <v>239</v>
      </c>
      <c r="C76" s="50" t="s">
        <v>175</v>
      </c>
      <c r="D76" s="24">
        <f t="shared" si="12"/>
        <v>83</v>
      </c>
      <c r="E76" s="46">
        <f t="shared" si="13"/>
        <v>85</v>
      </c>
      <c r="F76" s="46">
        <f t="shared" si="14"/>
        <v>2873</v>
      </c>
      <c r="G76" s="26">
        <f t="shared" si="15"/>
        <v>360</v>
      </c>
      <c r="H76" s="47">
        <f t="shared" si="4"/>
        <v>21</v>
      </c>
      <c r="I76" s="25">
        <f t="shared" si="5"/>
        <v>28</v>
      </c>
      <c r="J76" s="25">
        <f t="shared" si="6"/>
        <v>52</v>
      </c>
      <c r="K76" s="48">
        <f t="shared" si="7"/>
        <v>31</v>
      </c>
      <c r="M76" s="25">
        <v>60</v>
      </c>
      <c r="N76" s="44">
        <v>268</v>
      </c>
      <c r="O76" s="25">
        <v>0</v>
      </c>
      <c r="P76" s="44">
        <v>3</v>
      </c>
      <c r="Q76" s="44">
        <v>9</v>
      </c>
      <c r="R76" s="44">
        <v>23</v>
      </c>
      <c r="S76" s="44">
        <v>77</v>
      </c>
      <c r="T76" s="44">
        <v>2</v>
      </c>
      <c r="U76" s="44">
        <v>1</v>
      </c>
      <c r="V76" s="44">
        <v>0</v>
      </c>
      <c r="W76" s="44">
        <v>54</v>
      </c>
      <c r="X76" s="25">
        <v>2868</v>
      </c>
      <c r="Y76" s="44">
        <v>30</v>
      </c>
      <c r="Z76" s="44">
        <v>0</v>
      </c>
      <c r="AA76" s="44">
        <v>0</v>
      </c>
      <c r="AB76" s="44">
        <v>0</v>
      </c>
      <c r="AC76" s="44">
        <v>0</v>
      </c>
      <c r="AD76" s="44">
        <v>0</v>
      </c>
      <c r="AE76" s="44">
        <v>1</v>
      </c>
      <c r="AF76" s="44">
        <v>0</v>
      </c>
      <c r="AG76" s="44">
        <v>5</v>
      </c>
      <c r="AH76" s="44">
        <v>0</v>
      </c>
      <c r="AI76" s="44">
        <v>0</v>
      </c>
      <c r="AJ76" s="44">
        <v>0</v>
      </c>
      <c r="AK76" s="44">
        <v>0</v>
      </c>
      <c r="AL76" s="44">
        <v>0</v>
      </c>
    </row>
    <row r="77" spans="1:38">
      <c r="A77" s="49" t="s">
        <v>176</v>
      </c>
      <c r="B77" s="49" t="s">
        <v>239</v>
      </c>
      <c r="C77" s="50" t="s">
        <v>177</v>
      </c>
      <c r="D77" s="24">
        <f t="shared" si="12"/>
        <v>18</v>
      </c>
      <c r="E77" s="46">
        <f t="shared" si="13"/>
        <v>23</v>
      </c>
      <c r="F77" s="46">
        <f t="shared" si="14"/>
        <v>4619</v>
      </c>
      <c r="G77" s="26">
        <f t="shared" si="15"/>
        <v>144</v>
      </c>
      <c r="H77" s="47">
        <f t="shared" si="4"/>
        <v>54</v>
      </c>
      <c r="I77" s="25">
        <f t="shared" si="5"/>
        <v>54</v>
      </c>
      <c r="J77" s="25">
        <f t="shared" si="6"/>
        <v>45</v>
      </c>
      <c r="K77" s="48">
        <f t="shared" si="7"/>
        <v>56</v>
      </c>
      <c r="M77" s="25">
        <v>16</v>
      </c>
      <c r="N77" s="44">
        <v>119</v>
      </c>
      <c r="O77" s="25">
        <v>2</v>
      </c>
      <c r="P77" s="44">
        <v>0</v>
      </c>
      <c r="Q77" s="44">
        <v>10</v>
      </c>
      <c r="R77" s="44">
        <v>2</v>
      </c>
      <c r="S77" s="44">
        <v>13</v>
      </c>
      <c r="T77" s="44">
        <v>0</v>
      </c>
      <c r="U77" s="44">
        <v>0</v>
      </c>
      <c r="V77" s="44">
        <v>0</v>
      </c>
      <c r="W77" s="44">
        <v>22</v>
      </c>
      <c r="X77" s="25">
        <v>4618</v>
      </c>
      <c r="Y77" s="44">
        <v>0</v>
      </c>
      <c r="Z77" s="44">
        <v>0</v>
      </c>
      <c r="AA77" s="44">
        <v>0</v>
      </c>
      <c r="AB77" s="44">
        <v>0</v>
      </c>
      <c r="AC77" s="44">
        <v>0</v>
      </c>
      <c r="AD77" s="44">
        <v>0</v>
      </c>
      <c r="AE77" s="44">
        <v>0</v>
      </c>
      <c r="AF77" s="44">
        <v>0</v>
      </c>
      <c r="AG77" s="44">
        <v>0</v>
      </c>
      <c r="AH77" s="44">
        <v>0</v>
      </c>
      <c r="AI77" s="44">
        <v>1</v>
      </c>
      <c r="AJ77" s="44">
        <v>0</v>
      </c>
      <c r="AK77" s="44">
        <v>1</v>
      </c>
      <c r="AL77" s="44">
        <v>0</v>
      </c>
    </row>
    <row r="78" spans="1:38">
      <c r="A78" s="49" t="s">
        <v>178</v>
      </c>
      <c r="B78" s="49" t="s">
        <v>234</v>
      </c>
      <c r="C78" s="50" t="s">
        <v>179</v>
      </c>
      <c r="D78" s="24">
        <f t="shared" si="12"/>
        <v>69</v>
      </c>
      <c r="E78" s="46">
        <f t="shared" si="13"/>
        <v>225</v>
      </c>
      <c r="F78" s="46">
        <f t="shared" si="14"/>
        <v>20459</v>
      </c>
      <c r="G78" s="26">
        <f t="shared" si="15"/>
        <v>777</v>
      </c>
      <c r="H78" s="47">
        <f t="shared" ref="H78:H83" si="16">_xlfn.RANK.EQ(D78,$D$11:$D$96,0)</f>
        <v>27</v>
      </c>
      <c r="I78" s="25">
        <f t="shared" ref="I78:I83" si="17">_xlfn.RANK.EQ(E78,$E$11:$E$96,0)</f>
        <v>11</v>
      </c>
      <c r="J78" s="25">
        <f t="shared" ref="J78:J83" si="18">_xlfn.RANK.EQ(F78,$F$11:$F$96,0)</f>
        <v>21</v>
      </c>
      <c r="K78" s="48">
        <f t="shared" ref="K78:K83" si="19">_xlfn.RANK.EQ(G78,$G$11:$G$96,0)</f>
        <v>13</v>
      </c>
      <c r="M78" s="25">
        <v>56</v>
      </c>
      <c r="N78" s="44">
        <v>534</v>
      </c>
      <c r="O78" s="25">
        <v>0</v>
      </c>
      <c r="P78" s="44">
        <v>0</v>
      </c>
      <c r="Q78" s="44">
        <v>15</v>
      </c>
      <c r="R78" s="44">
        <v>13</v>
      </c>
      <c r="S78" s="44">
        <v>227</v>
      </c>
      <c r="T78" s="44">
        <v>1</v>
      </c>
      <c r="U78" s="44">
        <v>0</v>
      </c>
      <c r="V78" s="44">
        <v>0</v>
      </c>
      <c r="W78" s="44">
        <v>99</v>
      </c>
      <c r="X78" s="25">
        <v>20459</v>
      </c>
      <c r="Y78" s="44">
        <v>126</v>
      </c>
      <c r="Z78" s="44">
        <v>0</v>
      </c>
      <c r="AA78" s="44">
        <v>0</v>
      </c>
      <c r="AB78" s="44">
        <v>0</v>
      </c>
      <c r="AC78" s="44">
        <v>0</v>
      </c>
      <c r="AD78" s="44">
        <v>0</v>
      </c>
      <c r="AE78" s="44">
        <v>0</v>
      </c>
      <c r="AF78" s="44">
        <v>0</v>
      </c>
      <c r="AG78" s="44">
        <v>0</v>
      </c>
      <c r="AH78" s="44">
        <v>0</v>
      </c>
      <c r="AI78" s="44">
        <v>0</v>
      </c>
      <c r="AJ78" s="44">
        <v>0</v>
      </c>
      <c r="AK78" s="44">
        <v>0</v>
      </c>
      <c r="AL78" s="44">
        <v>0</v>
      </c>
    </row>
    <row r="79" spans="1:38">
      <c r="A79" s="49" t="s">
        <v>180</v>
      </c>
      <c r="B79" s="49" t="s">
        <v>234</v>
      </c>
      <c r="C79" s="50" t="s">
        <v>181</v>
      </c>
      <c r="D79" s="24">
        <f t="shared" si="12"/>
        <v>158</v>
      </c>
      <c r="E79" s="46">
        <f t="shared" si="13"/>
        <v>310</v>
      </c>
      <c r="F79" s="46">
        <f t="shared" si="14"/>
        <v>28637</v>
      </c>
      <c r="G79" s="26">
        <f t="shared" si="15"/>
        <v>971</v>
      </c>
      <c r="H79" s="47">
        <f t="shared" si="16"/>
        <v>10</v>
      </c>
      <c r="I79" s="25">
        <f t="shared" si="17"/>
        <v>10</v>
      </c>
      <c r="J79" s="25">
        <f t="shared" si="18"/>
        <v>16</v>
      </c>
      <c r="K79" s="48">
        <f t="shared" si="19"/>
        <v>9</v>
      </c>
      <c r="M79" s="25">
        <v>115</v>
      </c>
      <c r="N79" s="44">
        <v>689</v>
      </c>
      <c r="O79" s="25">
        <v>0</v>
      </c>
      <c r="P79" s="44">
        <v>1</v>
      </c>
      <c r="Q79" s="44">
        <v>18</v>
      </c>
      <c r="R79" s="44">
        <v>43</v>
      </c>
      <c r="S79" s="44">
        <v>259</v>
      </c>
      <c r="T79" s="44">
        <v>1</v>
      </c>
      <c r="U79" s="44">
        <v>0</v>
      </c>
      <c r="V79" s="44">
        <v>3</v>
      </c>
      <c r="W79" s="44">
        <v>181</v>
      </c>
      <c r="X79" s="25">
        <v>27572</v>
      </c>
      <c r="Y79" s="44">
        <v>125</v>
      </c>
      <c r="Z79" s="44">
        <v>87</v>
      </c>
      <c r="AA79" s="44">
        <v>0</v>
      </c>
      <c r="AB79" s="44">
        <v>0</v>
      </c>
      <c r="AC79" s="44">
        <v>0</v>
      </c>
      <c r="AD79" s="44">
        <v>0</v>
      </c>
      <c r="AE79" s="44">
        <v>0</v>
      </c>
      <c r="AF79" s="44">
        <v>0</v>
      </c>
      <c r="AG79" s="44">
        <v>0</v>
      </c>
      <c r="AH79" s="44">
        <v>0</v>
      </c>
      <c r="AI79" s="44">
        <v>3</v>
      </c>
      <c r="AJ79" s="44">
        <v>1</v>
      </c>
      <c r="AK79" s="44">
        <v>978</v>
      </c>
      <c r="AL79" s="44">
        <v>0</v>
      </c>
    </row>
    <row r="80" spans="1:38">
      <c r="A80" s="49" t="s">
        <v>182</v>
      </c>
      <c r="B80" s="49" t="s">
        <v>239</v>
      </c>
      <c r="C80" s="50" t="s">
        <v>183</v>
      </c>
      <c r="D80" s="24">
        <f t="shared" si="12"/>
        <v>107</v>
      </c>
      <c r="E80" s="46">
        <f t="shared" si="13"/>
        <v>33</v>
      </c>
      <c r="F80" s="46">
        <f t="shared" si="14"/>
        <v>29731</v>
      </c>
      <c r="G80" s="26">
        <f t="shared" si="15"/>
        <v>701</v>
      </c>
      <c r="H80" s="47">
        <f t="shared" si="16"/>
        <v>14</v>
      </c>
      <c r="I80" s="25">
        <f t="shared" si="17"/>
        <v>47</v>
      </c>
      <c r="J80" s="25">
        <f t="shared" si="18"/>
        <v>14</v>
      </c>
      <c r="K80" s="48">
        <f t="shared" si="19"/>
        <v>14</v>
      </c>
      <c r="M80" s="25">
        <v>55</v>
      </c>
      <c r="N80" s="44">
        <v>464</v>
      </c>
      <c r="O80" s="25">
        <v>3</v>
      </c>
      <c r="P80" s="44">
        <v>4</v>
      </c>
      <c r="Q80" s="44">
        <v>23</v>
      </c>
      <c r="R80" s="44">
        <v>52</v>
      </c>
      <c r="S80" s="44">
        <v>207</v>
      </c>
      <c r="T80" s="44">
        <v>0</v>
      </c>
      <c r="U80" s="44">
        <v>0</v>
      </c>
      <c r="V80" s="44">
        <v>0</v>
      </c>
      <c r="W80" s="44">
        <v>17</v>
      </c>
      <c r="X80" s="25">
        <v>29346</v>
      </c>
      <c r="Y80" s="44">
        <v>2</v>
      </c>
      <c r="Z80" s="44">
        <v>0</v>
      </c>
      <c r="AA80" s="44">
        <v>0</v>
      </c>
      <c r="AB80" s="44">
        <v>0</v>
      </c>
      <c r="AC80" s="44">
        <v>0</v>
      </c>
      <c r="AD80" s="44">
        <v>0</v>
      </c>
      <c r="AE80" s="44">
        <v>0</v>
      </c>
      <c r="AF80" s="44">
        <v>0</v>
      </c>
      <c r="AG80" s="44">
        <v>0</v>
      </c>
      <c r="AH80" s="44">
        <v>0</v>
      </c>
      <c r="AI80" s="44">
        <v>14</v>
      </c>
      <c r="AJ80" s="44">
        <v>0</v>
      </c>
      <c r="AK80" s="44">
        <v>385</v>
      </c>
      <c r="AL80" s="44">
        <v>0</v>
      </c>
    </row>
    <row r="81" spans="1:38">
      <c r="A81" s="49" t="s">
        <v>184</v>
      </c>
      <c r="B81" s="49" t="s">
        <v>239</v>
      </c>
      <c r="C81" s="50" t="s">
        <v>185</v>
      </c>
      <c r="D81" s="24">
        <f t="shared" si="12"/>
        <v>71</v>
      </c>
      <c r="E81" s="46">
        <f t="shared" si="13"/>
        <v>41</v>
      </c>
      <c r="F81" s="46">
        <f t="shared" si="14"/>
        <v>18171</v>
      </c>
      <c r="G81" s="26">
        <f t="shared" si="15"/>
        <v>372</v>
      </c>
      <c r="H81" s="47">
        <f t="shared" si="16"/>
        <v>25</v>
      </c>
      <c r="I81" s="25">
        <f t="shared" si="17"/>
        <v>44</v>
      </c>
      <c r="J81" s="25">
        <f t="shared" si="18"/>
        <v>22</v>
      </c>
      <c r="K81" s="48">
        <f t="shared" si="19"/>
        <v>30</v>
      </c>
      <c r="M81" s="25">
        <v>36</v>
      </c>
      <c r="N81" s="44">
        <v>188</v>
      </c>
      <c r="O81" s="25">
        <v>0</v>
      </c>
      <c r="P81" s="44">
        <v>1</v>
      </c>
      <c r="Q81" s="44">
        <v>24</v>
      </c>
      <c r="R81" s="44">
        <v>35</v>
      </c>
      <c r="S81" s="44">
        <v>159</v>
      </c>
      <c r="T81" s="44">
        <v>0</v>
      </c>
      <c r="U81" s="44">
        <v>0</v>
      </c>
      <c r="V81" s="44">
        <v>0</v>
      </c>
      <c r="W81" s="44">
        <v>34</v>
      </c>
      <c r="X81" s="25">
        <v>17038</v>
      </c>
      <c r="Y81" s="44">
        <v>2</v>
      </c>
      <c r="Z81" s="44">
        <v>0</v>
      </c>
      <c r="AA81" s="44">
        <v>1</v>
      </c>
      <c r="AB81" s="44">
        <v>0</v>
      </c>
      <c r="AC81" s="44">
        <v>269</v>
      </c>
      <c r="AD81" s="44">
        <v>0</v>
      </c>
      <c r="AE81" s="44">
        <v>0</v>
      </c>
      <c r="AF81" s="44">
        <v>0</v>
      </c>
      <c r="AG81" s="44">
        <v>0</v>
      </c>
      <c r="AH81" s="44">
        <v>0</v>
      </c>
      <c r="AI81" s="44">
        <v>4</v>
      </c>
      <c r="AJ81" s="44">
        <v>0</v>
      </c>
      <c r="AK81" s="44">
        <v>864</v>
      </c>
      <c r="AL81" s="44">
        <v>0</v>
      </c>
    </row>
    <row r="82" spans="1:38">
      <c r="A82" s="49" t="s">
        <v>186</v>
      </c>
      <c r="B82" s="49" t="s">
        <v>235</v>
      </c>
      <c r="C82" s="50" t="s">
        <v>187</v>
      </c>
      <c r="D82" s="24">
        <f t="shared" si="12"/>
        <v>0</v>
      </c>
      <c r="E82" s="46">
        <f t="shared" si="13"/>
        <v>0</v>
      </c>
      <c r="F82" s="46">
        <f t="shared" si="14"/>
        <v>0</v>
      </c>
      <c r="G82" s="26">
        <f t="shared" si="15"/>
        <v>0</v>
      </c>
      <c r="H82" s="47">
        <f t="shared" si="16"/>
        <v>71</v>
      </c>
      <c r="I82" s="25">
        <f t="shared" si="17"/>
        <v>75</v>
      </c>
      <c r="J82" s="25">
        <f t="shared" si="18"/>
        <v>72</v>
      </c>
      <c r="K82" s="48">
        <f t="shared" si="19"/>
        <v>81</v>
      </c>
      <c r="M82" s="25">
        <v>0</v>
      </c>
      <c r="N82" s="44">
        <v>0</v>
      </c>
      <c r="O82" s="25">
        <v>0</v>
      </c>
      <c r="P82" s="44">
        <v>0</v>
      </c>
      <c r="Q82" s="44">
        <v>0</v>
      </c>
      <c r="R82" s="44">
        <v>0</v>
      </c>
      <c r="S82" s="44">
        <v>0</v>
      </c>
      <c r="T82" s="44">
        <v>0</v>
      </c>
      <c r="U82" s="44">
        <v>0</v>
      </c>
      <c r="V82" s="44">
        <v>0</v>
      </c>
      <c r="W82" s="44">
        <v>0</v>
      </c>
      <c r="X82" s="25">
        <v>0</v>
      </c>
      <c r="Y82" s="44">
        <v>0</v>
      </c>
      <c r="Z82" s="44">
        <v>0</v>
      </c>
      <c r="AA82" s="44">
        <v>0</v>
      </c>
      <c r="AB82" s="44">
        <v>0</v>
      </c>
      <c r="AC82" s="44">
        <v>0</v>
      </c>
      <c r="AD82" s="44">
        <v>0</v>
      </c>
      <c r="AE82" s="44">
        <v>0</v>
      </c>
      <c r="AF82" s="44">
        <v>0</v>
      </c>
      <c r="AG82" s="44">
        <v>0</v>
      </c>
      <c r="AH82" s="44">
        <v>0</v>
      </c>
      <c r="AI82" s="44">
        <v>0</v>
      </c>
      <c r="AJ82" s="44">
        <v>0</v>
      </c>
      <c r="AK82" s="44">
        <v>0</v>
      </c>
      <c r="AL82" s="44">
        <v>0</v>
      </c>
    </row>
    <row r="83" spans="1:38">
      <c r="A83" s="49" t="s">
        <v>188</v>
      </c>
      <c r="B83" s="49" t="s">
        <v>239</v>
      </c>
      <c r="C83" s="50" t="s">
        <v>189</v>
      </c>
      <c r="D83" s="24">
        <f t="shared" si="12"/>
        <v>42</v>
      </c>
      <c r="E83" s="46">
        <f t="shared" si="13"/>
        <v>125</v>
      </c>
      <c r="F83" s="46">
        <f t="shared" si="14"/>
        <v>17611</v>
      </c>
      <c r="G83" s="26">
        <f t="shared" si="15"/>
        <v>394</v>
      </c>
      <c r="H83" s="47">
        <f t="shared" si="16"/>
        <v>41</v>
      </c>
      <c r="I83" s="25">
        <f t="shared" si="17"/>
        <v>23</v>
      </c>
      <c r="J83" s="25">
        <f t="shared" si="18"/>
        <v>24</v>
      </c>
      <c r="K83" s="48">
        <f t="shared" si="19"/>
        <v>28</v>
      </c>
      <c r="M83" s="25">
        <v>29</v>
      </c>
      <c r="N83" s="44">
        <v>191</v>
      </c>
      <c r="O83" s="25">
        <v>0</v>
      </c>
      <c r="P83" s="44">
        <v>2</v>
      </c>
      <c r="Q83" s="44">
        <v>10</v>
      </c>
      <c r="R83" s="44">
        <v>13</v>
      </c>
      <c r="S83" s="44">
        <v>191</v>
      </c>
      <c r="T83" s="44">
        <v>0</v>
      </c>
      <c r="U83" s="44">
        <v>0</v>
      </c>
      <c r="V83" s="44">
        <v>0</v>
      </c>
      <c r="W83" s="44">
        <v>64</v>
      </c>
      <c r="X83" s="25">
        <v>16279</v>
      </c>
      <c r="Y83" s="44">
        <v>58</v>
      </c>
      <c r="Z83" s="44">
        <v>0</v>
      </c>
      <c r="AA83" s="44">
        <v>0</v>
      </c>
      <c r="AB83" s="44">
        <v>0</v>
      </c>
      <c r="AC83" s="44">
        <v>0</v>
      </c>
      <c r="AD83" s="44">
        <v>0</v>
      </c>
      <c r="AE83" s="44">
        <v>0</v>
      </c>
      <c r="AF83" s="44">
        <v>0</v>
      </c>
      <c r="AG83" s="44">
        <v>0</v>
      </c>
      <c r="AH83" s="44">
        <v>0</v>
      </c>
      <c r="AI83" s="44">
        <v>3</v>
      </c>
      <c r="AJ83" s="44">
        <v>0</v>
      </c>
      <c r="AK83" s="44">
        <v>1332</v>
      </c>
      <c r="AL83" s="44">
        <v>0</v>
      </c>
    </row>
    <row r="84" spans="1:38">
      <c r="A84" s="49" t="s">
        <v>190</v>
      </c>
      <c r="B84" s="49" t="s">
        <v>239</v>
      </c>
      <c r="C84" s="50" t="s">
        <v>191</v>
      </c>
      <c r="D84" s="24">
        <f t="shared" si="12"/>
        <v>46</v>
      </c>
      <c r="E84" s="46">
        <f t="shared" si="13"/>
        <v>48</v>
      </c>
      <c r="F84" s="46">
        <f t="shared" si="14"/>
        <v>29229</v>
      </c>
      <c r="G84" s="26">
        <f t="shared" si="15"/>
        <v>177</v>
      </c>
      <c r="H84" s="47">
        <f>_xlfn.RANK.EQ(D84,$D$11:$D$96,0)</f>
        <v>40</v>
      </c>
      <c r="I84" s="25">
        <f>_xlfn.RANK.EQ(E84,$E$11:$E$96,0)</f>
        <v>42</v>
      </c>
      <c r="J84" s="25">
        <f>_xlfn.RANK.EQ(F84,$F$11:$F$96,0)</f>
        <v>15</v>
      </c>
      <c r="K84" s="48">
        <f>_xlfn.RANK.EQ(G84,$G$11:$G$96,0)</f>
        <v>48</v>
      </c>
      <c r="M84" s="25">
        <v>29</v>
      </c>
      <c r="N84" s="44">
        <v>134</v>
      </c>
      <c r="O84" s="25">
        <v>3</v>
      </c>
      <c r="P84" s="44">
        <v>2</v>
      </c>
      <c r="Q84" s="44">
        <v>13</v>
      </c>
      <c r="R84" s="44">
        <v>17</v>
      </c>
      <c r="S84" s="44">
        <v>25</v>
      </c>
      <c r="T84" s="44">
        <v>0</v>
      </c>
      <c r="U84" s="44">
        <v>0</v>
      </c>
      <c r="V84" s="44">
        <v>0</v>
      </c>
      <c r="W84" s="44">
        <v>35</v>
      </c>
      <c r="X84" s="25">
        <v>27601</v>
      </c>
      <c r="Y84" s="44">
        <v>10</v>
      </c>
      <c r="Z84" s="44">
        <v>1620</v>
      </c>
      <c r="AA84" s="44">
        <v>0</v>
      </c>
      <c r="AB84" s="44">
        <v>0</v>
      </c>
      <c r="AC84" s="44">
        <v>0</v>
      </c>
      <c r="AD84" s="44">
        <v>0</v>
      </c>
      <c r="AE84" s="44">
        <v>1</v>
      </c>
      <c r="AF84" s="44">
        <v>0</v>
      </c>
      <c r="AG84" s="44">
        <v>4</v>
      </c>
      <c r="AH84" s="44">
        <v>0</v>
      </c>
      <c r="AI84" s="44">
        <v>2</v>
      </c>
      <c r="AJ84" s="44">
        <v>0</v>
      </c>
      <c r="AK84" s="44">
        <v>4</v>
      </c>
      <c r="AL84" s="44">
        <v>0</v>
      </c>
    </row>
    <row r="85" spans="1:38">
      <c r="A85" s="7" t="s">
        <v>192</v>
      </c>
      <c r="B85" s="7" t="s">
        <v>239</v>
      </c>
      <c r="C85" s="51" t="s">
        <v>193</v>
      </c>
      <c r="D85" s="52">
        <f t="shared" si="12"/>
        <v>32</v>
      </c>
      <c r="E85" s="53">
        <f t="shared" si="13"/>
        <v>66</v>
      </c>
      <c r="F85" s="53">
        <f t="shared" si="14"/>
        <v>15269</v>
      </c>
      <c r="G85" s="54">
        <f t="shared" si="15"/>
        <v>302</v>
      </c>
      <c r="H85" s="55">
        <f>_xlfn.RANK.EQ(D85,$D$11:$D$96,0)</f>
        <v>48</v>
      </c>
      <c r="I85" s="56">
        <f>_xlfn.RANK.EQ(E85,$E$11:$E$96,0)</f>
        <v>34</v>
      </c>
      <c r="J85" s="56">
        <f>_xlfn.RANK.EQ(F85,$F$11:$F$96,0)</f>
        <v>26</v>
      </c>
      <c r="K85" s="57">
        <f>_xlfn.RANK.EQ(G85,$G$11:$G$96,0)</f>
        <v>36</v>
      </c>
      <c r="M85" s="56">
        <v>20</v>
      </c>
      <c r="N85" s="7">
        <v>159</v>
      </c>
      <c r="O85" s="56">
        <v>0</v>
      </c>
      <c r="P85" s="7">
        <v>1</v>
      </c>
      <c r="Q85" s="7">
        <v>12</v>
      </c>
      <c r="R85" s="7">
        <v>12</v>
      </c>
      <c r="S85" s="7">
        <v>130</v>
      </c>
      <c r="T85" s="7">
        <v>0</v>
      </c>
      <c r="U85" s="7">
        <v>0</v>
      </c>
      <c r="V85" s="7">
        <v>0</v>
      </c>
      <c r="W85" s="7">
        <v>53</v>
      </c>
      <c r="X85" s="56">
        <v>14322</v>
      </c>
      <c r="Y85" s="7">
        <v>10</v>
      </c>
      <c r="Z85" s="7">
        <v>838</v>
      </c>
      <c r="AA85" s="7">
        <v>0</v>
      </c>
      <c r="AB85" s="7">
        <v>0</v>
      </c>
      <c r="AC85" s="7">
        <v>0</v>
      </c>
      <c r="AD85" s="7">
        <v>0</v>
      </c>
      <c r="AE85" s="7">
        <v>1</v>
      </c>
      <c r="AF85" s="7">
        <v>0</v>
      </c>
      <c r="AG85" s="7">
        <v>61</v>
      </c>
      <c r="AH85" s="7">
        <v>0</v>
      </c>
      <c r="AI85" s="7">
        <v>2</v>
      </c>
      <c r="AJ85" s="7">
        <v>0</v>
      </c>
      <c r="AK85" s="7">
        <v>48</v>
      </c>
      <c r="AL85" s="7">
        <v>0</v>
      </c>
    </row>
    <row r="86" spans="1:38">
      <c r="A86" s="44" t="s">
        <v>194</v>
      </c>
      <c r="B86" s="44" t="s">
        <v>236</v>
      </c>
      <c r="C86" s="45" t="s">
        <v>195</v>
      </c>
      <c r="D86" s="24">
        <f t="shared" si="12"/>
        <v>82</v>
      </c>
      <c r="E86" s="46">
        <f t="shared" si="13"/>
        <v>172</v>
      </c>
      <c r="F86" s="46">
        <f t="shared" si="14"/>
        <v>25023</v>
      </c>
      <c r="G86" s="26">
        <f t="shared" si="15"/>
        <v>633</v>
      </c>
      <c r="H86" s="47">
        <f>_xlfn.RANK.EQ(D86,$D$11:$D$96,0)</f>
        <v>23</v>
      </c>
      <c r="I86" s="25">
        <f>_xlfn.RANK.EQ(E86,$E$11:$E$96,0)</f>
        <v>17</v>
      </c>
      <c r="J86" s="25">
        <f>_xlfn.RANK.EQ(F86,$F$11:$F$96,0)</f>
        <v>19</v>
      </c>
      <c r="K86" s="48">
        <f>_xlfn.RANK.EQ(G86,$G$11:$G$96,0)</f>
        <v>16</v>
      </c>
      <c r="M86" s="25">
        <v>55</v>
      </c>
      <c r="N86" s="44">
        <v>476</v>
      </c>
      <c r="O86" s="25">
        <v>0</v>
      </c>
      <c r="P86" s="44">
        <v>1</v>
      </c>
      <c r="Q86" s="44">
        <v>8</v>
      </c>
      <c r="R86" s="44">
        <v>27</v>
      </c>
      <c r="S86" s="44">
        <v>148</v>
      </c>
      <c r="T86" s="44">
        <v>0</v>
      </c>
      <c r="U86" s="44">
        <v>0</v>
      </c>
      <c r="V86" s="44">
        <v>0</v>
      </c>
      <c r="W86" s="44">
        <v>98</v>
      </c>
      <c r="X86" s="25">
        <v>25023</v>
      </c>
      <c r="Y86" s="44">
        <v>74</v>
      </c>
      <c r="Z86" s="44">
        <v>0</v>
      </c>
      <c r="AA86" s="44">
        <v>0</v>
      </c>
      <c r="AB86" s="44">
        <v>0</v>
      </c>
      <c r="AC86" s="44">
        <v>0</v>
      </c>
      <c r="AD86" s="44">
        <v>0</v>
      </c>
      <c r="AE86" s="44">
        <v>0</v>
      </c>
      <c r="AF86" s="44">
        <v>0</v>
      </c>
      <c r="AG86" s="44">
        <v>0</v>
      </c>
      <c r="AH86" s="44">
        <v>0</v>
      </c>
      <c r="AI86" s="44">
        <v>0</v>
      </c>
      <c r="AJ86" s="44">
        <v>0</v>
      </c>
      <c r="AK86" s="44">
        <v>0</v>
      </c>
      <c r="AL86" s="44">
        <v>0</v>
      </c>
    </row>
    <row r="87" spans="1:38">
      <c r="A87" s="49" t="s">
        <v>196</v>
      </c>
      <c r="B87" s="49" t="s">
        <v>235</v>
      </c>
      <c r="C87" s="50" t="s">
        <v>197</v>
      </c>
      <c r="D87" s="24">
        <f t="shared" si="12"/>
        <v>0</v>
      </c>
      <c r="E87" s="46">
        <f t="shared" si="13"/>
        <v>0</v>
      </c>
      <c r="F87" s="46">
        <f t="shared" si="14"/>
        <v>0</v>
      </c>
      <c r="G87" s="26">
        <f t="shared" si="15"/>
        <v>0</v>
      </c>
      <c r="H87" s="47">
        <f t="shared" ref="H87:H96" si="20">_xlfn.RANK.EQ(D87,$D$11:$D$96,0)</f>
        <v>71</v>
      </c>
      <c r="I87" s="25">
        <f t="shared" ref="I87:I96" si="21">_xlfn.RANK.EQ(E87,$E$11:$E$96,0)</f>
        <v>75</v>
      </c>
      <c r="J87" s="25">
        <f t="shared" ref="J87:J96" si="22">_xlfn.RANK.EQ(F87,$F$11:$F$96,0)</f>
        <v>72</v>
      </c>
      <c r="K87" s="48">
        <f t="shared" ref="K87:K96" si="23">_xlfn.RANK.EQ(G87,$G$11:$G$96,0)</f>
        <v>81</v>
      </c>
      <c r="M87" s="25">
        <v>0</v>
      </c>
      <c r="N87" s="44">
        <v>0</v>
      </c>
      <c r="O87" s="25">
        <v>0</v>
      </c>
      <c r="P87" s="44">
        <v>0</v>
      </c>
      <c r="Q87" s="44">
        <v>0</v>
      </c>
      <c r="R87" s="44">
        <v>0</v>
      </c>
      <c r="S87" s="44">
        <v>0</v>
      </c>
      <c r="T87" s="44">
        <v>0</v>
      </c>
      <c r="U87" s="44">
        <v>0</v>
      </c>
      <c r="V87" s="44">
        <v>0</v>
      </c>
      <c r="W87" s="44">
        <v>0</v>
      </c>
      <c r="X87" s="25">
        <v>0</v>
      </c>
      <c r="Y87" s="44">
        <v>0</v>
      </c>
      <c r="Z87" s="44">
        <v>0</v>
      </c>
      <c r="AA87" s="44">
        <v>0</v>
      </c>
      <c r="AB87" s="44">
        <v>0</v>
      </c>
      <c r="AC87" s="44">
        <v>0</v>
      </c>
      <c r="AD87" s="44">
        <v>0</v>
      </c>
      <c r="AE87" s="44">
        <v>0</v>
      </c>
      <c r="AF87" s="44">
        <v>0</v>
      </c>
      <c r="AG87" s="44">
        <v>0</v>
      </c>
      <c r="AH87" s="44">
        <v>0</v>
      </c>
      <c r="AI87" s="44">
        <v>0</v>
      </c>
      <c r="AJ87" s="44">
        <v>0</v>
      </c>
      <c r="AK87" s="44">
        <v>0</v>
      </c>
      <c r="AL87" s="44">
        <v>0</v>
      </c>
    </row>
    <row r="88" spans="1:38">
      <c r="A88" s="44" t="s">
        <v>198</v>
      </c>
      <c r="B88" s="44" t="s">
        <v>234</v>
      </c>
      <c r="C88" s="45" t="s">
        <v>199</v>
      </c>
      <c r="D88" s="24">
        <f t="shared" si="12"/>
        <v>313</v>
      </c>
      <c r="E88" s="46">
        <f t="shared" si="13"/>
        <v>472</v>
      </c>
      <c r="F88" s="46">
        <f t="shared" si="14"/>
        <v>58192</v>
      </c>
      <c r="G88" s="26">
        <f t="shared" si="15"/>
        <v>1453</v>
      </c>
      <c r="H88" s="47">
        <f t="shared" si="20"/>
        <v>7</v>
      </c>
      <c r="I88" s="25">
        <f t="shared" si="21"/>
        <v>7</v>
      </c>
      <c r="J88" s="25">
        <f t="shared" si="22"/>
        <v>11</v>
      </c>
      <c r="K88" s="48">
        <f t="shared" si="23"/>
        <v>6</v>
      </c>
      <c r="M88" s="25">
        <v>203</v>
      </c>
      <c r="N88" s="44">
        <v>864</v>
      </c>
      <c r="O88" s="25">
        <v>0</v>
      </c>
      <c r="P88" s="44">
        <v>5</v>
      </c>
      <c r="Q88" s="44">
        <v>14</v>
      </c>
      <c r="R88" s="44">
        <v>110</v>
      </c>
      <c r="S88" s="44">
        <v>569</v>
      </c>
      <c r="T88" s="44">
        <v>0</v>
      </c>
      <c r="U88" s="44">
        <v>1</v>
      </c>
      <c r="V88" s="44">
        <v>0</v>
      </c>
      <c r="W88" s="44">
        <v>147</v>
      </c>
      <c r="X88" s="25">
        <v>29568</v>
      </c>
      <c r="Y88" s="44">
        <v>306</v>
      </c>
      <c r="Z88" s="44">
        <v>28296</v>
      </c>
      <c r="AA88" s="44">
        <v>0</v>
      </c>
      <c r="AB88" s="44">
        <v>0</v>
      </c>
      <c r="AC88" s="44">
        <v>0</v>
      </c>
      <c r="AD88" s="44">
        <v>0</v>
      </c>
      <c r="AE88" s="44">
        <v>5</v>
      </c>
      <c r="AF88" s="44">
        <v>0</v>
      </c>
      <c r="AG88" s="44">
        <v>136</v>
      </c>
      <c r="AH88" s="44">
        <v>0</v>
      </c>
      <c r="AI88" s="44">
        <v>14</v>
      </c>
      <c r="AJ88" s="44">
        <v>0</v>
      </c>
      <c r="AK88" s="44">
        <v>192</v>
      </c>
      <c r="AL88" s="44">
        <v>0</v>
      </c>
    </row>
    <row r="89" spans="1:38">
      <c r="A89" s="44" t="s">
        <v>200</v>
      </c>
      <c r="B89" s="44" t="s">
        <v>239</v>
      </c>
      <c r="C89" s="45" t="s">
        <v>201</v>
      </c>
      <c r="D89" s="24">
        <f t="shared" si="12"/>
        <v>34</v>
      </c>
      <c r="E89" s="46">
        <f t="shared" si="13"/>
        <v>62</v>
      </c>
      <c r="F89" s="46">
        <f t="shared" si="14"/>
        <v>5958</v>
      </c>
      <c r="G89" s="26">
        <f t="shared" si="15"/>
        <v>241</v>
      </c>
      <c r="H89" s="47">
        <f t="shared" si="20"/>
        <v>45</v>
      </c>
      <c r="I89" s="25">
        <f t="shared" si="21"/>
        <v>35</v>
      </c>
      <c r="J89" s="25">
        <f t="shared" si="22"/>
        <v>41</v>
      </c>
      <c r="K89" s="48">
        <f t="shared" si="23"/>
        <v>42</v>
      </c>
      <c r="M89" s="25">
        <v>28</v>
      </c>
      <c r="N89" s="44">
        <v>175</v>
      </c>
      <c r="O89" s="25">
        <v>2</v>
      </c>
      <c r="P89" s="44">
        <v>8</v>
      </c>
      <c r="Q89" s="44">
        <v>20</v>
      </c>
      <c r="R89" s="44">
        <v>6</v>
      </c>
      <c r="S89" s="44">
        <v>36</v>
      </c>
      <c r="T89" s="44">
        <v>0</v>
      </c>
      <c r="U89" s="44">
        <v>0</v>
      </c>
      <c r="V89" s="44">
        <v>0</v>
      </c>
      <c r="W89" s="44">
        <v>28</v>
      </c>
      <c r="X89" s="25">
        <v>2879</v>
      </c>
      <c r="Y89" s="44">
        <v>10</v>
      </c>
      <c r="Z89" s="44">
        <v>2250</v>
      </c>
      <c r="AA89" s="44">
        <v>0</v>
      </c>
      <c r="AB89" s="44">
        <v>0</v>
      </c>
      <c r="AC89" s="44">
        <v>0</v>
      </c>
      <c r="AD89" s="44">
        <v>0</v>
      </c>
      <c r="AE89" s="44">
        <v>3</v>
      </c>
      <c r="AF89" s="44">
        <v>0</v>
      </c>
      <c r="AG89" s="44">
        <v>62</v>
      </c>
      <c r="AH89" s="44">
        <v>0</v>
      </c>
      <c r="AI89" s="44">
        <v>21</v>
      </c>
      <c r="AJ89" s="44">
        <v>0</v>
      </c>
      <c r="AK89" s="44">
        <v>767</v>
      </c>
      <c r="AL89" s="44">
        <v>0</v>
      </c>
    </row>
    <row r="90" spans="1:38">
      <c r="A90" s="44" t="s">
        <v>202</v>
      </c>
      <c r="B90" s="44" t="s">
        <v>239</v>
      </c>
      <c r="C90" s="45" t="s">
        <v>203</v>
      </c>
      <c r="D90" s="24">
        <f t="shared" si="12"/>
        <v>58</v>
      </c>
      <c r="E90" s="46">
        <f t="shared" si="13"/>
        <v>52</v>
      </c>
      <c r="F90" s="46">
        <f t="shared" si="14"/>
        <v>15104</v>
      </c>
      <c r="G90" s="26">
        <f t="shared" si="15"/>
        <v>202</v>
      </c>
      <c r="H90" s="47">
        <f t="shared" si="20"/>
        <v>35</v>
      </c>
      <c r="I90" s="25">
        <f t="shared" si="21"/>
        <v>39</v>
      </c>
      <c r="J90" s="25">
        <f t="shared" si="22"/>
        <v>27</v>
      </c>
      <c r="K90" s="48">
        <f t="shared" si="23"/>
        <v>47</v>
      </c>
      <c r="M90" s="25">
        <v>29</v>
      </c>
      <c r="N90" s="44">
        <v>139</v>
      </c>
      <c r="O90" s="25">
        <v>1</v>
      </c>
      <c r="P90" s="44">
        <v>0</v>
      </c>
      <c r="Q90" s="44">
        <v>0</v>
      </c>
      <c r="R90" s="44">
        <v>29</v>
      </c>
      <c r="S90" s="44">
        <v>62</v>
      </c>
      <c r="T90" s="44">
        <v>0</v>
      </c>
      <c r="U90" s="44">
        <v>0</v>
      </c>
      <c r="V90" s="44">
        <v>0</v>
      </c>
      <c r="W90" s="44">
        <v>46</v>
      </c>
      <c r="X90" s="25">
        <v>14781</v>
      </c>
      <c r="Y90" s="44">
        <v>3</v>
      </c>
      <c r="Z90" s="44">
        <v>145</v>
      </c>
      <c r="AA90" s="44">
        <v>0</v>
      </c>
      <c r="AB90" s="44">
        <v>0</v>
      </c>
      <c r="AC90" s="44">
        <v>0</v>
      </c>
      <c r="AD90" s="44">
        <v>0</v>
      </c>
      <c r="AE90" s="44">
        <v>0</v>
      </c>
      <c r="AF90" s="44">
        <v>0</v>
      </c>
      <c r="AG90" s="44">
        <v>0</v>
      </c>
      <c r="AH90" s="44">
        <v>0</v>
      </c>
      <c r="AI90" s="44">
        <v>3</v>
      </c>
      <c r="AJ90" s="44">
        <v>0</v>
      </c>
      <c r="AK90" s="44">
        <v>178</v>
      </c>
      <c r="AL90" s="44">
        <v>0</v>
      </c>
    </row>
    <row r="91" spans="1:38">
      <c r="A91" s="44" t="s">
        <v>204</v>
      </c>
      <c r="B91" s="44" t="s">
        <v>239</v>
      </c>
      <c r="C91" s="45" t="s">
        <v>205</v>
      </c>
      <c r="D91" s="24">
        <f t="shared" si="12"/>
        <v>91</v>
      </c>
      <c r="E91" s="46">
        <f t="shared" si="13"/>
        <v>150</v>
      </c>
      <c r="F91" s="46">
        <f t="shared" si="14"/>
        <v>35567</v>
      </c>
      <c r="G91" s="26">
        <f t="shared" si="15"/>
        <v>466</v>
      </c>
      <c r="H91" s="47">
        <f t="shared" si="20"/>
        <v>20</v>
      </c>
      <c r="I91" s="25">
        <f t="shared" si="21"/>
        <v>20</v>
      </c>
      <c r="J91" s="25">
        <f t="shared" si="22"/>
        <v>13</v>
      </c>
      <c r="K91" s="48">
        <f t="shared" si="23"/>
        <v>21</v>
      </c>
      <c r="M91" s="25">
        <v>61</v>
      </c>
      <c r="N91" s="44">
        <v>267</v>
      </c>
      <c r="O91" s="25">
        <v>3</v>
      </c>
      <c r="P91" s="44">
        <v>0</v>
      </c>
      <c r="Q91" s="44">
        <v>13</v>
      </c>
      <c r="R91" s="44">
        <v>30</v>
      </c>
      <c r="S91" s="44">
        <v>183</v>
      </c>
      <c r="T91" s="44">
        <v>0</v>
      </c>
      <c r="U91" s="44">
        <v>0</v>
      </c>
      <c r="V91" s="44">
        <v>0</v>
      </c>
      <c r="W91" s="44">
        <v>76</v>
      </c>
      <c r="X91" s="25">
        <v>23737</v>
      </c>
      <c r="Y91" s="44">
        <v>70</v>
      </c>
      <c r="Z91" s="44">
        <v>11529</v>
      </c>
      <c r="AA91" s="44">
        <v>0</v>
      </c>
      <c r="AB91" s="44">
        <v>0</v>
      </c>
      <c r="AC91" s="44">
        <v>0</v>
      </c>
      <c r="AD91" s="44">
        <v>0</v>
      </c>
      <c r="AE91" s="44">
        <v>0</v>
      </c>
      <c r="AF91" s="44">
        <v>0</v>
      </c>
      <c r="AG91" s="44">
        <v>0</v>
      </c>
      <c r="AH91" s="44">
        <v>0</v>
      </c>
      <c r="AI91" s="44">
        <v>4</v>
      </c>
      <c r="AJ91" s="44">
        <v>0</v>
      </c>
      <c r="AK91" s="44">
        <v>301</v>
      </c>
      <c r="AL91" s="44">
        <v>0</v>
      </c>
    </row>
    <row r="92" spans="1:38">
      <c r="A92" s="44" t="s">
        <v>206</v>
      </c>
      <c r="B92" s="44" t="s">
        <v>239</v>
      </c>
      <c r="C92" s="45" t="s">
        <v>207</v>
      </c>
      <c r="D92" s="24">
        <f t="shared" si="12"/>
        <v>30</v>
      </c>
      <c r="E92" s="46">
        <f t="shared" si="13"/>
        <v>19</v>
      </c>
      <c r="F92" s="46">
        <f t="shared" si="14"/>
        <v>10858</v>
      </c>
      <c r="G92" s="26">
        <f t="shared" si="15"/>
        <v>149</v>
      </c>
      <c r="H92" s="47">
        <f t="shared" si="20"/>
        <v>49</v>
      </c>
      <c r="I92" s="25">
        <f t="shared" si="21"/>
        <v>57</v>
      </c>
      <c r="J92" s="25">
        <f t="shared" si="22"/>
        <v>31</v>
      </c>
      <c r="K92" s="48">
        <f t="shared" si="23"/>
        <v>54</v>
      </c>
      <c r="M92" s="25">
        <v>24</v>
      </c>
      <c r="N92" s="44">
        <v>118</v>
      </c>
      <c r="O92" s="25">
        <v>0</v>
      </c>
      <c r="P92" s="44">
        <v>0</v>
      </c>
      <c r="Q92" s="44">
        <v>7</v>
      </c>
      <c r="R92" s="44">
        <v>6</v>
      </c>
      <c r="S92" s="44">
        <v>24</v>
      </c>
      <c r="T92" s="44">
        <v>0</v>
      </c>
      <c r="U92" s="44">
        <v>0</v>
      </c>
      <c r="V92" s="44">
        <v>0</v>
      </c>
      <c r="W92" s="44">
        <v>15</v>
      </c>
      <c r="X92" s="25">
        <v>6522</v>
      </c>
      <c r="Y92" s="44">
        <v>1</v>
      </c>
      <c r="Z92" s="44">
        <v>4320</v>
      </c>
      <c r="AA92" s="44">
        <v>0</v>
      </c>
      <c r="AB92" s="44">
        <v>0</v>
      </c>
      <c r="AC92" s="44">
        <v>0</v>
      </c>
      <c r="AD92" s="44">
        <v>0</v>
      </c>
      <c r="AE92" s="44">
        <v>0</v>
      </c>
      <c r="AF92" s="44">
        <v>0</v>
      </c>
      <c r="AG92" s="44">
        <v>0</v>
      </c>
      <c r="AH92" s="44">
        <v>0</v>
      </c>
      <c r="AI92" s="44">
        <v>3</v>
      </c>
      <c r="AJ92" s="44">
        <v>0</v>
      </c>
      <c r="AK92" s="44">
        <v>16</v>
      </c>
      <c r="AL92" s="44">
        <v>0</v>
      </c>
    </row>
    <row r="93" spans="1:38">
      <c r="A93" s="44" t="s">
        <v>208</v>
      </c>
      <c r="B93" s="44" t="s">
        <v>239</v>
      </c>
      <c r="C93" s="45" t="s">
        <v>209</v>
      </c>
      <c r="D93" s="24">
        <f t="shared" si="12"/>
        <v>37</v>
      </c>
      <c r="E93" s="46">
        <f t="shared" si="13"/>
        <v>79</v>
      </c>
      <c r="F93" s="46">
        <f t="shared" si="14"/>
        <v>2404</v>
      </c>
      <c r="G93" s="26">
        <f t="shared" si="15"/>
        <v>242</v>
      </c>
      <c r="H93" s="47">
        <f t="shared" si="20"/>
        <v>43</v>
      </c>
      <c r="I93" s="25">
        <f t="shared" si="21"/>
        <v>29</v>
      </c>
      <c r="J93" s="25">
        <f t="shared" si="22"/>
        <v>54</v>
      </c>
      <c r="K93" s="48">
        <f t="shared" si="23"/>
        <v>41</v>
      </c>
      <c r="M93" s="25">
        <v>30</v>
      </c>
      <c r="N93" s="44">
        <v>160</v>
      </c>
      <c r="O93" s="25">
        <v>0</v>
      </c>
      <c r="P93" s="44">
        <v>2</v>
      </c>
      <c r="Q93" s="44">
        <v>15</v>
      </c>
      <c r="R93" s="44">
        <v>7</v>
      </c>
      <c r="S93" s="44">
        <v>65</v>
      </c>
      <c r="T93" s="44">
        <v>0</v>
      </c>
      <c r="U93" s="44">
        <v>0</v>
      </c>
      <c r="V93" s="44">
        <v>0</v>
      </c>
      <c r="W93" s="44">
        <v>47</v>
      </c>
      <c r="X93" s="25">
        <v>1667</v>
      </c>
      <c r="Y93" s="44">
        <v>31</v>
      </c>
      <c r="Z93" s="44">
        <v>737</v>
      </c>
      <c r="AA93" s="44">
        <v>0</v>
      </c>
      <c r="AB93" s="44">
        <v>0</v>
      </c>
      <c r="AC93" s="44">
        <v>0</v>
      </c>
      <c r="AD93" s="44">
        <v>0</v>
      </c>
      <c r="AE93" s="44">
        <v>1</v>
      </c>
      <c r="AF93" s="44">
        <v>0</v>
      </c>
      <c r="AG93" s="44">
        <v>0</v>
      </c>
      <c r="AH93" s="44">
        <v>0</v>
      </c>
      <c r="AI93" s="44">
        <v>0</v>
      </c>
      <c r="AJ93" s="44">
        <v>0</v>
      </c>
      <c r="AK93" s="44">
        <v>0</v>
      </c>
      <c r="AL93" s="44">
        <v>0</v>
      </c>
    </row>
    <row r="94" spans="1:38">
      <c r="A94" s="44" t="s">
        <v>210</v>
      </c>
      <c r="B94" s="44" t="s">
        <v>239</v>
      </c>
      <c r="C94" s="45" t="s">
        <v>211</v>
      </c>
      <c r="D94" s="24">
        <f t="shared" si="12"/>
        <v>92</v>
      </c>
      <c r="E94" s="46">
        <f t="shared" si="13"/>
        <v>121</v>
      </c>
      <c r="F94" s="46">
        <f t="shared" si="14"/>
        <v>4044</v>
      </c>
      <c r="G94" s="26">
        <f t="shared" si="15"/>
        <v>447</v>
      </c>
      <c r="H94" s="47">
        <f t="shared" si="20"/>
        <v>19</v>
      </c>
      <c r="I94" s="25">
        <f t="shared" si="21"/>
        <v>24</v>
      </c>
      <c r="J94" s="25">
        <f t="shared" si="22"/>
        <v>46</v>
      </c>
      <c r="K94" s="48">
        <f t="shared" si="23"/>
        <v>25</v>
      </c>
      <c r="M94" s="25">
        <v>55</v>
      </c>
      <c r="N94" s="44">
        <v>320</v>
      </c>
      <c r="O94" s="25">
        <v>1</v>
      </c>
      <c r="P94" s="44">
        <v>17</v>
      </c>
      <c r="Q94" s="44">
        <v>30</v>
      </c>
      <c r="R94" s="44">
        <v>37</v>
      </c>
      <c r="S94" s="44">
        <v>72</v>
      </c>
      <c r="T94" s="44">
        <v>1</v>
      </c>
      <c r="U94" s="44">
        <v>6</v>
      </c>
      <c r="V94" s="44">
        <v>0</v>
      </c>
      <c r="W94" s="44">
        <v>70</v>
      </c>
      <c r="X94" s="25">
        <v>3657</v>
      </c>
      <c r="Y94" s="44">
        <v>29</v>
      </c>
      <c r="Z94" s="44">
        <v>0</v>
      </c>
      <c r="AA94" s="44">
        <v>0</v>
      </c>
      <c r="AB94" s="44">
        <v>0</v>
      </c>
      <c r="AC94" s="44">
        <v>0</v>
      </c>
      <c r="AD94" s="44">
        <v>0</v>
      </c>
      <c r="AE94" s="44">
        <v>1</v>
      </c>
      <c r="AF94" s="44">
        <v>0</v>
      </c>
      <c r="AG94" s="44">
        <v>8</v>
      </c>
      <c r="AH94" s="44">
        <v>0</v>
      </c>
      <c r="AI94" s="44">
        <v>21</v>
      </c>
      <c r="AJ94" s="44">
        <v>0</v>
      </c>
      <c r="AK94" s="44">
        <v>379</v>
      </c>
      <c r="AL94" s="44">
        <v>0</v>
      </c>
    </row>
    <row r="95" spans="1:38">
      <c r="A95" s="44" t="s">
        <v>212</v>
      </c>
      <c r="B95" s="44" t="s">
        <v>236</v>
      </c>
      <c r="C95" s="45" t="s">
        <v>213</v>
      </c>
      <c r="D95" s="24">
        <f t="shared" si="12"/>
        <v>0</v>
      </c>
      <c r="E95" s="46">
        <f t="shared" si="13"/>
        <v>4</v>
      </c>
      <c r="F95" s="46">
        <f t="shared" si="14"/>
        <v>0</v>
      </c>
      <c r="G95" s="26">
        <f t="shared" si="15"/>
        <v>16</v>
      </c>
      <c r="H95" s="47">
        <f t="shared" si="20"/>
        <v>71</v>
      </c>
      <c r="I95" s="25">
        <f t="shared" si="21"/>
        <v>66</v>
      </c>
      <c r="J95" s="25">
        <f t="shared" si="22"/>
        <v>72</v>
      </c>
      <c r="K95" s="48">
        <f t="shared" si="23"/>
        <v>68</v>
      </c>
      <c r="M95" s="25">
        <v>0</v>
      </c>
      <c r="N95" s="44">
        <v>9</v>
      </c>
      <c r="O95" s="25">
        <v>0</v>
      </c>
      <c r="P95" s="44">
        <v>0</v>
      </c>
      <c r="Q95" s="44">
        <v>7</v>
      </c>
      <c r="R95" s="44">
        <v>0</v>
      </c>
      <c r="S95" s="44">
        <v>0</v>
      </c>
      <c r="T95" s="44">
        <v>0</v>
      </c>
      <c r="U95" s="44">
        <v>0</v>
      </c>
      <c r="V95" s="44">
        <v>0</v>
      </c>
      <c r="W95" s="44">
        <v>4</v>
      </c>
      <c r="X95" s="25">
        <v>0</v>
      </c>
      <c r="Y95" s="44">
        <v>0</v>
      </c>
      <c r="Z95" s="44">
        <v>0</v>
      </c>
      <c r="AA95" s="44">
        <v>0</v>
      </c>
      <c r="AB95" s="44">
        <v>0</v>
      </c>
      <c r="AC95" s="44">
        <v>0</v>
      </c>
      <c r="AD95" s="44">
        <v>0</v>
      </c>
      <c r="AE95" s="44">
        <v>0</v>
      </c>
      <c r="AF95" s="44">
        <v>0</v>
      </c>
      <c r="AG95" s="44">
        <v>0</v>
      </c>
      <c r="AH95" s="44">
        <v>0</v>
      </c>
      <c r="AI95" s="44">
        <v>0</v>
      </c>
      <c r="AJ95" s="44">
        <v>0</v>
      </c>
      <c r="AK95" s="44">
        <v>0</v>
      </c>
      <c r="AL95" s="44">
        <v>0</v>
      </c>
    </row>
    <row r="96" spans="1:38" ht="14.25" thickBot="1">
      <c r="A96" s="44" t="s">
        <v>214</v>
      </c>
      <c r="B96" s="44" t="s">
        <v>239</v>
      </c>
      <c r="C96" s="45" t="s">
        <v>215</v>
      </c>
      <c r="D96" s="31">
        <f t="shared" si="12"/>
        <v>12</v>
      </c>
      <c r="E96" s="58">
        <f t="shared" si="13"/>
        <v>15</v>
      </c>
      <c r="F96" s="58">
        <f t="shared" si="14"/>
        <v>590</v>
      </c>
      <c r="G96" s="33">
        <f t="shared" si="15"/>
        <v>92</v>
      </c>
      <c r="H96" s="59">
        <f t="shared" si="20"/>
        <v>59</v>
      </c>
      <c r="I96" s="32">
        <f t="shared" si="21"/>
        <v>59</v>
      </c>
      <c r="J96" s="32">
        <f t="shared" si="22"/>
        <v>64</v>
      </c>
      <c r="K96" s="60">
        <f t="shared" si="23"/>
        <v>59</v>
      </c>
      <c r="M96" s="25">
        <v>12</v>
      </c>
      <c r="N96" s="44">
        <v>67</v>
      </c>
      <c r="O96" s="25">
        <v>1</v>
      </c>
      <c r="P96" s="44">
        <v>1</v>
      </c>
      <c r="Q96" s="44">
        <v>12</v>
      </c>
      <c r="R96" s="44">
        <v>0</v>
      </c>
      <c r="S96" s="44">
        <v>11</v>
      </c>
      <c r="T96" s="44">
        <v>0</v>
      </c>
      <c r="U96" s="44">
        <v>0</v>
      </c>
      <c r="V96" s="44">
        <v>0</v>
      </c>
      <c r="W96" s="44">
        <v>14</v>
      </c>
      <c r="X96" s="25">
        <v>590</v>
      </c>
      <c r="Y96" s="44">
        <v>1</v>
      </c>
      <c r="Z96" s="44">
        <v>0</v>
      </c>
      <c r="AA96" s="44">
        <v>0</v>
      </c>
      <c r="AB96" s="44">
        <v>0</v>
      </c>
      <c r="AC96" s="44">
        <v>0</v>
      </c>
      <c r="AD96" s="44">
        <v>0</v>
      </c>
      <c r="AE96" s="44">
        <v>0</v>
      </c>
      <c r="AF96" s="44">
        <v>0</v>
      </c>
      <c r="AG96" s="44">
        <v>0</v>
      </c>
      <c r="AH96" s="44">
        <v>0</v>
      </c>
      <c r="AI96" s="44">
        <v>0</v>
      </c>
      <c r="AJ96" s="44">
        <v>0</v>
      </c>
      <c r="AK96" s="44">
        <v>0</v>
      </c>
      <c r="AL96" s="44">
        <v>0</v>
      </c>
    </row>
    <row r="97" spans="1:38" ht="14.25" thickBot="1">
      <c r="A97" s="15"/>
      <c r="B97" s="15"/>
      <c r="C97" s="15"/>
    </row>
    <row r="98" spans="1:38" ht="14.25" thickBot="1">
      <c r="A98" s="174"/>
      <c r="B98" s="174"/>
      <c r="C98" s="175" t="s">
        <v>378</v>
      </c>
      <c r="D98" s="176">
        <f>SUM(D11:D96)</f>
        <v>7159</v>
      </c>
      <c r="E98" s="176">
        <f t="shared" ref="E98:G98" si="24">SUM(E11:E96)</f>
        <v>14043</v>
      </c>
      <c r="F98" s="176">
        <f t="shared" si="24"/>
        <v>2989435.3480000002</v>
      </c>
      <c r="G98" s="176">
        <f t="shared" si="24"/>
        <v>38626</v>
      </c>
      <c r="H98" s="177"/>
      <c r="I98" s="177"/>
      <c r="J98" s="177"/>
      <c r="K98" s="178"/>
      <c r="M98" s="25">
        <f>SUM(M11:M96)</f>
        <v>4537</v>
      </c>
      <c r="N98" s="25">
        <f>SUM(N11:N96)</f>
        <v>23618</v>
      </c>
      <c r="O98" s="25">
        <f t="shared" ref="O98:AL98" si="25">SUM(O11:O96)</f>
        <v>48</v>
      </c>
      <c r="P98" s="25">
        <f t="shared" si="25"/>
        <v>165</v>
      </c>
      <c r="Q98" s="25">
        <f t="shared" si="25"/>
        <v>912</v>
      </c>
      <c r="R98" s="25">
        <f>SUM(R11:R96)</f>
        <v>2622</v>
      </c>
      <c r="S98" s="25">
        <f t="shared" si="25"/>
        <v>13844</v>
      </c>
      <c r="T98" s="25">
        <f t="shared" si="25"/>
        <v>9</v>
      </c>
      <c r="U98" s="25">
        <f t="shared" si="25"/>
        <v>14</v>
      </c>
      <c r="V98" s="25">
        <f t="shared" si="25"/>
        <v>16</v>
      </c>
      <c r="W98" s="25">
        <f t="shared" si="25"/>
        <v>7175</v>
      </c>
      <c r="X98" s="25">
        <f t="shared" ref="X98:AJ98" si="26">SUM(X11:X96)</f>
        <v>2450442</v>
      </c>
      <c r="Y98" s="25">
        <f t="shared" si="26"/>
        <v>6529</v>
      </c>
      <c r="Z98" s="25">
        <f t="shared" si="26"/>
        <v>488222</v>
      </c>
      <c r="AA98" s="25">
        <f t="shared" si="26"/>
        <v>16</v>
      </c>
      <c r="AB98" s="25">
        <f t="shared" si="26"/>
        <v>0</v>
      </c>
      <c r="AC98" s="25">
        <f t="shared" si="26"/>
        <v>424</v>
      </c>
      <c r="AD98" s="25">
        <f t="shared" si="26"/>
        <v>0</v>
      </c>
      <c r="AE98" s="25">
        <f t="shared" si="26"/>
        <v>55</v>
      </c>
      <c r="AF98" s="25">
        <f t="shared" si="26"/>
        <v>0</v>
      </c>
      <c r="AG98" s="25">
        <f t="shared" si="26"/>
        <v>6315.348</v>
      </c>
      <c r="AH98" s="25">
        <f t="shared" si="26"/>
        <v>0</v>
      </c>
      <c r="AI98" s="25">
        <f t="shared" si="26"/>
        <v>260</v>
      </c>
      <c r="AJ98" s="25">
        <f t="shared" si="26"/>
        <v>8</v>
      </c>
      <c r="AK98" s="25">
        <f t="shared" si="25"/>
        <v>43497</v>
      </c>
      <c r="AL98" s="25">
        <f t="shared" si="25"/>
        <v>535</v>
      </c>
    </row>
  </sheetData>
  <autoFilter ref="A10:AL10" xr:uid="{00000000-0009-0000-0000-000007000000}"/>
  <mergeCells count="4">
    <mergeCell ref="M9:V9"/>
    <mergeCell ref="W9:Z9"/>
    <mergeCell ref="AA9:AL9"/>
    <mergeCell ref="D9:K9"/>
  </mergeCells>
  <phoneticPr fontId="1"/>
  <hyperlinks>
    <hyperlink ref="M1" location="目次!A1" display="目次に戻る" xr:uid="{00000000-0004-0000-07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&amp;R&amp;6文部科学省「産学連携等実施状況調査」を加工して作成（https://www.mext.go.jp/a_menu/shinkou/sangaku/sangakub.htm）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/>
  </sheetPr>
  <dimension ref="A1:AL98"/>
  <sheetViews>
    <sheetView workbookViewId="0">
      <pane xSplit="3" ySplit="10" topLeftCell="D11" activePane="bottomRight" state="frozen"/>
      <selection activeCell="G96" sqref="G96"/>
      <selection pane="topRight" activeCell="G96" sqref="G96"/>
      <selection pane="bottomLeft" activeCell="G96" sqref="G96"/>
      <selection pane="bottomRight" activeCell="D11" sqref="D1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5" width="9.875" style="15" customWidth="1"/>
    <col min="6" max="6" width="12" style="15" customWidth="1"/>
    <col min="7" max="11" width="9.875" style="15" customWidth="1"/>
    <col min="12" max="12" width="9" style="15"/>
    <col min="13" max="13" width="11.625" style="15" bestFit="1" customWidth="1"/>
    <col min="24" max="24" width="11.5" customWidth="1"/>
  </cols>
  <sheetData>
    <row r="1" spans="1:38" ht="24" customHeight="1" thickBot="1">
      <c r="A1" s="1" t="s">
        <v>219</v>
      </c>
      <c r="B1" s="1"/>
      <c r="C1" s="1"/>
      <c r="D1"/>
      <c r="E1"/>
      <c r="F1"/>
      <c r="G1"/>
      <c r="H1"/>
      <c r="I1"/>
      <c r="J1"/>
      <c r="K1"/>
      <c r="L1" s="4"/>
      <c r="M1" s="63" t="s">
        <v>217</v>
      </c>
    </row>
    <row r="2" spans="1:38" ht="24" customHeight="1">
      <c r="A2" s="1" t="s">
        <v>256</v>
      </c>
      <c r="B2" s="1"/>
      <c r="C2" s="1"/>
      <c r="D2"/>
      <c r="E2"/>
      <c r="F2"/>
      <c r="G2"/>
      <c r="H2"/>
      <c r="I2"/>
      <c r="J2"/>
      <c r="K2"/>
      <c r="L2" s="4"/>
      <c r="M2"/>
    </row>
    <row r="3" spans="1:38" s="4" customFormat="1" ht="18" customHeight="1" thickBot="1">
      <c r="A3" s="70"/>
      <c r="B3" s="6"/>
      <c r="C3" s="70"/>
      <c r="D3" s="70"/>
      <c r="E3" s="70"/>
      <c r="F3" s="70"/>
      <c r="G3" s="6"/>
      <c r="H3" s="70"/>
      <c r="I3" s="70"/>
      <c r="J3" s="70"/>
      <c r="K3" s="70"/>
    </row>
    <row r="4" spans="1:38" ht="76.5" customHeight="1" thickBot="1">
      <c r="C4" s="14"/>
      <c r="D4" s="86" t="s">
        <v>3</v>
      </c>
      <c r="E4" s="87" t="s">
        <v>33</v>
      </c>
      <c r="F4" s="87" t="s">
        <v>246</v>
      </c>
      <c r="G4" s="88" t="s">
        <v>32</v>
      </c>
      <c r="H4" s="89" t="s">
        <v>34</v>
      </c>
      <c r="I4" s="87" t="s">
        <v>35</v>
      </c>
      <c r="J4" s="87" t="s">
        <v>36</v>
      </c>
      <c r="K4" s="90" t="s">
        <v>37</v>
      </c>
    </row>
    <row r="5" spans="1:38">
      <c r="C5" s="16" t="s">
        <v>1</v>
      </c>
      <c r="D5" s="17">
        <f>INDEX(D11:D96,MATCH(C5,C11:C96,0),0)</f>
        <v>27</v>
      </c>
      <c r="E5" s="18">
        <f>INDEX(E11:E96,MATCH(C5,C11:C96,0),0)</f>
        <v>79</v>
      </c>
      <c r="F5" s="18">
        <f>INDEX(F11:F96,MATCH(C5,C11:C96,0),0)</f>
        <v>26245</v>
      </c>
      <c r="G5" s="19">
        <f>INDEX(G11:G96,MATCH(C5,C11:C96,0),0)</f>
        <v>294</v>
      </c>
      <c r="H5" s="20">
        <f>_xlfn.RANK.EQ(D5,$D$11:$D$96,0)</f>
        <v>48</v>
      </c>
      <c r="I5" s="21">
        <f>_xlfn.RANK.EQ(E5,$E$11:$E$96,0)</f>
        <v>32</v>
      </c>
      <c r="J5" s="21">
        <f>_xlfn.RANK.EQ(F5,$F$11:$F$96,0)</f>
        <v>18</v>
      </c>
      <c r="K5" s="22">
        <f>_xlfn.RANK.EQ(G5,$G$11:$G$96,0)</f>
        <v>39</v>
      </c>
    </row>
    <row r="6" spans="1:38">
      <c r="C6" s="23" t="s">
        <v>38</v>
      </c>
      <c r="D6" s="78">
        <f>ROUND(SUMIF($B$11:$B$96,"G",D11:D96)/(COUNTIFS(B11:B96,"G",D11:D96,"&lt;&gt;")),1)</f>
        <v>56.6</v>
      </c>
      <c r="E6" s="79">
        <f>ROUND(SUMIF($B$11:$B$96,"G",E11:E96)/(COUNTIFS(B11:B96,"G",D11:D96,"&lt;&gt;")),1)</f>
        <v>103.9</v>
      </c>
      <c r="F6" s="79">
        <f>ROUND(SUMIF($B$11:$B$96,"G",F11:F96)/(COUNTIFS(B11:B96,"G",D11:D96,"&lt;&gt;")),1)</f>
        <v>17698.099999999999</v>
      </c>
      <c r="G6" s="80">
        <f>ROUND(SUMIF($B$11:$B$96,"G",G11:G96)/(COUNTIFS(B11:B96,"G",D11:D96,"&lt;&gt;")),1)</f>
        <v>348.2</v>
      </c>
      <c r="H6" s="27"/>
      <c r="I6" s="28"/>
      <c r="J6" s="28"/>
      <c r="K6" s="29"/>
    </row>
    <row r="7" spans="1:38" ht="14.25" thickBot="1">
      <c r="C7" s="30" t="s">
        <v>39</v>
      </c>
      <c r="D7" s="81">
        <f>ROUND(AVERAGE(D11:D96),1)</f>
        <v>80.3</v>
      </c>
      <c r="E7" s="82">
        <f>ROUND(AVERAGE(E11:E96),1)</f>
        <v>187.6</v>
      </c>
      <c r="F7" s="82">
        <f>ROUND(AVERAGE(F11:F96),1)</f>
        <v>35326.9</v>
      </c>
      <c r="G7" s="83">
        <f>ROUND(AVERAGE(G11:G96),1)</f>
        <v>471.4</v>
      </c>
      <c r="H7" s="34"/>
      <c r="I7" s="35"/>
      <c r="J7" s="35"/>
      <c r="K7" s="36"/>
    </row>
    <row r="8" spans="1:38" ht="21" customHeight="1" thickBot="1">
      <c r="D8" s="37"/>
      <c r="M8"/>
    </row>
    <row r="9" spans="1:38" ht="21" customHeight="1">
      <c r="D9" s="231" t="str" cm="1">
        <f t="array" aca="1" ref="D9" ca="1">RIGHT(CELL("filename",A1),4)&amp;"年度（基準日：４月１日～３月31日）"</f>
        <v>2020年度（基準日：４月１日～３月31日）</v>
      </c>
      <c r="E9" s="232"/>
      <c r="F9" s="232"/>
      <c r="G9" s="232"/>
      <c r="H9" s="232"/>
      <c r="I9" s="232"/>
      <c r="J9" s="232"/>
      <c r="K9" s="233"/>
      <c r="M9" s="222" t="s">
        <v>40</v>
      </c>
      <c r="N9" s="223"/>
      <c r="O9" s="223"/>
      <c r="P9" s="223"/>
      <c r="Q9" s="223"/>
      <c r="R9" s="223"/>
      <c r="S9" s="223"/>
      <c r="T9" s="223"/>
      <c r="U9" s="223"/>
      <c r="V9" s="224"/>
      <c r="W9" s="225" t="s">
        <v>31</v>
      </c>
      <c r="X9" s="226"/>
      <c r="Y9" s="226"/>
      <c r="Z9" s="227"/>
      <c r="AA9" s="228" t="s">
        <v>30</v>
      </c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30"/>
    </row>
    <row r="10" spans="1:38" ht="76.5" customHeight="1">
      <c r="A10" s="13" t="s">
        <v>41</v>
      </c>
      <c r="B10" s="61" t="s">
        <v>42</v>
      </c>
      <c r="C10" s="62" t="s">
        <v>43</v>
      </c>
      <c r="D10" s="40" t="s">
        <v>3</v>
      </c>
      <c r="E10" s="8" t="s">
        <v>33</v>
      </c>
      <c r="F10" s="8" t="s">
        <v>246</v>
      </c>
      <c r="G10" s="41" t="s">
        <v>32</v>
      </c>
      <c r="H10" s="42" t="s">
        <v>34</v>
      </c>
      <c r="I10" s="8" t="s">
        <v>35</v>
      </c>
      <c r="J10" s="8" t="s">
        <v>36</v>
      </c>
      <c r="K10" s="43" t="s">
        <v>37</v>
      </c>
      <c r="M10" s="10" t="s">
        <v>13</v>
      </c>
      <c r="N10" s="11" t="s">
        <v>12</v>
      </c>
      <c r="O10" s="11" t="s">
        <v>11</v>
      </c>
      <c r="P10" s="11" t="s">
        <v>10</v>
      </c>
      <c r="Q10" s="11" t="s">
        <v>9</v>
      </c>
      <c r="R10" s="10" t="s">
        <v>8</v>
      </c>
      <c r="S10" s="11" t="s">
        <v>7</v>
      </c>
      <c r="T10" s="11" t="s">
        <v>6</v>
      </c>
      <c r="U10" s="11" t="s">
        <v>5</v>
      </c>
      <c r="V10" s="11" t="s">
        <v>4</v>
      </c>
      <c r="W10" s="9" t="s">
        <v>29</v>
      </c>
      <c r="X10" s="12" t="s">
        <v>28</v>
      </c>
      <c r="Y10" s="9" t="s">
        <v>27</v>
      </c>
      <c r="Z10" s="12" t="s">
        <v>26</v>
      </c>
      <c r="AA10" s="9" t="s">
        <v>25</v>
      </c>
      <c r="AB10" s="9" t="s">
        <v>24</v>
      </c>
      <c r="AC10" s="12" t="s">
        <v>23</v>
      </c>
      <c r="AD10" s="12" t="s">
        <v>22</v>
      </c>
      <c r="AE10" s="9" t="s">
        <v>21</v>
      </c>
      <c r="AF10" s="9" t="s">
        <v>20</v>
      </c>
      <c r="AG10" s="12" t="s">
        <v>19</v>
      </c>
      <c r="AH10" s="12" t="s">
        <v>18</v>
      </c>
      <c r="AI10" s="9" t="s">
        <v>17</v>
      </c>
      <c r="AJ10" s="9" t="s">
        <v>16</v>
      </c>
      <c r="AK10" s="12" t="s">
        <v>15</v>
      </c>
      <c r="AL10" s="12" t="s">
        <v>14</v>
      </c>
    </row>
    <row r="11" spans="1:38">
      <c r="A11" s="49" t="s">
        <v>44</v>
      </c>
      <c r="B11" s="49" t="s">
        <v>234</v>
      </c>
      <c r="C11" s="50" t="s">
        <v>45</v>
      </c>
      <c r="D11" s="24">
        <f t="shared" ref="D11:D42" si="0">M11+R11</f>
        <v>247</v>
      </c>
      <c r="E11" s="46">
        <f t="shared" ref="E11:E42" si="1">SUM(W11,Y11,AA11:AB11,AE11:AF11,AI11:AJ11)</f>
        <v>1053</v>
      </c>
      <c r="F11" s="46">
        <f t="shared" ref="F11:F42" si="2">SUM(X11,Z11,AC11:AD11,AG11:AH11,AK11:AL11)</f>
        <v>79638</v>
      </c>
      <c r="G11" s="26">
        <f t="shared" ref="G11:G42" si="3">SUM(N11:Q11,S11:V11)</f>
        <v>1208</v>
      </c>
      <c r="H11" s="47">
        <f>_xlfn.RANK.EQ(D11,$D$11:$D$96,0)</f>
        <v>8</v>
      </c>
      <c r="I11" s="25">
        <f>_xlfn.RANK.EQ(E11,$E$11:$E$96,0)</f>
        <v>3</v>
      </c>
      <c r="J11" s="25">
        <f>_xlfn.RANK.EQ(F11,$F$11:$F$96,0)</f>
        <v>7</v>
      </c>
      <c r="K11" s="48">
        <f>_xlfn.RANK.EQ(G11,$G$11:$G$96,0)</f>
        <v>8</v>
      </c>
      <c r="M11" s="25">
        <v>158</v>
      </c>
      <c r="N11" s="44">
        <v>691</v>
      </c>
      <c r="O11" s="25">
        <v>1</v>
      </c>
      <c r="P11" s="44">
        <v>3</v>
      </c>
      <c r="Q11" s="44">
        <v>36</v>
      </c>
      <c r="R11" s="44">
        <v>89</v>
      </c>
      <c r="S11" s="44">
        <v>476</v>
      </c>
      <c r="T11" s="44">
        <v>1</v>
      </c>
      <c r="U11" s="44">
        <v>0</v>
      </c>
      <c r="V11" s="44">
        <v>0</v>
      </c>
      <c r="W11" s="44">
        <v>535</v>
      </c>
      <c r="X11" s="25">
        <v>45282</v>
      </c>
      <c r="Y11" s="44">
        <v>503</v>
      </c>
      <c r="Z11" s="44">
        <v>23129</v>
      </c>
      <c r="AA11" s="44">
        <v>0</v>
      </c>
      <c r="AB11" s="44">
        <v>0</v>
      </c>
      <c r="AC11" s="44">
        <v>0</v>
      </c>
      <c r="AD11" s="44">
        <v>0</v>
      </c>
      <c r="AE11" s="44">
        <v>0</v>
      </c>
      <c r="AF11" s="44">
        <v>0</v>
      </c>
      <c r="AG11" s="44">
        <v>0</v>
      </c>
      <c r="AH11" s="44">
        <v>0</v>
      </c>
      <c r="AI11" s="44">
        <v>15</v>
      </c>
      <c r="AJ11" s="44">
        <v>0</v>
      </c>
      <c r="AK11" s="44">
        <v>11227</v>
      </c>
      <c r="AL11" s="44">
        <v>0</v>
      </c>
    </row>
    <row r="12" spans="1:38">
      <c r="A12" s="49" t="s">
        <v>46</v>
      </c>
      <c r="B12" s="49" t="s">
        <v>235</v>
      </c>
      <c r="C12" s="50" t="s">
        <v>47</v>
      </c>
      <c r="D12" s="24">
        <f t="shared" si="0"/>
        <v>0</v>
      </c>
      <c r="E12" s="46">
        <f t="shared" si="1"/>
        <v>0</v>
      </c>
      <c r="F12" s="46">
        <f t="shared" si="2"/>
        <v>0</v>
      </c>
      <c r="G12" s="26">
        <f t="shared" si="3"/>
        <v>2</v>
      </c>
      <c r="H12" s="47">
        <f t="shared" ref="H12:H75" si="4">_xlfn.RANK.EQ(D12,$D$11:$D$96,0)</f>
        <v>71</v>
      </c>
      <c r="I12" s="25">
        <f t="shared" ref="I12:I75" si="5">_xlfn.RANK.EQ(E12,$E$11:$E$96,0)</f>
        <v>74</v>
      </c>
      <c r="J12" s="25">
        <f t="shared" ref="J12:J75" si="6">_xlfn.RANK.EQ(F12,$F$11:$F$96,0)</f>
        <v>71</v>
      </c>
      <c r="K12" s="48">
        <f t="shared" ref="K12:K75" si="7">_xlfn.RANK.EQ(G12,$G$11:$G$96,0)</f>
        <v>75</v>
      </c>
      <c r="M12" s="25">
        <v>0</v>
      </c>
      <c r="N12" s="44">
        <v>1</v>
      </c>
      <c r="O12" s="25">
        <v>0</v>
      </c>
      <c r="P12" s="44">
        <v>0</v>
      </c>
      <c r="Q12" s="44">
        <v>1</v>
      </c>
      <c r="R12" s="44">
        <v>0</v>
      </c>
      <c r="S12" s="44">
        <v>0</v>
      </c>
      <c r="T12" s="44">
        <v>0</v>
      </c>
      <c r="U12" s="44">
        <v>0</v>
      </c>
      <c r="V12" s="44">
        <v>0</v>
      </c>
      <c r="W12" s="44">
        <v>0</v>
      </c>
      <c r="X12" s="25">
        <v>0</v>
      </c>
      <c r="Y12" s="44">
        <v>0</v>
      </c>
      <c r="Z12" s="44">
        <v>0</v>
      </c>
      <c r="AA12" s="44">
        <v>0</v>
      </c>
      <c r="AB12" s="44">
        <v>0</v>
      </c>
      <c r="AC12" s="44">
        <v>0</v>
      </c>
      <c r="AD12" s="44">
        <v>0</v>
      </c>
      <c r="AE12" s="44">
        <v>0</v>
      </c>
      <c r="AF12" s="44">
        <v>0</v>
      </c>
      <c r="AG12" s="44">
        <v>0</v>
      </c>
      <c r="AH12" s="44">
        <v>0</v>
      </c>
      <c r="AI12" s="44">
        <v>0</v>
      </c>
      <c r="AJ12" s="44">
        <v>0</v>
      </c>
      <c r="AK12" s="44">
        <v>0</v>
      </c>
      <c r="AL12" s="44">
        <v>0</v>
      </c>
    </row>
    <row r="13" spans="1:38">
      <c r="A13" s="49" t="s">
        <v>48</v>
      </c>
      <c r="B13" s="49" t="s">
        <v>236</v>
      </c>
      <c r="C13" s="50" t="s">
        <v>49</v>
      </c>
      <c r="D13" s="24">
        <f t="shared" si="0"/>
        <v>13</v>
      </c>
      <c r="E13" s="46">
        <f t="shared" si="1"/>
        <v>1</v>
      </c>
      <c r="F13" s="46">
        <f t="shared" si="2"/>
        <v>0</v>
      </c>
      <c r="G13" s="26">
        <f t="shared" si="3"/>
        <v>54</v>
      </c>
      <c r="H13" s="47">
        <f t="shared" si="4"/>
        <v>59</v>
      </c>
      <c r="I13" s="25">
        <f t="shared" si="5"/>
        <v>70</v>
      </c>
      <c r="J13" s="25">
        <f t="shared" si="6"/>
        <v>71</v>
      </c>
      <c r="K13" s="48">
        <f t="shared" si="7"/>
        <v>65</v>
      </c>
      <c r="M13" s="25">
        <v>13</v>
      </c>
      <c r="N13" s="44">
        <v>49</v>
      </c>
      <c r="O13" s="25">
        <v>1</v>
      </c>
      <c r="P13" s="44">
        <v>0</v>
      </c>
      <c r="Q13" s="44">
        <v>3</v>
      </c>
      <c r="R13" s="44">
        <v>0</v>
      </c>
      <c r="S13" s="44">
        <v>1</v>
      </c>
      <c r="T13" s="44">
        <v>0</v>
      </c>
      <c r="U13" s="44">
        <v>0</v>
      </c>
      <c r="V13" s="44">
        <v>0</v>
      </c>
      <c r="W13" s="44">
        <v>1</v>
      </c>
      <c r="X13" s="25">
        <v>0</v>
      </c>
      <c r="Y13" s="44">
        <v>0</v>
      </c>
      <c r="Z13" s="44">
        <v>0</v>
      </c>
      <c r="AA13" s="44">
        <v>0</v>
      </c>
      <c r="AB13" s="44">
        <v>0</v>
      </c>
      <c r="AC13" s="44">
        <v>0</v>
      </c>
      <c r="AD13" s="44">
        <v>0</v>
      </c>
      <c r="AE13" s="44">
        <v>0</v>
      </c>
      <c r="AF13" s="44">
        <v>0</v>
      </c>
      <c r="AG13" s="44">
        <v>0</v>
      </c>
      <c r="AH13" s="44">
        <v>0</v>
      </c>
      <c r="AI13" s="44">
        <v>0</v>
      </c>
      <c r="AJ13" s="44">
        <v>0</v>
      </c>
      <c r="AK13" s="44">
        <v>0</v>
      </c>
      <c r="AL13" s="44">
        <v>0</v>
      </c>
    </row>
    <row r="14" spans="1:38">
      <c r="A14" s="49" t="s">
        <v>50</v>
      </c>
      <c r="B14" s="49" t="s">
        <v>237</v>
      </c>
      <c r="C14" s="50" t="s">
        <v>51</v>
      </c>
      <c r="D14" s="24">
        <f t="shared" si="0"/>
        <v>0</v>
      </c>
      <c r="E14" s="46">
        <f t="shared" si="1"/>
        <v>0</v>
      </c>
      <c r="F14" s="46">
        <f t="shared" si="2"/>
        <v>0</v>
      </c>
      <c r="G14" s="26">
        <f t="shared" si="3"/>
        <v>1</v>
      </c>
      <c r="H14" s="47">
        <f t="shared" si="4"/>
        <v>71</v>
      </c>
      <c r="I14" s="25">
        <f t="shared" si="5"/>
        <v>74</v>
      </c>
      <c r="J14" s="25">
        <f t="shared" si="6"/>
        <v>71</v>
      </c>
      <c r="K14" s="48">
        <f t="shared" si="7"/>
        <v>78</v>
      </c>
      <c r="M14" s="25">
        <v>0</v>
      </c>
      <c r="N14" s="44">
        <v>0</v>
      </c>
      <c r="O14" s="44">
        <v>0</v>
      </c>
      <c r="P14" s="44">
        <v>0</v>
      </c>
      <c r="Q14" s="44">
        <v>1</v>
      </c>
      <c r="R14" s="44">
        <v>0</v>
      </c>
      <c r="S14" s="44">
        <v>0</v>
      </c>
      <c r="T14" s="44">
        <v>0</v>
      </c>
      <c r="U14" s="44">
        <v>0</v>
      </c>
      <c r="V14" s="44">
        <v>0</v>
      </c>
      <c r="W14" s="44">
        <v>0</v>
      </c>
      <c r="X14" s="25">
        <v>0</v>
      </c>
      <c r="Y14" s="44">
        <v>0</v>
      </c>
      <c r="Z14" s="44">
        <v>0</v>
      </c>
      <c r="AA14" s="44">
        <v>0</v>
      </c>
      <c r="AB14" s="44">
        <v>0</v>
      </c>
      <c r="AC14" s="44">
        <v>0</v>
      </c>
      <c r="AD14" s="44">
        <v>0</v>
      </c>
      <c r="AE14" s="44">
        <v>0</v>
      </c>
      <c r="AF14" s="44">
        <v>0</v>
      </c>
      <c r="AG14" s="44">
        <v>0</v>
      </c>
      <c r="AH14" s="44">
        <v>0</v>
      </c>
      <c r="AI14" s="44">
        <v>0</v>
      </c>
      <c r="AJ14" s="44">
        <v>0</v>
      </c>
      <c r="AK14" s="44">
        <v>0</v>
      </c>
      <c r="AL14" s="44">
        <v>0</v>
      </c>
    </row>
    <row r="15" spans="1:38">
      <c r="A15" s="49" t="s">
        <v>52</v>
      </c>
      <c r="B15" s="49" t="s">
        <v>236</v>
      </c>
      <c r="C15" s="50" t="s">
        <v>53</v>
      </c>
      <c r="D15" s="24">
        <f t="shared" si="0"/>
        <v>10</v>
      </c>
      <c r="E15" s="46">
        <f t="shared" si="1"/>
        <v>25</v>
      </c>
      <c r="F15" s="46">
        <f t="shared" si="2"/>
        <v>2999</v>
      </c>
      <c r="G15" s="26">
        <f t="shared" si="3"/>
        <v>58</v>
      </c>
      <c r="H15" s="47">
        <f t="shared" si="4"/>
        <v>62</v>
      </c>
      <c r="I15" s="25">
        <f t="shared" si="5"/>
        <v>53</v>
      </c>
      <c r="J15" s="25">
        <f t="shared" si="6"/>
        <v>50</v>
      </c>
      <c r="K15" s="48">
        <f t="shared" si="7"/>
        <v>64</v>
      </c>
      <c r="M15" s="25">
        <v>9</v>
      </c>
      <c r="N15" s="44">
        <v>44</v>
      </c>
      <c r="O15" s="25">
        <v>0</v>
      </c>
      <c r="P15" s="44">
        <v>1</v>
      </c>
      <c r="Q15" s="44">
        <v>3</v>
      </c>
      <c r="R15" s="44">
        <v>1</v>
      </c>
      <c r="S15" s="44">
        <v>10</v>
      </c>
      <c r="T15" s="44">
        <v>0</v>
      </c>
      <c r="U15" s="44">
        <v>0</v>
      </c>
      <c r="V15" s="44">
        <v>0</v>
      </c>
      <c r="W15" s="44">
        <v>22</v>
      </c>
      <c r="X15" s="25">
        <v>2966</v>
      </c>
      <c r="Y15" s="44">
        <v>0</v>
      </c>
      <c r="Z15" s="44">
        <v>0</v>
      </c>
      <c r="AA15" s="44">
        <v>0</v>
      </c>
      <c r="AB15" s="44">
        <v>0</v>
      </c>
      <c r="AC15" s="44">
        <v>0</v>
      </c>
      <c r="AD15" s="44">
        <v>0</v>
      </c>
      <c r="AE15" s="44">
        <v>1</v>
      </c>
      <c r="AF15" s="44">
        <v>0</v>
      </c>
      <c r="AG15" s="44">
        <v>0</v>
      </c>
      <c r="AH15" s="44">
        <v>0</v>
      </c>
      <c r="AI15" s="44">
        <v>2</v>
      </c>
      <c r="AJ15" s="44">
        <v>0</v>
      </c>
      <c r="AK15" s="44">
        <v>33</v>
      </c>
      <c r="AL15" s="44">
        <v>0</v>
      </c>
    </row>
    <row r="16" spans="1:38">
      <c r="A16" s="49" t="s">
        <v>54</v>
      </c>
      <c r="B16" s="49" t="s">
        <v>236</v>
      </c>
      <c r="C16" s="50" t="s">
        <v>55</v>
      </c>
      <c r="D16" s="24">
        <f t="shared" si="0"/>
        <v>11</v>
      </c>
      <c r="E16" s="46">
        <f t="shared" si="1"/>
        <v>10</v>
      </c>
      <c r="F16" s="46">
        <f t="shared" si="2"/>
        <v>998</v>
      </c>
      <c r="G16" s="26">
        <f t="shared" si="3"/>
        <v>94</v>
      </c>
      <c r="H16" s="47">
        <f t="shared" si="4"/>
        <v>61</v>
      </c>
      <c r="I16" s="25">
        <f t="shared" si="5"/>
        <v>63</v>
      </c>
      <c r="J16" s="25">
        <f t="shared" si="6"/>
        <v>62</v>
      </c>
      <c r="K16" s="48">
        <f t="shared" si="7"/>
        <v>59</v>
      </c>
      <c r="M16" s="25">
        <v>11</v>
      </c>
      <c r="N16" s="44">
        <v>66</v>
      </c>
      <c r="O16" s="25">
        <v>0</v>
      </c>
      <c r="P16" s="44">
        <v>0</v>
      </c>
      <c r="Q16" s="44">
        <v>2</v>
      </c>
      <c r="R16" s="44">
        <v>0</v>
      </c>
      <c r="S16" s="44">
        <v>26</v>
      </c>
      <c r="T16" s="44">
        <v>0</v>
      </c>
      <c r="U16" s="44">
        <v>0</v>
      </c>
      <c r="V16" s="44">
        <v>0</v>
      </c>
      <c r="W16" s="44">
        <v>9</v>
      </c>
      <c r="X16" s="25">
        <v>995</v>
      </c>
      <c r="Y16" s="44">
        <v>0</v>
      </c>
      <c r="Z16" s="44">
        <v>0</v>
      </c>
      <c r="AA16" s="44">
        <v>0</v>
      </c>
      <c r="AB16" s="44">
        <v>0</v>
      </c>
      <c r="AC16" s="44">
        <v>0</v>
      </c>
      <c r="AD16" s="44">
        <v>0</v>
      </c>
      <c r="AE16" s="44">
        <v>0</v>
      </c>
      <c r="AF16" s="44">
        <v>0</v>
      </c>
      <c r="AG16" s="44">
        <v>0</v>
      </c>
      <c r="AH16" s="44">
        <v>0</v>
      </c>
      <c r="AI16" s="44">
        <v>1</v>
      </c>
      <c r="AJ16" s="44">
        <v>0</v>
      </c>
      <c r="AK16" s="44">
        <v>3</v>
      </c>
      <c r="AL16" s="44">
        <v>0</v>
      </c>
    </row>
    <row r="17" spans="1:38">
      <c r="A17" s="49" t="s">
        <v>56</v>
      </c>
      <c r="B17" s="49" t="s">
        <v>238</v>
      </c>
      <c r="C17" s="50" t="s">
        <v>57</v>
      </c>
      <c r="D17" s="24">
        <f t="shared" si="0"/>
        <v>21</v>
      </c>
      <c r="E17" s="46">
        <f t="shared" si="1"/>
        <v>15</v>
      </c>
      <c r="F17" s="46">
        <f t="shared" si="2"/>
        <v>1987</v>
      </c>
      <c r="G17" s="26">
        <f t="shared" si="3"/>
        <v>63</v>
      </c>
      <c r="H17" s="47">
        <f t="shared" si="4"/>
        <v>56</v>
      </c>
      <c r="I17" s="25">
        <f t="shared" si="5"/>
        <v>60</v>
      </c>
      <c r="J17" s="25">
        <f t="shared" si="6"/>
        <v>57</v>
      </c>
      <c r="K17" s="48">
        <f t="shared" si="7"/>
        <v>62</v>
      </c>
      <c r="M17" s="25">
        <v>9</v>
      </c>
      <c r="N17" s="44">
        <v>29</v>
      </c>
      <c r="O17" s="25">
        <v>0</v>
      </c>
      <c r="P17" s="44">
        <v>0</v>
      </c>
      <c r="Q17" s="44">
        <v>4</v>
      </c>
      <c r="R17" s="44">
        <v>12</v>
      </c>
      <c r="S17" s="44">
        <v>30</v>
      </c>
      <c r="T17" s="44">
        <v>0</v>
      </c>
      <c r="U17" s="44">
        <v>0</v>
      </c>
      <c r="V17" s="44">
        <v>0</v>
      </c>
      <c r="W17" s="44">
        <v>10</v>
      </c>
      <c r="X17" s="25">
        <v>1243</v>
      </c>
      <c r="Y17" s="44">
        <v>5</v>
      </c>
      <c r="Z17" s="44">
        <v>744</v>
      </c>
      <c r="AA17" s="44">
        <v>0</v>
      </c>
      <c r="AB17" s="44">
        <v>0</v>
      </c>
      <c r="AC17" s="44">
        <v>0</v>
      </c>
      <c r="AD17" s="44">
        <v>0</v>
      </c>
      <c r="AE17" s="44">
        <v>0</v>
      </c>
      <c r="AF17" s="44">
        <v>0</v>
      </c>
      <c r="AG17" s="44">
        <v>0</v>
      </c>
      <c r="AH17" s="44">
        <v>0</v>
      </c>
      <c r="AI17" s="44">
        <v>0</v>
      </c>
      <c r="AJ17" s="44">
        <v>0</v>
      </c>
      <c r="AK17" s="44">
        <v>0</v>
      </c>
      <c r="AL17" s="44">
        <v>0</v>
      </c>
    </row>
    <row r="18" spans="1:38">
      <c r="A18" s="49" t="s">
        <v>58</v>
      </c>
      <c r="B18" s="49" t="s">
        <v>239</v>
      </c>
      <c r="C18" s="50" t="s">
        <v>59</v>
      </c>
      <c r="D18" s="24">
        <f t="shared" si="0"/>
        <v>42</v>
      </c>
      <c r="E18" s="46">
        <f t="shared" si="1"/>
        <v>61</v>
      </c>
      <c r="F18" s="46">
        <f t="shared" si="2"/>
        <v>8121</v>
      </c>
      <c r="G18" s="26">
        <f t="shared" si="3"/>
        <v>259</v>
      </c>
      <c r="H18" s="47">
        <f t="shared" si="4"/>
        <v>39</v>
      </c>
      <c r="I18" s="25">
        <f t="shared" si="5"/>
        <v>40</v>
      </c>
      <c r="J18" s="25">
        <f t="shared" si="6"/>
        <v>31</v>
      </c>
      <c r="K18" s="48">
        <f t="shared" si="7"/>
        <v>42</v>
      </c>
      <c r="M18" s="25">
        <v>31</v>
      </c>
      <c r="N18" s="44">
        <v>148</v>
      </c>
      <c r="O18" s="25">
        <v>0</v>
      </c>
      <c r="P18" s="44">
        <v>3</v>
      </c>
      <c r="Q18" s="44">
        <v>15</v>
      </c>
      <c r="R18" s="44">
        <v>11</v>
      </c>
      <c r="S18" s="44">
        <v>91</v>
      </c>
      <c r="T18" s="44">
        <v>0</v>
      </c>
      <c r="U18" s="44">
        <v>2</v>
      </c>
      <c r="V18" s="44">
        <v>0</v>
      </c>
      <c r="W18" s="44">
        <v>33</v>
      </c>
      <c r="X18" s="25">
        <v>7321</v>
      </c>
      <c r="Y18" s="44">
        <v>21</v>
      </c>
      <c r="Z18" s="44">
        <v>669</v>
      </c>
      <c r="AA18" s="44">
        <v>0</v>
      </c>
      <c r="AB18" s="44">
        <v>0</v>
      </c>
      <c r="AC18" s="44">
        <v>0</v>
      </c>
      <c r="AD18" s="44">
        <v>0</v>
      </c>
      <c r="AE18" s="44">
        <v>1</v>
      </c>
      <c r="AF18" s="44">
        <v>0</v>
      </c>
      <c r="AG18" s="44">
        <v>0</v>
      </c>
      <c r="AH18" s="44">
        <v>0</v>
      </c>
      <c r="AI18" s="44">
        <v>6</v>
      </c>
      <c r="AJ18" s="44">
        <v>0</v>
      </c>
      <c r="AK18" s="44">
        <v>131</v>
      </c>
      <c r="AL18" s="44">
        <v>0</v>
      </c>
    </row>
    <row r="19" spans="1:38">
      <c r="A19" s="49" t="s">
        <v>60</v>
      </c>
      <c r="B19" s="49" t="s">
        <v>240</v>
      </c>
      <c r="C19" s="50" t="s">
        <v>61</v>
      </c>
      <c r="D19" s="24">
        <f t="shared" si="0"/>
        <v>48</v>
      </c>
      <c r="E19" s="46">
        <f t="shared" si="1"/>
        <v>36</v>
      </c>
      <c r="F19" s="46">
        <f t="shared" si="2"/>
        <v>2561</v>
      </c>
      <c r="G19" s="26">
        <f t="shared" si="3"/>
        <v>209</v>
      </c>
      <c r="H19" s="47">
        <f t="shared" si="4"/>
        <v>36</v>
      </c>
      <c r="I19" s="25">
        <f t="shared" si="5"/>
        <v>49</v>
      </c>
      <c r="J19" s="25">
        <f t="shared" si="6"/>
        <v>53</v>
      </c>
      <c r="K19" s="48">
        <f t="shared" si="7"/>
        <v>47</v>
      </c>
      <c r="M19" s="25">
        <v>37</v>
      </c>
      <c r="N19" s="44">
        <v>152</v>
      </c>
      <c r="O19" s="25">
        <v>1</v>
      </c>
      <c r="P19" s="44">
        <v>2</v>
      </c>
      <c r="Q19" s="44">
        <v>8</v>
      </c>
      <c r="R19" s="44">
        <v>11</v>
      </c>
      <c r="S19" s="44">
        <v>46</v>
      </c>
      <c r="T19" s="44">
        <v>0</v>
      </c>
      <c r="U19" s="44">
        <v>0</v>
      </c>
      <c r="V19" s="44">
        <v>0</v>
      </c>
      <c r="W19" s="44">
        <v>26</v>
      </c>
      <c r="X19" s="25">
        <v>2552</v>
      </c>
      <c r="Y19" s="44">
        <v>8</v>
      </c>
      <c r="Z19" s="44">
        <v>0</v>
      </c>
      <c r="AA19" s="44">
        <v>0</v>
      </c>
      <c r="AB19" s="44">
        <v>0</v>
      </c>
      <c r="AC19" s="44">
        <v>0</v>
      </c>
      <c r="AD19" s="44">
        <v>0</v>
      </c>
      <c r="AE19" s="44">
        <v>0</v>
      </c>
      <c r="AF19" s="44">
        <v>0</v>
      </c>
      <c r="AG19" s="44">
        <v>0</v>
      </c>
      <c r="AH19" s="44">
        <v>0</v>
      </c>
      <c r="AI19" s="44">
        <v>2</v>
      </c>
      <c r="AJ19" s="44">
        <v>0</v>
      </c>
      <c r="AK19" s="44">
        <v>9</v>
      </c>
      <c r="AL19" s="44">
        <v>0</v>
      </c>
    </row>
    <row r="20" spans="1:38">
      <c r="A20" s="49" t="s">
        <v>62</v>
      </c>
      <c r="B20" s="49" t="s">
        <v>234</v>
      </c>
      <c r="C20" s="50" t="s">
        <v>63</v>
      </c>
      <c r="D20" s="24">
        <f t="shared" si="0"/>
        <v>493</v>
      </c>
      <c r="E20" s="46">
        <f t="shared" si="1"/>
        <v>273</v>
      </c>
      <c r="F20" s="46">
        <f t="shared" si="2"/>
        <v>158044</v>
      </c>
      <c r="G20" s="26">
        <f t="shared" si="3"/>
        <v>3601</v>
      </c>
      <c r="H20" s="47">
        <f t="shared" si="4"/>
        <v>4</v>
      </c>
      <c r="I20" s="25">
        <f t="shared" si="5"/>
        <v>12</v>
      </c>
      <c r="J20" s="25">
        <f t="shared" si="6"/>
        <v>5</v>
      </c>
      <c r="K20" s="48">
        <f t="shared" si="7"/>
        <v>2</v>
      </c>
      <c r="M20" s="25">
        <v>309</v>
      </c>
      <c r="N20" s="44">
        <v>1988</v>
      </c>
      <c r="O20" s="25">
        <v>1</v>
      </c>
      <c r="P20" s="44">
        <v>11</v>
      </c>
      <c r="Q20" s="44">
        <v>51</v>
      </c>
      <c r="R20" s="44">
        <v>184</v>
      </c>
      <c r="S20" s="44">
        <v>1545</v>
      </c>
      <c r="T20" s="44">
        <v>0</v>
      </c>
      <c r="U20" s="44">
        <v>0</v>
      </c>
      <c r="V20" s="44">
        <v>5</v>
      </c>
      <c r="W20" s="44">
        <v>267</v>
      </c>
      <c r="X20" s="25">
        <v>156550</v>
      </c>
      <c r="Y20" s="44">
        <v>3</v>
      </c>
      <c r="Z20" s="44">
        <v>589</v>
      </c>
      <c r="AA20" s="44">
        <v>0</v>
      </c>
      <c r="AB20" s="44">
        <v>0</v>
      </c>
      <c r="AC20" s="44">
        <v>0</v>
      </c>
      <c r="AD20" s="44">
        <v>0</v>
      </c>
      <c r="AE20" s="44">
        <v>1</v>
      </c>
      <c r="AF20" s="44">
        <v>0</v>
      </c>
      <c r="AG20" s="44">
        <v>66</v>
      </c>
      <c r="AH20" s="44">
        <v>0</v>
      </c>
      <c r="AI20" s="44">
        <v>2</v>
      </c>
      <c r="AJ20" s="44">
        <v>0</v>
      </c>
      <c r="AK20" s="44">
        <v>839</v>
      </c>
      <c r="AL20" s="44">
        <v>0</v>
      </c>
    </row>
    <row r="21" spans="1:38">
      <c r="A21" s="49" t="s">
        <v>64</v>
      </c>
      <c r="B21" s="49" t="s">
        <v>235</v>
      </c>
      <c r="C21" s="50" t="s">
        <v>65</v>
      </c>
      <c r="D21" s="24">
        <f t="shared" si="0"/>
        <v>0</v>
      </c>
      <c r="E21" s="46">
        <f t="shared" si="1"/>
        <v>0</v>
      </c>
      <c r="F21" s="46">
        <f t="shared" si="2"/>
        <v>0</v>
      </c>
      <c r="G21" s="26">
        <f t="shared" si="3"/>
        <v>1</v>
      </c>
      <c r="H21" s="47">
        <f t="shared" si="4"/>
        <v>71</v>
      </c>
      <c r="I21" s="25">
        <f t="shared" si="5"/>
        <v>74</v>
      </c>
      <c r="J21" s="25">
        <f t="shared" si="6"/>
        <v>71</v>
      </c>
      <c r="K21" s="48">
        <f t="shared" si="7"/>
        <v>78</v>
      </c>
      <c r="M21" s="25">
        <v>0</v>
      </c>
      <c r="N21" s="44">
        <v>0</v>
      </c>
      <c r="O21" s="25">
        <v>0</v>
      </c>
      <c r="P21" s="44">
        <v>0</v>
      </c>
      <c r="Q21" s="44">
        <v>0</v>
      </c>
      <c r="R21" s="44">
        <v>0</v>
      </c>
      <c r="S21" s="44">
        <v>1</v>
      </c>
      <c r="T21" s="44">
        <v>0</v>
      </c>
      <c r="U21" s="44">
        <v>0</v>
      </c>
      <c r="V21" s="44">
        <v>0</v>
      </c>
      <c r="W21" s="44">
        <v>0</v>
      </c>
      <c r="X21" s="25">
        <v>0</v>
      </c>
      <c r="Y21" s="44">
        <v>0</v>
      </c>
      <c r="Z21" s="44">
        <v>0</v>
      </c>
      <c r="AA21" s="44">
        <v>0</v>
      </c>
      <c r="AB21" s="44">
        <v>0</v>
      </c>
      <c r="AC21" s="44">
        <v>0</v>
      </c>
      <c r="AD21" s="44">
        <v>0</v>
      </c>
      <c r="AE21" s="44">
        <v>0</v>
      </c>
      <c r="AF21" s="44">
        <v>0</v>
      </c>
      <c r="AG21" s="44">
        <v>0</v>
      </c>
      <c r="AH21" s="44">
        <v>0</v>
      </c>
      <c r="AI21" s="44">
        <v>0</v>
      </c>
      <c r="AJ21" s="44">
        <v>0</v>
      </c>
      <c r="AK21" s="44">
        <v>0</v>
      </c>
      <c r="AL21" s="44">
        <v>0</v>
      </c>
    </row>
    <row r="22" spans="1:38">
      <c r="A22" s="49" t="s">
        <v>66</v>
      </c>
      <c r="B22" s="49" t="s">
        <v>239</v>
      </c>
      <c r="C22" s="50" t="s">
        <v>67</v>
      </c>
      <c r="D22" s="24">
        <f t="shared" si="0"/>
        <v>31</v>
      </c>
      <c r="E22" s="46">
        <f t="shared" si="1"/>
        <v>24</v>
      </c>
      <c r="F22" s="46">
        <f t="shared" si="2"/>
        <v>1773</v>
      </c>
      <c r="G22" s="26">
        <f t="shared" si="3"/>
        <v>270</v>
      </c>
      <c r="H22" s="47">
        <f t="shared" si="4"/>
        <v>47</v>
      </c>
      <c r="I22" s="25">
        <f t="shared" si="5"/>
        <v>55</v>
      </c>
      <c r="J22" s="25">
        <f t="shared" si="6"/>
        <v>59</v>
      </c>
      <c r="K22" s="48">
        <f t="shared" si="7"/>
        <v>40</v>
      </c>
      <c r="M22" s="25">
        <v>25</v>
      </c>
      <c r="N22" s="44">
        <v>211</v>
      </c>
      <c r="O22" s="25">
        <v>0</v>
      </c>
      <c r="P22" s="44">
        <v>0</v>
      </c>
      <c r="Q22" s="44">
        <v>6</v>
      </c>
      <c r="R22" s="44">
        <v>6</v>
      </c>
      <c r="S22" s="44">
        <v>53</v>
      </c>
      <c r="T22" s="44">
        <v>0</v>
      </c>
      <c r="U22" s="44">
        <v>0</v>
      </c>
      <c r="V22" s="44">
        <v>0</v>
      </c>
      <c r="W22" s="44">
        <v>24</v>
      </c>
      <c r="X22" s="25">
        <v>1773</v>
      </c>
      <c r="Y22" s="44">
        <v>0</v>
      </c>
      <c r="Z22" s="44">
        <v>0</v>
      </c>
      <c r="AA22" s="44">
        <v>0</v>
      </c>
      <c r="AB22" s="44">
        <v>0</v>
      </c>
      <c r="AC22" s="44">
        <v>0</v>
      </c>
      <c r="AD22" s="44">
        <v>0</v>
      </c>
      <c r="AE22" s="44">
        <v>0</v>
      </c>
      <c r="AF22" s="44">
        <v>0</v>
      </c>
      <c r="AG22" s="44">
        <v>0</v>
      </c>
      <c r="AH22" s="44">
        <v>0</v>
      </c>
      <c r="AI22" s="44">
        <v>0</v>
      </c>
      <c r="AJ22" s="44">
        <v>0</v>
      </c>
      <c r="AK22" s="44">
        <v>0</v>
      </c>
      <c r="AL22" s="44">
        <v>0</v>
      </c>
    </row>
    <row r="23" spans="1:38">
      <c r="A23" s="49" t="s">
        <v>68</v>
      </c>
      <c r="B23" s="49" t="s">
        <v>239</v>
      </c>
      <c r="C23" s="50" t="s">
        <v>69</v>
      </c>
      <c r="D23" s="24">
        <f t="shared" si="0"/>
        <v>51</v>
      </c>
      <c r="E23" s="46">
        <f t="shared" si="1"/>
        <v>142</v>
      </c>
      <c r="F23" s="46">
        <f t="shared" si="2"/>
        <v>752</v>
      </c>
      <c r="G23" s="26">
        <f t="shared" si="3"/>
        <v>323</v>
      </c>
      <c r="H23" s="47">
        <f t="shared" si="4"/>
        <v>34</v>
      </c>
      <c r="I23" s="25">
        <f t="shared" si="5"/>
        <v>23</v>
      </c>
      <c r="J23" s="25">
        <f t="shared" si="6"/>
        <v>64</v>
      </c>
      <c r="K23" s="48">
        <f t="shared" si="7"/>
        <v>36</v>
      </c>
      <c r="M23" s="25">
        <v>36</v>
      </c>
      <c r="N23" s="44">
        <v>204</v>
      </c>
      <c r="O23" s="25">
        <v>0</v>
      </c>
      <c r="P23" s="44">
        <v>0</v>
      </c>
      <c r="Q23" s="44">
        <v>0</v>
      </c>
      <c r="R23" s="44">
        <v>15</v>
      </c>
      <c r="S23" s="44">
        <v>119</v>
      </c>
      <c r="T23" s="44">
        <v>0</v>
      </c>
      <c r="U23" s="44">
        <v>0</v>
      </c>
      <c r="V23" s="44">
        <v>0</v>
      </c>
      <c r="W23" s="44">
        <v>83</v>
      </c>
      <c r="X23" s="25">
        <v>752</v>
      </c>
      <c r="Y23" s="44">
        <v>59</v>
      </c>
      <c r="Z23" s="44">
        <v>0</v>
      </c>
      <c r="AA23" s="44">
        <v>0</v>
      </c>
      <c r="AB23" s="44">
        <v>0</v>
      </c>
      <c r="AC23" s="44">
        <v>0</v>
      </c>
      <c r="AD23" s="44">
        <v>0</v>
      </c>
      <c r="AE23" s="44">
        <v>0</v>
      </c>
      <c r="AF23" s="44">
        <v>0</v>
      </c>
      <c r="AG23" s="44">
        <v>0</v>
      </c>
      <c r="AH23" s="44">
        <v>0</v>
      </c>
      <c r="AI23" s="44">
        <v>0</v>
      </c>
      <c r="AJ23" s="44">
        <v>0</v>
      </c>
      <c r="AK23" s="44">
        <v>0</v>
      </c>
      <c r="AL23" s="44">
        <v>0</v>
      </c>
    </row>
    <row r="24" spans="1:38">
      <c r="A24" s="49" t="s">
        <v>70</v>
      </c>
      <c r="B24" s="49" t="s">
        <v>237</v>
      </c>
      <c r="C24" s="50" t="s">
        <v>71</v>
      </c>
      <c r="D24" s="24">
        <f t="shared" si="0"/>
        <v>7</v>
      </c>
      <c r="E24" s="46">
        <f t="shared" si="1"/>
        <v>73</v>
      </c>
      <c r="F24" s="46">
        <f t="shared" si="2"/>
        <v>909</v>
      </c>
      <c r="G24" s="26">
        <f t="shared" si="3"/>
        <v>71</v>
      </c>
      <c r="H24" s="47">
        <f t="shared" si="4"/>
        <v>64</v>
      </c>
      <c r="I24" s="25">
        <f t="shared" si="5"/>
        <v>35</v>
      </c>
      <c r="J24" s="25">
        <f t="shared" si="6"/>
        <v>63</v>
      </c>
      <c r="K24" s="48">
        <f t="shared" si="7"/>
        <v>61</v>
      </c>
      <c r="M24" s="25">
        <v>7</v>
      </c>
      <c r="N24" s="44">
        <v>40</v>
      </c>
      <c r="O24" s="25">
        <v>0</v>
      </c>
      <c r="P24" s="44">
        <v>0</v>
      </c>
      <c r="Q24" s="44">
        <v>4</v>
      </c>
      <c r="R24" s="44">
        <v>0</v>
      </c>
      <c r="S24" s="44">
        <v>27</v>
      </c>
      <c r="T24" s="44">
        <v>0</v>
      </c>
      <c r="U24" s="44">
        <v>0</v>
      </c>
      <c r="V24" s="44">
        <v>0</v>
      </c>
      <c r="W24" s="44">
        <v>22</v>
      </c>
      <c r="X24" s="25">
        <v>897</v>
      </c>
      <c r="Y24" s="44">
        <v>48</v>
      </c>
      <c r="Z24" s="44">
        <v>0</v>
      </c>
      <c r="AA24" s="44">
        <v>0</v>
      </c>
      <c r="AB24" s="44">
        <v>0</v>
      </c>
      <c r="AC24" s="44">
        <v>0</v>
      </c>
      <c r="AD24" s="44">
        <v>0</v>
      </c>
      <c r="AE24" s="44">
        <v>0</v>
      </c>
      <c r="AF24" s="44">
        <v>0</v>
      </c>
      <c r="AG24" s="44">
        <v>0</v>
      </c>
      <c r="AH24" s="44">
        <v>0</v>
      </c>
      <c r="AI24" s="44">
        <v>3</v>
      </c>
      <c r="AJ24" s="44">
        <v>0</v>
      </c>
      <c r="AK24" s="44">
        <v>12</v>
      </c>
      <c r="AL24" s="44">
        <v>0</v>
      </c>
    </row>
    <row r="25" spans="1:38">
      <c r="A25" s="49" t="s">
        <v>72</v>
      </c>
      <c r="B25" s="49" t="s">
        <v>240</v>
      </c>
      <c r="C25" s="50" t="s">
        <v>73</v>
      </c>
      <c r="D25" s="24">
        <f t="shared" si="0"/>
        <v>26</v>
      </c>
      <c r="E25" s="46">
        <f t="shared" si="1"/>
        <v>15</v>
      </c>
      <c r="F25" s="46">
        <f t="shared" si="2"/>
        <v>2754</v>
      </c>
      <c r="G25" s="26">
        <f t="shared" si="3"/>
        <v>160</v>
      </c>
      <c r="H25" s="47">
        <f t="shared" si="4"/>
        <v>49</v>
      </c>
      <c r="I25" s="25">
        <f t="shared" si="5"/>
        <v>60</v>
      </c>
      <c r="J25" s="25">
        <f t="shared" si="6"/>
        <v>51</v>
      </c>
      <c r="K25" s="48">
        <f t="shared" si="7"/>
        <v>54</v>
      </c>
      <c r="M25" s="25">
        <v>26</v>
      </c>
      <c r="N25" s="44">
        <v>149</v>
      </c>
      <c r="O25" s="25">
        <v>0</v>
      </c>
      <c r="P25" s="44">
        <v>0</v>
      </c>
      <c r="Q25" s="44">
        <v>3</v>
      </c>
      <c r="R25" s="44">
        <v>0</v>
      </c>
      <c r="S25" s="44">
        <v>8</v>
      </c>
      <c r="T25" s="44">
        <v>0</v>
      </c>
      <c r="U25" s="44">
        <v>0</v>
      </c>
      <c r="V25" s="44">
        <v>0</v>
      </c>
      <c r="W25" s="44">
        <v>15</v>
      </c>
      <c r="X25" s="25">
        <v>2754</v>
      </c>
      <c r="Y25" s="44">
        <v>0</v>
      </c>
      <c r="Z25" s="44">
        <v>0</v>
      </c>
      <c r="AA25" s="44">
        <v>0</v>
      </c>
      <c r="AB25" s="44">
        <v>0</v>
      </c>
      <c r="AC25" s="44">
        <v>0</v>
      </c>
      <c r="AD25" s="44">
        <v>0</v>
      </c>
      <c r="AE25" s="44">
        <v>0</v>
      </c>
      <c r="AF25" s="44">
        <v>0</v>
      </c>
      <c r="AG25" s="44">
        <v>0</v>
      </c>
      <c r="AH25" s="44">
        <v>0</v>
      </c>
      <c r="AI25" s="44">
        <v>0</v>
      </c>
      <c r="AJ25" s="44">
        <v>0</v>
      </c>
      <c r="AK25" s="44">
        <v>0</v>
      </c>
      <c r="AL25" s="44">
        <v>0</v>
      </c>
    </row>
    <row r="26" spans="1:38">
      <c r="A26" s="49" t="s">
        <v>74</v>
      </c>
      <c r="B26" s="49" t="s">
        <v>234</v>
      </c>
      <c r="C26" s="50" t="s">
        <v>75</v>
      </c>
      <c r="D26" s="24">
        <f t="shared" si="0"/>
        <v>97</v>
      </c>
      <c r="E26" s="46">
        <f t="shared" si="1"/>
        <v>413</v>
      </c>
      <c r="F26" s="46">
        <f t="shared" si="2"/>
        <v>42890</v>
      </c>
      <c r="G26" s="26">
        <f t="shared" si="3"/>
        <v>850</v>
      </c>
      <c r="H26" s="47">
        <f t="shared" si="4"/>
        <v>18</v>
      </c>
      <c r="I26" s="25">
        <f t="shared" si="5"/>
        <v>8</v>
      </c>
      <c r="J26" s="25">
        <f t="shared" si="6"/>
        <v>12</v>
      </c>
      <c r="K26" s="48">
        <f t="shared" si="7"/>
        <v>11</v>
      </c>
      <c r="M26" s="25">
        <v>74</v>
      </c>
      <c r="N26" s="44">
        <v>479</v>
      </c>
      <c r="O26" s="25">
        <v>0</v>
      </c>
      <c r="P26" s="44">
        <v>0</v>
      </c>
      <c r="Q26" s="44">
        <v>0</v>
      </c>
      <c r="R26" s="44">
        <v>23</v>
      </c>
      <c r="S26" s="44">
        <v>371</v>
      </c>
      <c r="T26" s="44">
        <v>0</v>
      </c>
      <c r="U26" s="44">
        <v>0</v>
      </c>
      <c r="V26" s="44">
        <v>0</v>
      </c>
      <c r="W26" s="44">
        <v>169</v>
      </c>
      <c r="X26" s="25">
        <v>42694</v>
      </c>
      <c r="Y26" s="44">
        <v>232</v>
      </c>
      <c r="Z26" s="44">
        <v>0</v>
      </c>
      <c r="AA26" s="44">
        <v>0</v>
      </c>
      <c r="AB26" s="44">
        <v>0</v>
      </c>
      <c r="AC26" s="44">
        <v>0</v>
      </c>
      <c r="AD26" s="44">
        <v>0</v>
      </c>
      <c r="AE26" s="44">
        <v>0</v>
      </c>
      <c r="AF26" s="44">
        <v>0</v>
      </c>
      <c r="AG26" s="44">
        <v>0</v>
      </c>
      <c r="AH26" s="44">
        <v>0</v>
      </c>
      <c r="AI26" s="44">
        <v>12</v>
      </c>
      <c r="AJ26" s="44">
        <v>0</v>
      </c>
      <c r="AK26" s="44">
        <v>196</v>
      </c>
      <c r="AL26" s="44">
        <v>0</v>
      </c>
    </row>
    <row r="27" spans="1:38">
      <c r="A27" s="49" t="s">
        <v>76</v>
      </c>
      <c r="B27" s="49" t="s">
        <v>237</v>
      </c>
      <c r="C27" s="50" t="s">
        <v>77</v>
      </c>
      <c r="D27" s="24">
        <f t="shared" si="0"/>
        <v>1</v>
      </c>
      <c r="E27" s="46">
        <f t="shared" si="1"/>
        <v>0</v>
      </c>
      <c r="F27" s="46">
        <f t="shared" si="2"/>
        <v>0</v>
      </c>
      <c r="G27" s="26">
        <f t="shared" si="3"/>
        <v>5</v>
      </c>
      <c r="H27" s="47">
        <f t="shared" si="4"/>
        <v>67</v>
      </c>
      <c r="I27" s="25">
        <f t="shared" si="5"/>
        <v>74</v>
      </c>
      <c r="J27" s="25">
        <f t="shared" si="6"/>
        <v>71</v>
      </c>
      <c r="K27" s="48">
        <f t="shared" si="7"/>
        <v>72</v>
      </c>
      <c r="M27" s="25">
        <v>1</v>
      </c>
      <c r="N27" s="44">
        <v>3</v>
      </c>
      <c r="O27" s="25">
        <v>0</v>
      </c>
      <c r="P27" s="44">
        <v>0</v>
      </c>
      <c r="Q27" s="44">
        <v>0</v>
      </c>
      <c r="R27" s="44">
        <v>0</v>
      </c>
      <c r="S27" s="44">
        <v>2</v>
      </c>
      <c r="T27" s="44">
        <v>0</v>
      </c>
      <c r="U27" s="44">
        <v>0</v>
      </c>
      <c r="V27" s="44">
        <v>0</v>
      </c>
      <c r="W27" s="44">
        <v>0</v>
      </c>
      <c r="X27" s="25">
        <v>0</v>
      </c>
      <c r="Y27" s="44">
        <v>0</v>
      </c>
      <c r="Z27" s="44">
        <v>0</v>
      </c>
      <c r="AA27" s="44">
        <v>0</v>
      </c>
      <c r="AB27" s="44">
        <v>0</v>
      </c>
      <c r="AC27" s="44">
        <v>0</v>
      </c>
      <c r="AD27" s="44">
        <v>0</v>
      </c>
      <c r="AE27" s="44">
        <v>0</v>
      </c>
      <c r="AF27" s="44">
        <v>0</v>
      </c>
      <c r="AG27" s="44">
        <v>0</v>
      </c>
      <c r="AH27" s="44">
        <v>0</v>
      </c>
      <c r="AI27" s="44">
        <v>0</v>
      </c>
      <c r="AJ27" s="44">
        <v>0</v>
      </c>
      <c r="AK27" s="44">
        <v>0</v>
      </c>
      <c r="AL27" s="44">
        <v>0</v>
      </c>
    </row>
    <row r="28" spans="1:38">
      <c r="A28" s="49" t="s">
        <v>78</v>
      </c>
      <c r="B28" s="49" t="s">
        <v>240</v>
      </c>
      <c r="C28" s="50" t="s">
        <v>79</v>
      </c>
      <c r="D28" s="24">
        <f t="shared" si="0"/>
        <v>25</v>
      </c>
      <c r="E28" s="46">
        <f t="shared" si="1"/>
        <v>18</v>
      </c>
      <c r="F28" s="46">
        <f t="shared" si="2"/>
        <v>2467</v>
      </c>
      <c r="G28" s="26">
        <f t="shared" si="3"/>
        <v>176</v>
      </c>
      <c r="H28" s="47">
        <f t="shared" si="4"/>
        <v>50</v>
      </c>
      <c r="I28" s="25">
        <f t="shared" si="5"/>
        <v>59</v>
      </c>
      <c r="J28" s="25">
        <f t="shared" si="6"/>
        <v>54</v>
      </c>
      <c r="K28" s="48">
        <f t="shared" si="7"/>
        <v>52</v>
      </c>
      <c r="M28" s="25">
        <v>25</v>
      </c>
      <c r="N28" s="44">
        <v>143</v>
      </c>
      <c r="O28" s="25">
        <v>0</v>
      </c>
      <c r="P28" s="44">
        <v>0</v>
      </c>
      <c r="Q28" s="44">
        <v>5</v>
      </c>
      <c r="R28" s="44">
        <v>0</v>
      </c>
      <c r="S28" s="44">
        <v>28</v>
      </c>
      <c r="T28" s="44">
        <v>0</v>
      </c>
      <c r="U28" s="44">
        <v>0</v>
      </c>
      <c r="V28" s="44">
        <v>0</v>
      </c>
      <c r="W28" s="44">
        <v>16</v>
      </c>
      <c r="X28" s="25">
        <v>2463</v>
      </c>
      <c r="Y28" s="44">
        <v>0</v>
      </c>
      <c r="Z28" s="44">
        <v>0</v>
      </c>
      <c r="AA28" s="44">
        <v>0</v>
      </c>
      <c r="AB28" s="44">
        <v>0</v>
      </c>
      <c r="AC28" s="44">
        <v>0</v>
      </c>
      <c r="AD28" s="44">
        <v>0</v>
      </c>
      <c r="AE28" s="44">
        <v>0</v>
      </c>
      <c r="AF28" s="44">
        <v>0</v>
      </c>
      <c r="AG28" s="44">
        <v>0</v>
      </c>
      <c r="AH28" s="44">
        <v>0</v>
      </c>
      <c r="AI28" s="44">
        <v>2</v>
      </c>
      <c r="AJ28" s="44">
        <v>0</v>
      </c>
      <c r="AK28" s="44">
        <v>4</v>
      </c>
      <c r="AL28" s="44">
        <v>0</v>
      </c>
    </row>
    <row r="29" spans="1:38">
      <c r="A29" s="49" t="s">
        <v>80</v>
      </c>
      <c r="B29" s="49" t="s">
        <v>239</v>
      </c>
      <c r="C29" s="50" t="s">
        <v>81</v>
      </c>
      <c r="D29" s="24">
        <f t="shared" si="0"/>
        <v>39</v>
      </c>
      <c r="E29" s="46">
        <f t="shared" si="1"/>
        <v>158</v>
      </c>
      <c r="F29" s="46">
        <f t="shared" si="2"/>
        <v>5206</v>
      </c>
      <c r="G29" s="26">
        <f t="shared" si="3"/>
        <v>487</v>
      </c>
      <c r="H29" s="47">
        <f t="shared" si="4"/>
        <v>44</v>
      </c>
      <c r="I29" s="25">
        <f t="shared" si="5"/>
        <v>21</v>
      </c>
      <c r="J29" s="25">
        <f t="shared" si="6"/>
        <v>40</v>
      </c>
      <c r="K29" s="48">
        <f t="shared" si="7"/>
        <v>21</v>
      </c>
      <c r="M29" s="25">
        <v>32</v>
      </c>
      <c r="N29" s="44">
        <v>329</v>
      </c>
      <c r="O29" s="25">
        <v>0</v>
      </c>
      <c r="P29" s="44">
        <v>1</v>
      </c>
      <c r="Q29" s="44">
        <v>3</v>
      </c>
      <c r="R29" s="44">
        <v>7</v>
      </c>
      <c r="S29" s="44">
        <v>154</v>
      </c>
      <c r="T29" s="44">
        <v>0</v>
      </c>
      <c r="U29" s="44">
        <v>0</v>
      </c>
      <c r="V29" s="44">
        <v>0</v>
      </c>
      <c r="W29" s="44">
        <v>86</v>
      </c>
      <c r="X29" s="25">
        <v>3250</v>
      </c>
      <c r="Y29" s="44">
        <v>72</v>
      </c>
      <c r="Z29" s="44">
        <v>1956</v>
      </c>
      <c r="AA29" s="44">
        <v>0</v>
      </c>
      <c r="AB29" s="44">
        <v>0</v>
      </c>
      <c r="AC29" s="44">
        <v>0</v>
      </c>
      <c r="AD29" s="44">
        <v>0</v>
      </c>
      <c r="AE29" s="44">
        <v>0</v>
      </c>
      <c r="AF29" s="44">
        <v>0</v>
      </c>
      <c r="AG29" s="44">
        <v>0</v>
      </c>
      <c r="AH29" s="44">
        <v>0</v>
      </c>
      <c r="AI29" s="44">
        <v>0</v>
      </c>
      <c r="AJ29" s="44">
        <v>0</v>
      </c>
      <c r="AK29" s="44">
        <v>0</v>
      </c>
      <c r="AL29" s="44">
        <v>0</v>
      </c>
    </row>
    <row r="30" spans="1:38">
      <c r="A30" s="49" t="s">
        <v>82</v>
      </c>
      <c r="B30" s="49" t="s">
        <v>240</v>
      </c>
      <c r="C30" s="50" t="s">
        <v>83</v>
      </c>
      <c r="D30" s="24">
        <f t="shared" si="0"/>
        <v>25</v>
      </c>
      <c r="E30" s="46">
        <f t="shared" si="1"/>
        <v>64</v>
      </c>
      <c r="F30" s="46">
        <f t="shared" si="2"/>
        <v>2710</v>
      </c>
      <c r="G30" s="26">
        <f t="shared" si="3"/>
        <v>324</v>
      </c>
      <c r="H30" s="47">
        <f t="shared" si="4"/>
        <v>50</v>
      </c>
      <c r="I30" s="25">
        <f t="shared" si="5"/>
        <v>39</v>
      </c>
      <c r="J30" s="25">
        <f t="shared" si="6"/>
        <v>52</v>
      </c>
      <c r="K30" s="48">
        <f t="shared" si="7"/>
        <v>35</v>
      </c>
      <c r="M30" s="25">
        <v>24</v>
      </c>
      <c r="N30" s="44">
        <v>269</v>
      </c>
      <c r="O30" s="25">
        <v>6</v>
      </c>
      <c r="P30" s="44">
        <v>0</v>
      </c>
      <c r="Q30" s="44">
        <v>9</v>
      </c>
      <c r="R30" s="44">
        <v>1</v>
      </c>
      <c r="S30" s="44">
        <v>40</v>
      </c>
      <c r="T30" s="44">
        <v>0</v>
      </c>
      <c r="U30" s="44">
        <v>0</v>
      </c>
      <c r="V30" s="44">
        <v>0</v>
      </c>
      <c r="W30" s="44">
        <v>46</v>
      </c>
      <c r="X30" s="25">
        <v>2710</v>
      </c>
      <c r="Y30" s="44">
        <v>7</v>
      </c>
      <c r="Z30" s="44">
        <v>0</v>
      </c>
      <c r="AA30" s="44">
        <v>2</v>
      </c>
      <c r="AB30" s="44">
        <v>0</v>
      </c>
      <c r="AC30" s="44">
        <v>0</v>
      </c>
      <c r="AD30" s="44">
        <v>0</v>
      </c>
      <c r="AE30" s="44">
        <v>0</v>
      </c>
      <c r="AF30" s="44">
        <v>0</v>
      </c>
      <c r="AG30" s="44">
        <v>0</v>
      </c>
      <c r="AH30" s="44">
        <v>0</v>
      </c>
      <c r="AI30" s="44">
        <v>9</v>
      </c>
      <c r="AJ30" s="44">
        <v>0</v>
      </c>
      <c r="AK30" s="44">
        <v>0</v>
      </c>
      <c r="AL30" s="44">
        <v>0</v>
      </c>
    </row>
    <row r="31" spans="1:38">
      <c r="A31" s="49" t="s">
        <v>84</v>
      </c>
      <c r="B31" s="49" t="s">
        <v>234</v>
      </c>
      <c r="C31" s="50" t="s">
        <v>85</v>
      </c>
      <c r="D31" s="24">
        <f t="shared" si="0"/>
        <v>116</v>
      </c>
      <c r="E31" s="46">
        <f t="shared" si="1"/>
        <v>343</v>
      </c>
      <c r="F31" s="46">
        <f t="shared" si="2"/>
        <v>9284</v>
      </c>
      <c r="G31" s="26">
        <f t="shared" si="3"/>
        <v>814</v>
      </c>
      <c r="H31" s="47">
        <f t="shared" si="4"/>
        <v>13</v>
      </c>
      <c r="I31" s="25">
        <f t="shared" si="5"/>
        <v>11</v>
      </c>
      <c r="J31" s="25">
        <f t="shared" si="6"/>
        <v>28</v>
      </c>
      <c r="K31" s="48">
        <f t="shared" si="7"/>
        <v>12</v>
      </c>
      <c r="M31" s="25">
        <v>75</v>
      </c>
      <c r="N31" s="44">
        <v>555</v>
      </c>
      <c r="O31" s="25">
        <v>5</v>
      </c>
      <c r="P31" s="44">
        <v>10</v>
      </c>
      <c r="Q31" s="44">
        <v>30</v>
      </c>
      <c r="R31" s="44">
        <v>41</v>
      </c>
      <c r="S31" s="44">
        <v>214</v>
      </c>
      <c r="T31" s="44">
        <v>0</v>
      </c>
      <c r="U31" s="44">
        <v>0</v>
      </c>
      <c r="V31" s="44">
        <v>0</v>
      </c>
      <c r="W31" s="44">
        <v>126</v>
      </c>
      <c r="X31" s="25">
        <v>4626</v>
      </c>
      <c r="Y31" s="44">
        <v>208</v>
      </c>
      <c r="Z31" s="44">
        <v>4349</v>
      </c>
      <c r="AA31" s="44">
        <v>1</v>
      </c>
      <c r="AB31" s="44">
        <v>0</v>
      </c>
      <c r="AC31" s="44">
        <v>0</v>
      </c>
      <c r="AD31" s="44">
        <v>0</v>
      </c>
      <c r="AE31" s="44">
        <v>5</v>
      </c>
      <c r="AF31" s="44">
        <v>0</v>
      </c>
      <c r="AG31" s="44">
        <v>28</v>
      </c>
      <c r="AH31" s="44">
        <v>0</v>
      </c>
      <c r="AI31" s="44">
        <v>3</v>
      </c>
      <c r="AJ31" s="44">
        <v>0</v>
      </c>
      <c r="AK31" s="44">
        <v>281</v>
      </c>
      <c r="AL31" s="44">
        <v>0</v>
      </c>
    </row>
    <row r="32" spans="1:38">
      <c r="A32" s="49" t="s">
        <v>86</v>
      </c>
      <c r="B32" s="49" t="s">
        <v>234</v>
      </c>
      <c r="C32" s="50" t="s">
        <v>87</v>
      </c>
      <c r="D32" s="24">
        <f t="shared" si="0"/>
        <v>749</v>
      </c>
      <c r="E32" s="46">
        <f t="shared" si="1"/>
        <v>3763</v>
      </c>
      <c r="F32" s="46">
        <f t="shared" si="2"/>
        <v>263478</v>
      </c>
      <c r="G32" s="26">
        <f t="shared" si="3"/>
        <v>4507</v>
      </c>
      <c r="H32" s="47">
        <f t="shared" si="4"/>
        <v>1</v>
      </c>
      <c r="I32" s="25">
        <f t="shared" si="5"/>
        <v>1</v>
      </c>
      <c r="J32" s="25">
        <f t="shared" si="6"/>
        <v>4</v>
      </c>
      <c r="K32" s="48">
        <f t="shared" si="7"/>
        <v>1</v>
      </c>
      <c r="M32" s="25">
        <v>419</v>
      </c>
      <c r="N32" s="44">
        <v>2146</v>
      </c>
      <c r="O32" s="25">
        <v>0</v>
      </c>
      <c r="P32" s="44">
        <v>11</v>
      </c>
      <c r="Q32" s="44">
        <v>0</v>
      </c>
      <c r="R32" s="44">
        <v>330</v>
      </c>
      <c r="S32" s="44">
        <v>2349</v>
      </c>
      <c r="T32" s="44">
        <v>0</v>
      </c>
      <c r="U32" s="44">
        <v>1</v>
      </c>
      <c r="V32" s="44">
        <v>0</v>
      </c>
      <c r="W32" s="44">
        <v>1421</v>
      </c>
      <c r="X32" s="25">
        <v>254961</v>
      </c>
      <c r="Y32" s="44">
        <v>2336</v>
      </c>
      <c r="Z32" s="44">
        <v>6783</v>
      </c>
      <c r="AA32" s="44">
        <v>0</v>
      </c>
      <c r="AB32" s="44">
        <v>0</v>
      </c>
      <c r="AC32" s="44">
        <v>0</v>
      </c>
      <c r="AD32" s="44">
        <v>0</v>
      </c>
      <c r="AE32" s="44">
        <v>1</v>
      </c>
      <c r="AF32" s="44">
        <v>0</v>
      </c>
      <c r="AG32" s="44">
        <v>4</v>
      </c>
      <c r="AH32" s="44">
        <v>0</v>
      </c>
      <c r="AI32" s="44">
        <v>5</v>
      </c>
      <c r="AJ32" s="44">
        <v>0</v>
      </c>
      <c r="AK32" s="44">
        <v>1730</v>
      </c>
      <c r="AL32" s="44">
        <v>0</v>
      </c>
    </row>
    <row r="33" spans="1:38">
      <c r="A33" s="49" t="s">
        <v>88</v>
      </c>
      <c r="B33" s="49" t="s">
        <v>238</v>
      </c>
      <c r="C33" s="50" t="s">
        <v>89</v>
      </c>
      <c r="D33" s="24">
        <f t="shared" si="0"/>
        <v>129</v>
      </c>
      <c r="E33" s="46">
        <f t="shared" si="1"/>
        <v>196</v>
      </c>
      <c r="F33" s="46">
        <f t="shared" si="2"/>
        <v>24076</v>
      </c>
      <c r="G33" s="26">
        <f t="shared" si="3"/>
        <v>388</v>
      </c>
      <c r="H33" s="47">
        <f t="shared" si="4"/>
        <v>11</v>
      </c>
      <c r="I33" s="25">
        <f t="shared" si="5"/>
        <v>17</v>
      </c>
      <c r="J33" s="25">
        <f t="shared" si="6"/>
        <v>20</v>
      </c>
      <c r="K33" s="48">
        <f t="shared" si="7"/>
        <v>30</v>
      </c>
      <c r="M33" s="25">
        <v>63</v>
      </c>
      <c r="N33" s="44">
        <v>164</v>
      </c>
      <c r="O33" s="25">
        <v>1</v>
      </c>
      <c r="P33" s="44">
        <v>5</v>
      </c>
      <c r="Q33" s="44">
        <v>5</v>
      </c>
      <c r="R33" s="44">
        <v>66</v>
      </c>
      <c r="S33" s="44">
        <v>213</v>
      </c>
      <c r="T33" s="44">
        <v>0</v>
      </c>
      <c r="U33" s="44">
        <v>0</v>
      </c>
      <c r="V33" s="44">
        <v>0</v>
      </c>
      <c r="W33" s="44">
        <v>93</v>
      </c>
      <c r="X33" s="25">
        <v>24076</v>
      </c>
      <c r="Y33" s="44">
        <v>103</v>
      </c>
      <c r="Z33" s="44">
        <v>0</v>
      </c>
      <c r="AA33" s="44">
        <v>0</v>
      </c>
      <c r="AB33" s="44">
        <v>0</v>
      </c>
      <c r="AC33" s="44">
        <v>0</v>
      </c>
      <c r="AD33" s="44">
        <v>0</v>
      </c>
      <c r="AE33" s="44">
        <v>0</v>
      </c>
      <c r="AF33" s="44">
        <v>0</v>
      </c>
      <c r="AG33" s="44">
        <v>0</v>
      </c>
      <c r="AH33" s="44">
        <v>0</v>
      </c>
      <c r="AI33" s="44">
        <v>0</v>
      </c>
      <c r="AJ33" s="44">
        <v>0</v>
      </c>
      <c r="AK33" s="44">
        <v>0</v>
      </c>
      <c r="AL33" s="44">
        <v>0</v>
      </c>
    </row>
    <row r="34" spans="1:38">
      <c r="A34" s="49" t="s">
        <v>90</v>
      </c>
      <c r="B34" s="49" t="s">
        <v>237</v>
      </c>
      <c r="C34" s="50" t="s">
        <v>91</v>
      </c>
      <c r="D34" s="24">
        <f t="shared" si="0"/>
        <v>0</v>
      </c>
      <c r="E34" s="46">
        <f t="shared" si="1"/>
        <v>1</v>
      </c>
      <c r="F34" s="46">
        <f t="shared" si="2"/>
        <v>1</v>
      </c>
      <c r="G34" s="26">
        <f t="shared" si="3"/>
        <v>12</v>
      </c>
      <c r="H34" s="47">
        <f t="shared" si="4"/>
        <v>71</v>
      </c>
      <c r="I34" s="25">
        <f t="shared" si="5"/>
        <v>70</v>
      </c>
      <c r="J34" s="25">
        <f t="shared" si="6"/>
        <v>70</v>
      </c>
      <c r="K34" s="48">
        <f t="shared" si="7"/>
        <v>70</v>
      </c>
      <c r="M34" s="25">
        <v>0</v>
      </c>
      <c r="N34" s="44">
        <v>0</v>
      </c>
      <c r="O34" s="25">
        <v>0</v>
      </c>
      <c r="P34" s="44">
        <v>0</v>
      </c>
      <c r="Q34" s="44">
        <v>12</v>
      </c>
      <c r="R34" s="44">
        <v>0</v>
      </c>
      <c r="S34" s="44">
        <v>0</v>
      </c>
      <c r="T34" s="44">
        <v>0</v>
      </c>
      <c r="U34" s="44">
        <v>0</v>
      </c>
      <c r="V34" s="44">
        <v>0</v>
      </c>
      <c r="W34" s="44">
        <v>0</v>
      </c>
      <c r="X34" s="25">
        <v>0</v>
      </c>
      <c r="Y34" s="44">
        <v>0</v>
      </c>
      <c r="Z34" s="44">
        <v>0</v>
      </c>
      <c r="AA34" s="44">
        <v>0</v>
      </c>
      <c r="AB34" s="44">
        <v>0</v>
      </c>
      <c r="AC34" s="44">
        <v>0</v>
      </c>
      <c r="AD34" s="44">
        <v>0</v>
      </c>
      <c r="AE34" s="44">
        <v>0</v>
      </c>
      <c r="AF34" s="44">
        <v>0</v>
      </c>
      <c r="AG34" s="44">
        <v>0</v>
      </c>
      <c r="AH34" s="44">
        <v>0</v>
      </c>
      <c r="AI34" s="44">
        <v>1</v>
      </c>
      <c r="AJ34" s="44">
        <v>0</v>
      </c>
      <c r="AK34" s="44">
        <v>1</v>
      </c>
      <c r="AL34" s="44">
        <v>0</v>
      </c>
    </row>
    <row r="35" spans="1:38">
      <c r="A35" s="49" t="s">
        <v>92</v>
      </c>
      <c r="B35" s="49" t="s">
        <v>237</v>
      </c>
      <c r="C35" s="50" t="s">
        <v>93</v>
      </c>
      <c r="D35" s="24">
        <f t="shared" si="0"/>
        <v>1</v>
      </c>
      <c r="E35" s="46">
        <f t="shared" si="1"/>
        <v>2</v>
      </c>
      <c r="F35" s="46">
        <f t="shared" si="2"/>
        <v>41</v>
      </c>
      <c r="G35" s="26">
        <f t="shared" si="3"/>
        <v>31</v>
      </c>
      <c r="H35" s="47">
        <f t="shared" si="4"/>
        <v>67</v>
      </c>
      <c r="I35" s="25">
        <f t="shared" si="5"/>
        <v>68</v>
      </c>
      <c r="J35" s="25">
        <f t="shared" si="6"/>
        <v>67</v>
      </c>
      <c r="K35" s="48">
        <f t="shared" si="7"/>
        <v>66</v>
      </c>
      <c r="M35" s="25">
        <v>1</v>
      </c>
      <c r="N35" s="44">
        <v>7</v>
      </c>
      <c r="O35" s="25">
        <v>0</v>
      </c>
      <c r="P35" s="44">
        <v>0</v>
      </c>
      <c r="Q35" s="44">
        <v>18</v>
      </c>
      <c r="R35" s="44">
        <v>0</v>
      </c>
      <c r="S35" s="44">
        <v>6</v>
      </c>
      <c r="T35" s="44">
        <v>0</v>
      </c>
      <c r="U35" s="44">
        <v>0</v>
      </c>
      <c r="V35" s="44">
        <v>0</v>
      </c>
      <c r="W35" s="44">
        <v>1</v>
      </c>
      <c r="X35" s="25">
        <v>0</v>
      </c>
      <c r="Y35" s="44">
        <v>0</v>
      </c>
      <c r="Z35" s="44">
        <v>0</v>
      </c>
      <c r="AA35" s="44">
        <v>0</v>
      </c>
      <c r="AB35" s="44">
        <v>0</v>
      </c>
      <c r="AC35" s="44">
        <v>0</v>
      </c>
      <c r="AD35" s="44">
        <v>0</v>
      </c>
      <c r="AE35" s="44">
        <v>0</v>
      </c>
      <c r="AF35" s="44">
        <v>0</v>
      </c>
      <c r="AG35" s="44">
        <v>0</v>
      </c>
      <c r="AH35" s="44">
        <v>0</v>
      </c>
      <c r="AI35" s="44">
        <v>1</v>
      </c>
      <c r="AJ35" s="44">
        <v>0</v>
      </c>
      <c r="AK35" s="44">
        <v>41</v>
      </c>
      <c r="AL35" s="44">
        <v>0</v>
      </c>
    </row>
    <row r="36" spans="1:38">
      <c r="A36" s="49" t="s">
        <v>94</v>
      </c>
      <c r="B36" s="49" t="s">
        <v>236</v>
      </c>
      <c r="C36" s="50" t="s">
        <v>95</v>
      </c>
      <c r="D36" s="24">
        <f t="shared" si="0"/>
        <v>379</v>
      </c>
      <c r="E36" s="46">
        <f t="shared" si="1"/>
        <v>847</v>
      </c>
      <c r="F36" s="46">
        <f t="shared" si="2"/>
        <v>52139</v>
      </c>
      <c r="G36" s="26">
        <f t="shared" si="3"/>
        <v>2032</v>
      </c>
      <c r="H36" s="47">
        <f t="shared" si="4"/>
        <v>5</v>
      </c>
      <c r="I36" s="25">
        <f t="shared" si="5"/>
        <v>5</v>
      </c>
      <c r="J36" s="25">
        <f t="shared" si="6"/>
        <v>10</v>
      </c>
      <c r="K36" s="48">
        <f t="shared" si="7"/>
        <v>5</v>
      </c>
      <c r="M36" s="25">
        <v>205</v>
      </c>
      <c r="N36" s="44">
        <v>1299</v>
      </c>
      <c r="O36" s="25">
        <v>0</v>
      </c>
      <c r="P36" s="44">
        <v>0</v>
      </c>
      <c r="Q36" s="44">
        <v>38</v>
      </c>
      <c r="R36" s="44">
        <v>174</v>
      </c>
      <c r="S36" s="44">
        <v>680</v>
      </c>
      <c r="T36" s="44">
        <v>1</v>
      </c>
      <c r="U36" s="44">
        <v>0</v>
      </c>
      <c r="V36" s="44">
        <v>14</v>
      </c>
      <c r="W36" s="44">
        <v>349</v>
      </c>
      <c r="X36" s="25">
        <v>31224</v>
      </c>
      <c r="Y36" s="44">
        <v>498</v>
      </c>
      <c r="Z36" s="44">
        <v>20915</v>
      </c>
      <c r="AA36" s="44">
        <v>0</v>
      </c>
      <c r="AB36" s="44">
        <v>0</v>
      </c>
      <c r="AC36" s="44">
        <v>0</v>
      </c>
      <c r="AD36" s="44">
        <v>0</v>
      </c>
      <c r="AE36" s="44">
        <v>0</v>
      </c>
      <c r="AF36" s="44">
        <v>0</v>
      </c>
      <c r="AG36" s="44">
        <v>0</v>
      </c>
      <c r="AH36" s="44">
        <v>0</v>
      </c>
      <c r="AI36" s="44">
        <v>0</v>
      </c>
      <c r="AJ36" s="44">
        <v>0</v>
      </c>
      <c r="AK36" s="44">
        <v>0</v>
      </c>
      <c r="AL36" s="44">
        <v>0</v>
      </c>
    </row>
    <row r="37" spans="1:38">
      <c r="A37" s="49" t="s">
        <v>96</v>
      </c>
      <c r="B37" s="49" t="s">
        <v>240</v>
      </c>
      <c r="C37" s="50" t="s">
        <v>97</v>
      </c>
      <c r="D37" s="24">
        <f t="shared" si="0"/>
        <v>13</v>
      </c>
      <c r="E37" s="46">
        <f t="shared" si="1"/>
        <v>4</v>
      </c>
      <c r="F37" s="46">
        <f t="shared" si="2"/>
        <v>23</v>
      </c>
      <c r="G37" s="26">
        <f t="shared" si="3"/>
        <v>62</v>
      </c>
      <c r="H37" s="47">
        <f t="shared" si="4"/>
        <v>59</v>
      </c>
      <c r="I37" s="25">
        <f t="shared" si="5"/>
        <v>65</v>
      </c>
      <c r="J37" s="25">
        <f t="shared" si="6"/>
        <v>68</v>
      </c>
      <c r="K37" s="48">
        <f t="shared" si="7"/>
        <v>63</v>
      </c>
      <c r="M37" s="25">
        <v>9</v>
      </c>
      <c r="N37" s="44">
        <v>33</v>
      </c>
      <c r="O37" s="25">
        <v>0</v>
      </c>
      <c r="P37" s="44">
        <v>3</v>
      </c>
      <c r="Q37" s="44">
        <v>13</v>
      </c>
      <c r="R37" s="44">
        <v>4</v>
      </c>
      <c r="S37" s="44">
        <v>12</v>
      </c>
      <c r="T37" s="44">
        <v>0</v>
      </c>
      <c r="U37" s="44">
        <v>1</v>
      </c>
      <c r="V37" s="44">
        <v>0</v>
      </c>
      <c r="W37" s="44">
        <v>2</v>
      </c>
      <c r="X37" s="25">
        <v>5</v>
      </c>
      <c r="Y37" s="44">
        <v>0</v>
      </c>
      <c r="Z37" s="44">
        <v>0</v>
      </c>
      <c r="AA37" s="44">
        <v>0</v>
      </c>
      <c r="AB37" s="44">
        <v>0</v>
      </c>
      <c r="AC37" s="44">
        <v>0</v>
      </c>
      <c r="AD37" s="44">
        <v>0</v>
      </c>
      <c r="AE37" s="44">
        <v>0</v>
      </c>
      <c r="AF37" s="44">
        <v>0</v>
      </c>
      <c r="AG37" s="44">
        <v>0</v>
      </c>
      <c r="AH37" s="44">
        <v>0</v>
      </c>
      <c r="AI37" s="44">
        <v>2</v>
      </c>
      <c r="AJ37" s="44">
        <v>0</v>
      </c>
      <c r="AK37" s="44">
        <v>18</v>
      </c>
      <c r="AL37" s="44">
        <v>0</v>
      </c>
    </row>
    <row r="38" spans="1:38">
      <c r="A38" s="49" t="s">
        <v>98</v>
      </c>
      <c r="B38" s="49" t="s">
        <v>235</v>
      </c>
      <c r="C38" s="50" t="s">
        <v>99</v>
      </c>
      <c r="D38" s="24">
        <f t="shared" si="0"/>
        <v>0</v>
      </c>
      <c r="E38" s="46">
        <f t="shared" si="1"/>
        <v>0</v>
      </c>
      <c r="F38" s="46">
        <f t="shared" si="2"/>
        <v>0</v>
      </c>
      <c r="G38" s="26">
        <f t="shared" si="3"/>
        <v>2</v>
      </c>
      <c r="H38" s="47">
        <f t="shared" si="4"/>
        <v>71</v>
      </c>
      <c r="I38" s="25">
        <f t="shared" si="5"/>
        <v>74</v>
      </c>
      <c r="J38" s="25">
        <f t="shared" si="6"/>
        <v>71</v>
      </c>
      <c r="K38" s="48">
        <f t="shared" si="7"/>
        <v>75</v>
      </c>
      <c r="M38" s="25">
        <v>0</v>
      </c>
      <c r="N38" s="44">
        <v>2</v>
      </c>
      <c r="O38" s="25">
        <v>0</v>
      </c>
      <c r="P38" s="44">
        <v>0</v>
      </c>
      <c r="Q38" s="44">
        <v>0</v>
      </c>
      <c r="R38" s="44">
        <v>0</v>
      </c>
      <c r="S38" s="44">
        <v>0</v>
      </c>
      <c r="T38" s="44">
        <v>0</v>
      </c>
      <c r="U38" s="44">
        <v>0</v>
      </c>
      <c r="V38" s="44">
        <v>0</v>
      </c>
      <c r="W38" s="44">
        <v>0</v>
      </c>
      <c r="X38" s="25">
        <v>0</v>
      </c>
      <c r="Y38" s="44">
        <v>0</v>
      </c>
      <c r="Z38" s="44">
        <v>0</v>
      </c>
      <c r="AA38" s="44">
        <v>0</v>
      </c>
      <c r="AB38" s="44">
        <v>0</v>
      </c>
      <c r="AC38" s="44">
        <v>0</v>
      </c>
      <c r="AD38" s="44">
        <v>0</v>
      </c>
      <c r="AE38" s="44">
        <v>0</v>
      </c>
      <c r="AF38" s="44">
        <v>0</v>
      </c>
      <c r="AG38" s="44">
        <v>0</v>
      </c>
      <c r="AH38" s="44">
        <v>0</v>
      </c>
      <c r="AI38" s="44">
        <v>0</v>
      </c>
      <c r="AJ38" s="44">
        <v>0</v>
      </c>
      <c r="AK38" s="44">
        <v>0</v>
      </c>
      <c r="AL38" s="44">
        <v>0</v>
      </c>
    </row>
    <row r="39" spans="1:38">
      <c r="A39" s="49" t="s">
        <v>100</v>
      </c>
      <c r="B39" s="49" t="s">
        <v>236</v>
      </c>
      <c r="C39" s="50" t="s">
        <v>101</v>
      </c>
      <c r="D39" s="24">
        <f t="shared" si="0"/>
        <v>62</v>
      </c>
      <c r="E39" s="46">
        <f t="shared" si="1"/>
        <v>111</v>
      </c>
      <c r="F39" s="46">
        <f t="shared" si="2"/>
        <v>43524</v>
      </c>
      <c r="G39" s="26">
        <f t="shared" si="3"/>
        <v>637</v>
      </c>
      <c r="H39" s="47">
        <f t="shared" si="4"/>
        <v>28</v>
      </c>
      <c r="I39" s="25">
        <f t="shared" si="5"/>
        <v>27</v>
      </c>
      <c r="J39" s="25">
        <f t="shared" si="6"/>
        <v>11</v>
      </c>
      <c r="K39" s="48">
        <f t="shared" si="7"/>
        <v>16</v>
      </c>
      <c r="M39" s="25">
        <v>53</v>
      </c>
      <c r="N39" s="44">
        <v>469</v>
      </c>
      <c r="O39" s="25">
        <v>1</v>
      </c>
      <c r="P39" s="44">
        <v>0</v>
      </c>
      <c r="Q39" s="44">
        <v>0</v>
      </c>
      <c r="R39" s="44">
        <v>9</v>
      </c>
      <c r="S39" s="44">
        <v>163</v>
      </c>
      <c r="T39" s="44">
        <v>0</v>
      </c>
      <c r="U39" s="44">
        <v>4</v>
      </c>
      <c r="V39" s="44">
        <v>0</v>
      </c>
      <c r="W39" s="44">
        <v>58</v>
      </c>
      <c r="X39" s="25">
        <v>43524</v>
      </c>
      <c r="Y39" s="44">
        <v>52</v>
      </c>
      <c r="Z39" s="44">
        <v>0</v>
      </c>
      <c r="AA39" s="44">
        <v>1</v>
      </c>
      <c r="AB39" s="44">
        <v>0</v>
      </c>
      <c r="AC39" s="44">
        <v>0</v>
      </c>
      <c r="AD39" s="44">
        <v>0</v>
      </c>
      <c r="AE39" s="44">
        <v>0</v>
      </c>
      <c r="AF39" s="44">
        <v>0</v>
      </c>
      <c r="AG39" s="44">
        <v>0</v>
      </c>
      <c r="AH39" s="44">
        <v>0</v>
      </c>
      <c r="AI39" s="44">
        <v>0</v>
      </c>
      <c r="AJ39" s="44">
        <v>0</v>
      </c>
      <c r="AK39" s="44">
        <v>0</v>
      </c>
      <c r="AL39" s="44">
        <v>0</v>
      </c>
    </row>
    <row r="40" spans="1:38">
      <c r="A40" s="49" t="s">
        <v>102</v>
      </c>
      <c r="B40" s="49" t="s">
        <v>236</v>
      </c>
      <c r="C40" s="50" t="s">
        <v>103</v>
      </c>
      <c r="D40" s="24">
        <f t="shared" si="0"/>
        <v>60</v>
      </c>
      <c r="E40" s="46">
        <f t="shared" si="1"/>
        <v>93</v>
      </c>
      <c r="F40" s="46">
        <f t="shared" si="2"/>
        <v>7866</v>
      </c>
      <c r="G40" s="26">
        <f t="shared" si="3"/>
        <v>361</v>
      </c>
      <c r="H40" s="47">
        <f t="shared" si="4"/>
        <v>30</v>
      </c>
      <c r="I40" s="25">
        <f t="shared" si="5"/>
        <v>28</v>
      </c>
      <c r="J40" s="25">
        <f t="shared" si="6"/>
        <v>34</v>
      </c>
      <c r="K40" s="48">
        <f t="shared" si="7"/>
        <v>32</v>
      </c>
      <c r="M40" s="25">
        <v>49</v>
      </c>
      <c r="N40" s="44">
        <v>273</v>
      </c>
      <c r="O40" s="25">
        <v>0</v>
      </c>
      <c r="P40" s="44">
        <v>1</v>
      </c>
      <c r="Q40" s="44">
        <v>5</v>
      </c>
      <c r="R40" s="44">
        <v>11</v>
      </c>
      <c r="S40" s="44">
        <v>82</v>
      </c>
      <c r="T40" s="44">
        <v>0</v>
      </c>
      <c r="U40" s="44">
        <v>0</v>
      </c>
      <c r="V40" s="44">
        <v>0</v>
      </c>
      <c r="W40" s="44">
        <v>73</v>
      </c>
      <c r="X40" s="25">
        <v>7847</v>
      </c>
      <c r="Y40" s="44">
        <v>17</v>
      </c>
      <c r="Z40" s="44">
        <v>0</v>
      </c>
      <c r="AA40" s="44">
        <v>0</v>
      </c>
      <c r="AB40" s="44">
        <v>0</v>
      </c>
      <c r="AC40" s="44">
        <v>0</v>
      </c>
      <c r="AD40" s="44">
        <v>0</v>
      </c>
      <c r="AE40" s="44">
        <v>3</v>
      </c>
      <c r="AF40" s="44">
        <v>0</v>
      </c>
      <c r="AG40" s="44">
        <v>19</v>
      </c>
      <c r="AH40" s="44">
        <v>0</v>
      </c>
      <c r="AI40" s="44">
        <v>0</v>
      </c>
      <c r="AJ40" s="44">
        <v>0</v>
      </c>
      <c r="AK40" s="44">
        <v>0</v>
      </c>
      <c r="AL40" s="44">
        <v>0</v>
      </c>
    </row>
    <row r="41" spans="1:38">
      <c r="A41" s="49" t="s">
        <v>104</v>
      </c>
      <c r="B41" s="49" t="s">
        <v>237</v>
      </c>
      <c r="C41" s="50" t="s">
        <v>105</v>
      </c>
      <c r="D41" s="24">
        <f t="shared" si="0"/>
        <v>1</v>
      </c>
      <c r="E41" s="46">
        <f t="shared" si="1"/>
        <v>5</v>
      </c>
      <c r="F41" s="46">
        <f t="shared" si="2"/>
        <v>4362</v>
      </c>
      <c r="G41" s="26">
        <f t="shared" si="3"/>
        <v>14</v>
      </c>
      <c r="H41" s="47">
        <f t="shared" si="4"/>
        <v>67</v>
      </c>
      <c r="I41" s="25">
        <f t="shared" si="5"/>
        <v>64</v>
      </c>
      <c r="J41" s="25">
        <f t="shared" si="6"/>
        <v>43</v>
      </c>
      <c r="K41" s="48">
        <f t="shared" si="7"/>
        <v>69</v>
      </c>
      <c r="M41" s="25">
        <v>1</v>
      </c>
      <c r="N41" s="44">
        <v>3</v>
      </c>
      <c r="O41" s="25">
        <v>0</v>
      </c>
      <c r="P41" s="44">
        <v>0</v>
      </c>
      <c r="Q41" s="44">
        <v>9</v>
      </c>
      <c r="R41" s="44">
        <v>0</v>
      </c>
      <c r="S41" s="44">
        <v>0</v>
      </c>
      <c r="T41" s="44">
        <v>0</v>
      </c>
      <c r="U41" s="44">
        <v>0</v>
      </c>
      <c r="V41" s="44">
        <v>2</v>
      </c>
      <c r="W41" s="44">
        <v>1</v>
      </c>
      <c r="X41" s="25">
        <v>4320</v>
      </c>
      <c r="Y41" s="44">
        <v>0</v>
      </c>
      <c r="Z41" s="44">
        <v>0</v>
      </c>
      <c r="AA41" s="44">
        <v>0</v>
      </c>
      <c r="AB41" s="44">
        <v>0</v>
      </c>
      <c r="AC41" s="44">
        <v>0</v>
      </c>
      <c r="AD41" s="44">
        <v>0</v>
      </c>
      <c r="AE41" s="44">
        <v>0</v>
      </c>
      <c r="AF41" s="44">
        <v>0</v>
      </c>
      <c r="AG41" s="44">
        <v>0</v>
      </c>
      <c r="AH41" s="44">
        <v>0</v>
      </c>
      <c r="AI41" s="44">
        <v>4</v>
      </c>
      <c r="AJ41" s="44">
        <v>0</v>
      </c>
      <c r="AK41" s="44">
        <v>42</v>
      </c>
      <c r="AL41" s="44">
        <v>0</v>
      </c>
    </row>
    <row r="42" spans="1:38">
      <c r="A42" s="49" t="s">
        <v>106</v>
      </c>
      <c r="B42" s="49" t="s">
        <v>241</v>
      </c>
      <c r="C42" s="50" t="s">
        <v>107</v>
      </c>
      <c r="D42" s="24">
        <f t="shared" si="0"/>
        <v>0</v>
      </c>
      <c r="E42" s="46">
        <f t="shared" si="1"/>
        <v>0</v>
      </c>
      <c r="F42" s="46">
        <f t="shared" si="2"/>
        <v>0</v>
      </c>
      <c r="G42" s="26">
        <f t="shared" si="3"/>
        <v>0</v>
      </c>
      <c r="H42" s="47">
        <f t="shared" si="4"/>
        <v>71</v>
      </c>
      <c r="I42" s="25">
        <f t="shared" si="5"/>
        <v>74</v>
      </c>
      <c r="J42" s="25">
        <f t="shared" si="6"/>
        <v>71</v>
      </c>
      <c r="K42" s="48">
        <f t="shared" si="7"/>
        <v>81</v>
      </c>
      <c r="M42" s="25">
        <v>0</v>
      </c>
      <c r="N42" s="44">
        <v>0</v>
      </c>
      <c r="O42" s="25">
        <v>0</v>
      </c>
      <c r="P42" s="44">
        <v>0</v>
      </c>
      <c r="Q42" s="44">
        <v>0</v>
      </c>
      <c r="R42" s="44">
        <v>0</v>
      </c>
      <c r="S42" s="44">
        <v>0</v>
      </c>
      <c r="T42" s="44">
        <v>0</v>
      </c>
      <c r="U42" s="44">
        <v>0</v>
      </c>
      <c r="V42" s="44">
        <v>0</v>
      </c>
      <c r="W42" s="44">
        <v>0</v>
      </c>
      <c r="X42" s="25">
        <v>0</v>
      </c>
      <c r="Y42" s="44">
        <v>0</v>
      </c>
      <c r="Z42" s="44">
        <v>0</v>
      </c>
      <c r="AA42" s="44">
        <v>0</v>
      </c>
      <c r="AB42" s="44">
        <v>0</v>
      </c>
      <c r="AC42" s="44">
        <v>0</v>
      </c>
      <c r="AD42" s="44">
        <v>0</v>
      </c>
      <c r="AE42" s="44">
        <v>0</v>
      </c>
      <c r="AF42" s="44">
        <v>0</v>
      </c>
      <c r="AG42" s="44">
        <v>0</v>
      </c>
      <c r="AH42" s="44">
        <v>0</v>
      </c>
      <c r="AI42" s="44">
        <v>0</v>
      </c>
      <c r="AJ42" s="44">
        <v>0</v>
      </c>
      <c r="AK42" s="44">
        <v>0</v>
      </c>
      <c r="AL42" s="44">
        <v>0</v>
      </c>
    </row>
    <row r="43" spans="1:38">
      <c r="A43" s="49" t="s">
        <v>108</v>
      </c>
      <c r="B43" s="49" t="s">
        <v>236</v>
      </c>
      <c r="C43" s="50" t="s">
        <v>109</v>
      </c>
      <c r="D43" s="24">
        <f t="shared" ref="D43:D74" si="8">M43+R43</f>
        <v>22</v>
      </c>
      <c r="E43" s="46">
        <f t="shared" ref="E43:E74" si="9">SUM(W43,Y43,AA43:AB43,AE43:AF43,AI43:AJ43)</f>
        <v>39</v>
      </c>
      <c r="F43" s="46">
        <f t="shared" ref="F43:F74" si="10">SUM(X43,Z43,AC43:AD43,AG43:AH43,AK43:AL43)</f>
        <v>3222</v>
      </c>
      <c r="G43" s="26">
        <f t="shared" ref="G43:G74" si="11">SUM(N43:Q43,S43:V43)</f>
        <v>179</v>
      </c>
      <c r="H43" s="47">
        <f t="shared" si="4"/>
        <v>54</v>
      </c>
      <c r="I43" s="25">
        <f t="shared" si="5"/>
        <v>46</v>
      </c>
      <c r="J43" s="25">
        <f t="shared" si="6"/>
        <v>49</v>
      </c>
      <c r="K43" s="48">
        <f t="shared" si="7"/>
        <v>50</v>
      </c>
      <c r="M43" s="25">
        <v>20</v>
      </c>
      <c r="N43" s="44">
        <v>129</v>
      </c>
      <c r="O43" s="25">
        <v>0</v>
      </c>
      <c r="P43" s="44">
        <v>2</v>
      </c>
      <c r="Q43" s="44">
        <v>2</v>
      </c>
      <c r="R43" s="44">
        <v>2</v>
      </c>
      <c r="S43" s="44">
        <v>46</v>
      </c>
      <c r="T43" s="44">
        <v>0</v>
      </c>
      <c r="U43" s="44">
        <v>0</v>
      </c>
      <c r="V43" s="44">
        <v>0</v>
      </c>
      <c r="W43" s="44">
        <v>39</v>
      </c>
      <c r="X43" s="25">
        <v>3222</v>
      </c>
      <c r="Y43" s="44">
        <v>0</v>
      </c>
      <c r="Z43" s="44">
        <v>0</v>
      </c>
      <c r="AA43" s="44">
        <v>0</v>
      </c>
      <c r="AB43" s="44">
        <v>0</v>
      </c>
      <c r="AC43" s="44">
        <v>0</v>
      </c>
      <c r="AD43" s="44">
        <v>0</v>
      </c>
      <c r="AE43" s="44">
        <v>0</v>
      </c>
      <c r="AF43" s="44">
        <v>0</v>
      </c>
      <c r="AG43" s="44">
        <v>0</v>
      </c>
      <c r="AH43" s="44">
        <v>0</v>
      </c>
      <c r="AI43" s="44">
        <v>0</v>
      </c>
      <c r="AJ43" s="44">
        <v>0</v>
      </c>
      <c r="AK43" s="44">
        <v>0</v>
      </c>
      <c r="AL43" s="44">
        <v>0</v>
      </c>
    </row>
    <row r="44" spans="1:38">
      <c r="A44" s="49" t="s">
        <v>110</v>
      </c>
      <c r="B44" s="49" t="s">
        <v>240</v>
      </c>
      <c r="C44" s="50" t="s">
        <v>111</v>
      </c>
      <c r="D44" s="24">
        <f t="shared" si="8"/>
        <v>99</v>
      </c>
      <c r="E44" s="46">
        <f t="shared" si="9"/>
        <v>75</v>
      </c>
      <c r="F44" s="46">
        <f t="shared" si="10"/>
        <v>5985</v>
      </c>
      <c r="G44" s="26">
        <f t="shared" si="11"/>
        <v>448</v>
      </c>
      <c r="H44" s="47">
        <f t="shared" si="4"/>
        <v>17</v>
      </c>
      <c r="I44" s="25">
        <f t="shared" si="5"/>
        <v>34</v>
      </c>
      <c r="J44" s="25">
        <f t="shared" si="6"/>
        <v>36</v>
      </c>
      <c r="K44" s="48">
        <f t="shared" si="7"/>
        <v>24</v>
      </c>
      <c r="M44" s="25">
        <v>61</v>
      </c>
      <c r="N44" s="44">
        <v>293</v>
      </c>
      <c r="O44" s="25">
        <v>0</v>
      </c>
      <c r="P44" s="44">
        <v>2</v>
      </c>
      <c r="Q44" s="44">
        <v>7</v>
      </c>
      <c r="R44" s="44">
        <v>38</v>
      </c>
      <c r="S44" s="44">
        <v>146</v>
      </c>
      <c r="T44" s="44">
        <v>0</v>
      </c>
      <c r="U44" s="44">
        <v>0</v>
      </c>
      <c r="V44" s="44">
        <v>0</v>
      </c>
      <c r="W44" s="44">
        <v>39</v>
      </c>
      <c r="X44" s="25">
        <v>2689</v>
      </c>
      <c r="Y44" s="44">
        <v>21</v>
      </c>
      <c r="Z44" s="44">
        <v>3150</v>
      </c>
      <c r="AA44" s="44">
        <v>0</v>
      </c>
      <c r="AB44" s="44">
        <v>0</v>
      </c>
      <c r="AC44" s="44">
        <v>0</v>
      </c>
      <c r="AD44" s="44">
        <v>0</v>
      </c>
      <c r="AE44" s="44">
        <v>2</v>
      </c>
      <c r="AF44" s="44">
        <v>0</v>
      </c>
      <c r="AG44" s="44">
        <v>6</v>
      </c>
      <c r="AH44" s="44">
        <v>0</v>
      </c>
      <c r="AI44" s="44">
        <v>13</v>
      </c>
      <c r="AJ44" s="44">
        <v>0</v>
      </c>
      <c r="AK44" s="44">
        <v>140</v>
      </c>
      <c r="AL44" s="44">
        <v>0</v>
      </c>
    </row>
    <row r="45" spans="1:38">
      <c r="A45" s="49" t="s">
        <v>112</v>
      </c>
      <c r="B45" s="49" t="s">
        <v>241</v>
      </c>
      <c r="C45" s="50" t="s">
        <v>113</v>
      </c>
      <c r="D45" s="24">
        <f t="shared" si="8"/>
        <v>0</v>
      </c>
      <c r="E45" s="46">
        <f t="shared" si="9"/>
        <v>0</v>
      </c>
      <c r="F45" s="46">
        <f t="shared" si="10"/>
        <v>0</v>
      </c>
      <c r="G45" s="26">
        <f t="shared" si="11"/>
        <v>0</v>
      </c>
      <c r="H45" s="47">
        <f t="shared" si="4"/>
        <v>71</v>
      </c>
      <c r="I45" s="25">
        <f t="shared" si="5"/>
        <v>74</v>
      </c>
      <c r="J45" s="25">
        <f t="shared" si="6"/>
        <v>71</v>
      </c>
      <c r="K45" s="48">
        <f t="shared" si="7"/>
        <v>81</v>
      </c>
      <c r="M45" s="25">
        <v>0</v>
      </c>
      <c r="N45" s="44">
        <v>0</v>
      </c>
      <c r="O45" s="25">
        <v>0</v>
      </c>
      <c r="P45" s="44">
        <v>0</v>
      </c>
      <c r="Q45" s="44">
        <v>0</v>
      </c>
      <c r="R45" s="44">
        <v>0</v>
      </c>
      <c r="S45" s="44">
        <v>0</v>
      </c>
      <c r="T45" s="44">
        <v>0</v>
      </c>
      <c r="U45" s="44">
        <v>0</v>
      </c>
      <c r="V45" s="44">
        <v>0</v>
      </c>
      <c r="W45" s="44">
        <v>0</v>
      </c>
      <c r="X45" s="25">
        <v>0</v>
      </c>
      <c r="Y45" s="44">
        <v>0</v>
      </c>
      <c r="Z45" s="44">
        <v>0</v>
      </c>
      <c r="AA45" s="44">
        <v>0</v>
      </c>
      <c r="AB45" s="44">
        <v>0</v>
      </c>
      <c r="AC45" s="44">
        <v>0</v>
      </c>
      <c r="AD45" s="44">
        <v>0</v>
      </c>
      <c r="AE45" s="44">
        <v>0</v>
      </c>
      <c r="AF45" s="44">
        <v>0</v>
      </c>
      <c r="AG45" s="44">
        <v>0</v>
      </c>
      <c r="AH45" s="44">
        <v>0</v>
      </c>
      <c r="AI45" s="44">
        <v>0</v>
      </c>
      <c r="AJ45" s="44">
        <v>0</v>
      </c>
      <c r="AK45" s="44">
        <v>0</v>
      </c>
      <c r="AL45" s="44">
        <v>0</v>
      </c>
    </row>
    <row r="46" spans="1:38">
      <c r="A46" s="49" t="s">
        <v>114</v>
      </c>
      <c r="B46" s="49" t="s">
        <v>234</v>
      </c>
      <c r="C46" s="50" t="s">
        <v>115</v>
      </c>
      <c r="D46" s="24">
        <f t="shared" si="8"/>
        <v>57</v>
      </c>
      <c r="E46" s="46">
        <f t="shared" si="9"/>
        <v>43</v>
      </c>
      <c r="F46" s="46">
        <f t="shared" si="10"/>
        <v>8943</v>
      </c>
      <c r="G46" s="26">
        <f t="shared" si="11"/>
        <v>314</v>
      </c>
      <c r="H46" s="47">
        <f t="shared" si="4"/>
        <v>31</v>
      </c>
      <c r="I46" s="25">
        <f t="shared" si="5"/>
        <v>45</v>
      </c>
      <c r="J46" s="25">
        <f t="shared" si="6"/>
        <v>29</v>
      </c>
      <c r="K46" s="48">
        <f t="shared" si="7"/>
        <v>37</v>
      </c>
      <c r="M46" s="25">
        <v>38</v>
      </c>
      <c r="N46" s="44">
        <v>186</v>
      </c>
      <c r="O46" s="25">
        <v>0</v>
      </c>
      <c r="P46" s="44">
        <v>1</v>
      </c>
      <c r="Q46" s="44">
        <v>12</v>
      </c>
      <c r="R46" s="44">
        <v>19</v>
      </c>
      <c r="S46" s="44">
        <v>115</v>
      </c>
      <c r="T46" s="44">
        <v>0</v>
      </c>
      <c r="U46" s="44">
        <v>0</v>
      </c>
      <c r="V46" s="44">
        <v>0</v>
      </c>
      <c r="W46" s="44">
        <v>32</v>
      </c>
      <c r="X46" s="25">
        <v>3758</v>
      </c>
      <c r="Y46" s="44">
        <v>10</v>
      </c>
      <c r="Z46" s="44">
        <v>5185</v>
      </c>
      <c r="AA46" s="44">
        <v>0</v>
      </c>
      <c r="AB46" s="44">
        <v>0</v>
      </c>
      <c r="AC46" s="44">
        <v>0</v>
      </c>
      <c r="AD46" s="44">
        <v>0</v>
      </c>
      <c r="AE46" s="44">
        <v>1</v>
      </c>
      <c r="AF46" s="44">
        <v>0</v>
      </c>
      <c r="AG46" s="44">
        <v>0</v>
      </c>
      <c r="AH46" s="44">
        <v>0</v>
      </c>
      <c r="AI46" s="44">
        <v>0</v>
      </c>
      <c r="AJ46" s="44">
        <v>0</v>
      </c>
      <c r="AK46" s="44">
        <v>0</v>
      </c>
      <c r="AL46" s="44">
        <v>0</v>
      </c>
    </row>
    <row r="47" spans="1:38">
      <c r="A47" s="49" t="s">
        <v>116</v>
      </c>
      <c r="B47" s="49" t="s">
        <v>236</v>
      </c>
      <c r="C47" s="50" t="s">
        <v>117</v>
      </c>
      <c r="D47" s="24">
        <f t="shared" si="8"/>
        <v>55</v>
      </c>
      <c r="E47" s="46">
        <f t="shared" si="9"/>
        <v>32</v>
      </c>
      <c r="F47" s="46">
        <f t="shared" si="10"/>
        <v>3921</v>
      </c>
      <c r="G47" s="26">
        <f t="shared" si="11"/>
        <v>455</v>
      </c>
      <c r="H47" s="47">
        <f t="shared" si="4"/>
        <v>32</v>
      </c>
      <c r="I47" s="25">
        <f t="shared" si="5"/>
        <v>50</v>
      </c>
      <c r="J47" s="25">
        <f t="shared" si="6"/>
        <v>46</v>
      </c>
      <c r="K47" s="48">
        <f t="shared" si="7"/>
        <v>23</v>
      </c>
      <c r="M47" s="25">
        <v>49</v>
      </c>
      <c r="N47" s="44">
        <v>257</v>
      </c>
      <c r="O47" s="25">
        <v>0</v>
      </c>
      <c r="P47" s="44">
        <v>0</v>
      </c>
      <c r="Q47" s="44">
        <v>7</v>
      </c>
      <c r="R47" s="44">
        <v>6</v>
      </c>
      <c r="S47" s="44">
        <v>184</v>
      </c>
      <c r="T47" s="44">
        <v>0</v>
      </c>
      <c r="U47" s="44">
        <v>0</v>
      </c>
      <c r="V47" s="44">
        <v>7</v>
      </c>
      <c r="W47" s="44">
        <v>31</v>
      </c>
      <c r="X47" s="25">
        <v>3921</v>
      </c>
      <c r="Y47" s="44">
        <v>0</v>
      </c>
      <c r="Z47" s="44">
        <v>0</v>
      </c>
      <c r="AA47" s="44">
        <v>0</v>
      </c>
      <c r="AB47" s="44">
        <v>0</v>
      </c>
      <c r="AC47" s="44">
        <v>0</v>
      </c>
      <c r="AD47" s="44">
        <v>0</v>
      </c>
      <c r="AE47" s="44">
        <v>0</v>
      </c>
      <c r="AF47" s="44">
        <v>0</v>
      </c>
      <c r="AG47" s="44">
        <v>0</v>
      </c>
      <c r="AH47" s="44">
        <v>0</v>
      </c>
      <c r="AI47" s="44">
        <v>1</v>
      </c>
      <c r="AJ47" s="44">
        <v>0</v>
      </c>
      <c r="AK47" s="44">
        <v>0</v>
      </c>
      <c r="AL47" s="44">
        <v>0</v>
      </c>
    </row>
    <row r="48" spans="1:38">
      <c r="A48" s="49" t="s">
        <v>118</v>
      </c>
      <c r="B48" s="49" t="s">
        <v>235</v>
      </c>
      <c r="C48" s="50" t="s">
        <v>119</v>
      </c>
      <c r="D48" s="24">
        <f t="shared" si="8"/>
        <v>0</v>
      </c>
      <c r="E48" s="46">
        <f t="shared" si="9"/>
        <v>0</v>
      </c>
      <c r="F48" s="46">
        <f t="shared" si="10"/>
        <v>0</v>
      </c>
      <c r="G48" s="26">
        <f t="shared" si="11"/>
        <v>2</v>
      </c>
      <c r="H48" s="47">
        <f t="shared" si="4"/>
        <v>71</v>
      </c>
      <c r="I48" s="25">
        <f t="shared" si="5"/>
        <v>74</v>
      </c>
      <c r="J48" s="25">
        <f t="shared" si="6"/>
        <v>71</v>
      </c>
      <c r="K48" s="48">
        <f t="shared" si="7"/>
        <v>75</v>
      </c>
      <c r="M48" s="25">
        <v>0</v>
      </c>
      <c r="N48" s="44">
        <v>0</v>
      </c>
      <c r="O48" s="25">
        <v>0</v>
      </c>
      <c r="P48" s="44">
        <v>0</v>
      </c>
      <c r="Q48" s="44">
        <v>2</v>
      </c>
      <c r="R48" s="44">
        <v>0</v>
      </c>
      <c r="S48" s="44">
        <v>0</v>
      </c>
      <c r="T48" s="44">
        <v>0</v>
      </c>
      <c r="U48" s="44">
        <v>0</v>
      </c>
      <c r="V48" s="44">
        <v>0</v>
      </c>
      <c r="W48" s="44">
        <v>0</v>
      </c>
      <c r="X48" s="25">
        <v>0</v>
      </c>
      <c r="Y48" s="44">
        <v>0</v>
      </c>
      <c r="Z48" s="44">
        <v>0</v>
      </c>
      <c r="AA48" s="44">
        <v>0</v>
      </c>
      <c r="AB48" s="44">
        <v>0</v>
      </c>
      <c r="AC48" s="44">
        <v>0</v>
      </c>
      <c r="AD48" s="44">
        <v>0</v>
      </c>
      <c r="AE48" s="44">
        <v>0</v>
      </c>
      <c r="AF48" s="44">
        <v>0</v>
      </c>
      <c r="AG48" s="44">
        <v>0</v>
      </c>
      <c r="AH48" s="44">
        <v>0</v>
      </c>
      <c r="AI48" s="44">
        <v>0</v>
      </c>
      <c r="AJ48" s="44">
        <v>0</v>
      </c>
      <c r="AK48" s="44">
        <v>0</v>
      </c>
      <c r="AL48" s="44">
        <v>0</v>
      </c>
    </row>
    <row r="49" spans="1:38">
      <c r="A49" s="49" t="s">
        <v>120</v>
      </c>
      <c r="B49" s="49" t="s">
        <v>239</v>
      </c>
      <c r="C49" s="50" t="s">
        <v>121</v>
      </c>
      <c r="D49" s="24">
        <f t="shared" si="8"/>
        <v>46</v>
      </c>
      <c r="E49" s="46">
        <f t="shared" si="9"/>
        <v>203</v>
      </c>
      <c r="F49" s="46">
        <f t="shared" si="10"/>
        <v>35544</v>
      </c>
      <c r="G49" s="26">
        <f t="shared" si="11"/>
        <v>309</v>
      </c>
      <c r="H49" s="47">
        <f t="shared" si="4"/>
        <v>38</v>
      </c>
      <c r="I49" s="25">
        <f t="shared" si="5"/>
        <v>16</v>
      </c>
      <c r="J49" s="25">
        <f t="shared" si="6"/>
        <v>14</v>
      </c>
      <c r="K49" s="48">
        <f t="shared" si="7"/>
        <v>38</v>
      </c>
      <c r="M49" s="25">
        <v>44</v>
      </c>
      <c r="N49" s="44">
        <v>210</v>
      </c>
      <c r="O49" s="25">
        <v>1</v>
      </c>
      <c r="P49" s="44">
        <v>0</v>
      </c>
      <c r="Q49" s="44">
        <v>3</v>
      </c>
      <c r="R49" s="44">
        <v>2</v>
      </c>
      <c r="S49" s="44">
        <v>95</v>
      </c>
      <c r="T49" s="44">
        <v>0</v>
      </c>
      <c r="U49" s="44">
        <v>0</v>
      </c>
      <c r="V49" s="44">
        <v>0</v>
      </c>
      <c r="W49" s="44">
        <v>83</v>
      </c>
      <c r="X49" s="25">
        <v>30175</v>
      </c>
      <c r="Y49" s="44">
        <v>118</v>
      </c>
      <c r="Z49" s="44">
        <v>5244</v>
      </c>
      <c r="AA49" s="44">
        <v>0</v>
      </c>
      <c r="AB49" s="44">
        <v>0</v>
      </c>
      <c r="AC49" s="44">
        <v>0</v>
      </c>
      <c r="AD49" s="44">
        <v>0</v>
      </c>
      <c r="AE49" s="44">
        <v>1</v>
      </c>
      <c r="AF49" s="44">
        <v>0</v>
      </c>
      <c r="AG49" s="44">
        <v>110</v>
      </c>
      <c r="AH49" s="44">
        <v>0</v>
      </c>
      <c r="AI49" s="44">
        <v>1</v>
      </c>
      <c r="AJ49" s="44">
        <v>0</v>
      </c>
      <c r="AK49" s="44">
        <v>15</v>
      </c>
      <c r="AL49" s="44">
        <v>0</v>
      </c>
    </row>
    <row r="50" spans="1:38">
      <c r="A50" s="49" t="s">
        <v>122</v>
      </c>
      <c r="B50" s="49" t="s">
        <v>239</v>
      </c>
      <c r="C50" s="50" t="s">
        <v>123</v>
      </c>
      <c r="D50" s="24">
        <f t="shared" si="8"/>
        <v>85</v>
      </c>
      <c r="E50" s="46">
        <f t="shared" si="9"/>
        <v>213</v>
      </c>
      <c r="F50" s="46">
        <f t="shared" si="10"/>
        <v>13893</v>
      </c>
      <c r="G50" s="26">
        <f t="shared" si="11"/>
        <v>346</v>
      </c>
      <c r="H50" s="47">
        <f t="shared" si="4"/>
        <v>21</v>
      </c>
      <c r="I50" s="25">
        <f t="shared" si="5"/>
        <v>15</v>
      </c>
      <c r="J50" s="25">
        <f t="shared" si="6"/>
        <v>24</v>
      </c>
      <c r="K50" s="48">
        <f t="shared" si="7"/>
        <v>34</v>
      </c>
      <c r="M50" s="25">
        <v>58</v>
      </c>
      <c r="N50" s="44">
        <v>237</v>
      </c>
      <c r="O50" s="25">
        <v>0</v>
      </c>
      <c r="P50" s="44">
        <v>0</v>
      </c>
      <c r="Q50" s="44">
        <v>9</v>
      </c>
      <c r="R50" s="44">
        <v>27</v>
      </c>
      <c r="S50" s="44">
        <v>100</v>
      </c>
      <c r="T50" s="44">
        <v>0</v>
      </c>
      <c r="U50" s="44">
        <v>0</v>
      </c>
      <c r="V50" s="44">
        <v>0</v>
      </c>
      <c r="W50" s="44">
        <v>111</v>
      </c>
      <c r="X50" s="25">
        <v>12543</v>
      </c>
      <c r="Y50" s="44">
        <v>102</v>
      </c>
      <c r="Z50" s="44">
        <v>1350</v>
      </c>
      <c r="AA50" s="44">
        <v>0</v>
      </c>
      <c r="AB50" s="44">
        <v>0</v>
      </c>
      <c r="AC50" s="44">
        <v>0</v>
      </c>
      <c r="AD50" s="44">
        <v>0</v>
      </c>
      <c r="AE50" s="44">
        <v>0</v>
      </c>
      <c r="AF50" s="44">
        <v>0</v>
      </c>
      <c r="AG50" s="44">
        <v>0</v>
      </c>
      <c r="AH50" s="44">
        <v>0</v>
      </c>
      <c r="AI50" s="44">
        <v>0</v>
      </c>
      <c r="AJ50" s="44">
        <v>0</v>
      </c>
      <c r="AK50" s="44">
        <v>0</v>
      </c>
      <c r="AL50" s="44">
        <v>0</v>
      </c>
    </row>
    <row r="51" spans="1:38">
      <c r="A51" s="49" t="s">
        <v>124</v>
      </c>
      <c r="B51" s="49" t="s">
        <v>241</v>
      </c>
      <c r="C51" s="50" t="s">
        <v>125</v>
      </c>
      <c r="D51" s="24">
        <f t="shared" si="8"/>
        <v>38</v>
      </c>
      <c r="E51" s="46">
        <f t="shared" si="9"/>
        <v>27</v>
      </c>
      <c r="F51" s="46">
        <f t="shared" si="10"/>
        <v>8323</v>
      </c>
      <c r="G51" s="26">
        <f t="shared" si="11"/>
        <v>183</v>
      </c>
      <c r="H51" s="47">
        <f t="shared" si="4"/>
        <v>46</v>
      </c>
      <c r="I51" s="25">
        <f t="shared" si="5"/>
        <v>51</v>
      </c>
      <c r="J51" s="25">
        <f t="shared" si="6"/>
        <v>30</v>
      </c>
      <c r="K51" s="48">
        <f t="shared" si="7"/>
        <v>49</v>
      </c>
      <c r="M51" s="25">
        <v>25</v>
      </c>
      <c r="N51" s="44">
        <v>112</v>
      </c>
      <c r="O51" s="25">
        <v>0</v>
      </c>
      <c r="P51" s="44">
        <v>0</v>
      </c>
      <c r="Q51" s="44">
        <v>8</v>
      </c>
      <c r="R51" s="44">
        <v>13</v>
      </c>
      <c r="S51" s="44">
        <v>63</v>
      </c>
      <c r="T51" s="44">
        <v>0</v>
      </c>
      <c r="U51" s="44">
        <v>0</v>
      </c>
      <c r="V51" s="44">
        <v>0</v>
      </c>
      <c r="W51" s="44">
        <v>18</v>
      </c>
      <c r="X51" s="25">
        <v>8323</v>
      </c>
      <c r="Y51" s="44">
        <v>9</v>
      </c>
      <c r="Z51" s="44">
        <v>0</v>
      </c>
      <c r="AA51" s="44">
        <v>0</v>
      </c>
      <c r="AB51" s="44">
        <v>0</v>
      </c>
      <c r="AC51" s="44">
        <v>0</v>
      </c>
      <c r="AD51" s="44">
        <v>0</v>
      </c>
      <c r="AE51" s="44">
        <v>0</v>
      </c>
      <c r="AF51" s="44">
        <v>0</v>
      </c>
      <c r="AG51" s="44">
        <v>0</v>
      </c>
      <c r="AH51" s="44">
        <v>0</v>
      </c>
      <c r="AI51" s="44">
        <v>0</v>
      </c>
      <c r="AJ51" s="44">
        <v>0</v>
      </c>
      <c r="AK51" s="44">
        <v>0</v>
      </c>
      <c r="AL51" s="44">
        <v>0</v>
      </c>
    </row>
    <row r="52" spans="1:38">
      <c r="A52" s="49" t="s">
        <v>126</v>
      </c>
      <c r="B52" s="49" t="s">
        <v>239</v>
      </c>
      <c r="C52" s="50" t="s">
        <v>127</v>
      </c>
      <c r="D52" s="24">
        <f t="shared" si="8"/>
        <v>61</v>
      </c>
      <c r="E52" s="46">
        <f t="shared" si="9"/>
        <v>82</v>
      </c>
      <c r="F52" s="46">
        <f t="shared" si="10"/>
        <v>3969</v>
      </c>
      <c r="G52" s="26">
        <f t="shared" si="11"/>
        <v>243</v>
      </c>
      <c r="H52" s="47">
        <f t="shared" si="4"/>
        <v>29</v>
      </c>
      <c r="I52" s="25">
        <f t="shared" si="5"/>
        <v>31</v>
      </c>
      <c r="J52" s="25">
        <f t="shared" si="6"/>
        <v>45</v>
      </c>
      <c r="K52" s="48">
        <f t="shared" si="7"/>
        <v>45</v>
      </c>
      <c r="M52" s="25">
        <v>44</v>
      </c>
      <c r="N52" s="44">
        <v>199</v>
      </c>
      <c r="O52" s="25">
        <v>3</v>
      </c>
      <c r="P52" s="44">
        <v>1</v>
      </c>
      <c r="Q52" s="44">
        <v>18</v>
      </c>
      <c r="R52" s="44">
        <v>17</v>
      </c>
      <c r="S52" s="44">
        <v>22</v>
      </c>
      <c r="T52" s="44">
        <v>0</v>
      </c>
      <c r="U52" s="44">
        <v>0</v>
      </c>
      <c r="V52" s="44">
        <v>0</v>
      </c>
      <c r="W52" s="44">
        <v>50</v>
      </c>
      <c r="X52" s="25">
        <v>3767</v>
      </c>
      <c r="Y52" s="44">
        <v>19</v>
      </c>
      <c r="Z52" s="44">
        <v>110</v>
      </c>
      <c r="AA52" s="44">
        <v>0</v>
      </c>
      <c r="AB52" s="44">
        <v>0</v>
      </c>
      <c r="AC52" s="44">
        <v>0</v>
      </c>
      <c r="AD52" s="44">
        <v>0</v>
      </c>
      <c r="AE52" s="44">
        <v>0</v>
      </c>
      <c r="AF52" s="44">
        <v>0</v>
      </c>
      <c r="AG52" s="44">
        <v>0</v>
      </c>
      <c r="AH52" s="44">
        <v>0</v>
      </c>
      <c r="AI52" s="44">
        <v>13</v>
      </c>
      <c r="AJ52" s="44">
        <v>0</v>
      </c>
      <c r="AK52" s="44">
        <v>92</v>
      </c>
      <c r="AL52" s="44">
        <v>0</v>
      </c>
    </row>
    <row r="53" spans="1:38">
      <c r="A53" s="49" t="s">
        <v>128</v>
      </c>
      <c r="B53" s="49" t="s">
        <v>239</v>
      </c>
      <c r="C53" s="50" t="s">
        <v>129</v>
      </c>
      <c r="D53" s="24">
        <f t="shared" si="8"/>
        <v>70</v>
      </c>
      <c r="E53" s="46">
        <f t="shared" si="9"/>
        <v>27</v>
      </c>
      <c r="F53" s="46">
        <f t="shared" si="10"/>
        <v>5239</v>
      </c>
      <c r="G53" s="26">
        <f t="shared" si="11"/>
        <v>400</v>
      </c>
      <c r="H53" s="47">
        <f t="shared" si="4"/>
        <v>24</v>
      </c>
      <c r="I53" s="25">
        <f t="shared" si="5"/>
        <v>51</v>
      </c>
      <c r="J53" s="25">
        <f t="shared" si="6"/>
        <v>39</v>
      </c>
      <c r="K53" s="48">
        <f t="shared" si="7"/>
        <v>28</v>
      </c>
      <c r="M53" s="25">
        <v>48</v>
      </c>
      <c r="N53" s="44">
        <v>265</v>
      </c>
      <c r="O53" s="25">
        <v>0</v>
      </c>
      <c r="P53" s="44">
        <v>1</v>
      </c>
      <c r="Q53" s="44">
        <v>3</v>
      </c>
      <c r="R53" s="44">
        <v>22</v>
      </c>
      <c r="S53" s="44">
        <v>130</v>
      </c>
      <c r="T53" s="44">
        <v>1</v>
      </c>
      <c r="U53" s="44">
        <v>0</v>
      </c>
      <c r="V53" s="44">
        <v>0</v>
      </c>
      <c r="W53" s="44">
        <v>19</v>
      </c>
      <c r="X53" s="25">
        <v>5041</v>
      </c>
      <c r="Y53" s="44">
        <v>4</v>
      </c>
      <c r="Z53" s="44">
        <v>0</v>
      </c>
      <c r="AA53" s="44">
        <v>0</v>
      </c>
      <c r="AB53" s="44">
        <v>0</v>
      </c>
      <c r="AC53" s="44">
        <v>0</v>
      </c>
      <c r="AD53" s="44">
        <v>0</v>
      </c>
      <c r="AE53" s="44">
        <v>0</v>
      </c>
      <c r="AF53" s="44">
        <v>0</v>
      </c>
      <c r="AG53" s="44">
        <v>0</v>
      </c>
      <c r="AH53" s="44">
        <v>0</v>
      </c>
      <c r="AI53" s="44">
        <v>4</v>
      </c>
      <c r="AJ53" s="44">
        <v>0</v>
      </c>
      <c r="AK53" s="44">
        <v>198</v>
      </c>
      <c r="AL53" s="44">
        <v>0</v>
      </c>
    </row>
    <row r="54" spans="1:38">
      <c r="A54" s="49" t="s">
        <v>130</v>
      </c>
      <c r="B54" s="49" t="s">
        <v>239</v>
      </c>
      <c r="C54" s="50" t="s">
        <v>131</v>
      </c>
      <c r="D54" s="24">
        <f t="shared" si="8"/>
        <v>169</v>
      </c>
      <c r="E54" s="46">
        <f t="shared" si="9"/>
        <v>391</v>
      </c>
      <c r="F54" s="46">
        <f t="shared" si="10"/>
        <v>28777</v>
      </c>
      <c r="G54" s="26">
        <f t="shared" si="11"/>
        <v>979</v>
      </c>
      <c r="H54" s="47">
        <f t="shared" si="4"/>
        <v>10</v>
      </c>
      <c r="I54" s="25">
        <f t="shared" si="5"/>
        <v>10</v>
      </c>
      <c r="J54" s="25">
        <f t="shared" si="6"/>
        <v>17</v>
      </c>
      <c r="K54" s="48">
        <f t="shared" si="7"/>
        <v>9</v>
      </c>
      <c r="M54" s="25">
        <v>110</v>
      </c>
      <c r="N54" s="44">
        <v>670</v>
      </c>
      <c r="O54" s="25">
        <v>2</v>
      </c>
      <c r="P54" s="44">
        <v>9</v>
      </c>
      <c r="Q54" s="44">
        <v>16</v>
      </c>
      <c r="R54" s="44">
        <v>59</v>
      </c>
      <c r="S54" s="44">
        <v>282</v>
      </c>
      <c r="T54" s="44">
        <v>0</v>
      </c>
      <c r="U54" s="44">
        <v>0</v>
      </c>
      <c r="V54" s="44">
        <v>0</v>
      </c>
      <c r="W54" s="44">
        <v>247</v>
      </c>
      <c r="X54" s="25">
        <v>21127</v>
      </c>
      <c r="Y54" s="44">
        <v>128</v>
      </c>
      <c r="Z54" s="44">
        <v>7477</v>
      </c>
      <c r="AA54" s="44">
        <v>0</v>
      </c>
      <c r="AB54" s="44">
        <v>0</v>
      </c>
      <c r="AC54" s="44">
        <v>0</v>
      </c>
      <c r="AD54" s="44">
        <v>0</v>
      </c>
      <c r="AE54" s="44">
        <v>6</v>
      </c>
      <c r="AF54" s="44">
        <v>0</v>
      </c>
      <c r="AG54" s="44">
        <v>0</v>
      </c>
      <c r="AH54" s="44">
        <v>0</v>
      </c>
      <c r="AI54" s="44">
        <v>10</v>
      </c>
      <c r="AJ54" s="44">
        <v>0</v>
      </c>
      <c r="AK54" s="44">
        <v>173</v>
      </c>
      <c r="AL54" s="44">
        <v>0</v>
      </c>
    </row>
    <row r="55" spans="1:38">
      <c r="A55" s="49" t="s">
        <v>132</v>
      </c>
      <c r="B55" s="49" t="s">
        <v>239</v>
      </c>
      <c r="C55" s="50" t="s">
        <v>133</v>
      </c>
      <c r="D55" s="24">
        <f t="shared" si="8"/>
        <v>49</v>
      </c>
      <c r="E55" s="46">
        <f t="shared" si="9"/>
        <v>50</v>
      </c>
      <c r="F55" s="46">
        <f t="shared" si="10"/>
        <v>8012</v>
      </c>
      <c r="G55" s="26">
        <f t="shared" si="11"/>
        <v>260</v>
      </c>
      <c r="H55" s="47">
        <f t="shared" si="4"/>
        <v>35</v>
      </c>
      <c r="I55" s="25">
        <f t="shared" si="5"/>
        <v>44</v>
      </c>
      <c r="J55" s="25">
        <f t="shared" si="6"/>
        <v>32</v>
      </c>
      <c r="K55" s="48">
        <f t="shared" si="7"/>
        <v>41</v>
      </c>
      <c r="M55" s="25">
        <v>36</v>
      </c>
      <c r="N55" s="44">
        <v>192</v>
      </c>
      <c r="O55" s="25">
        <v>1</v>
      </c>
      <c r="P55" s="44">
        <v>1</v>
      </c>
      <c r="Q55" s="44">
        <v>12</v>
      </c>
      <c r="R55" s="44">
        <v>13</v>
      </c>
      <c r="S55" s="44">
        <v>54</v>
      </c>
      <c r="T55" s="44">
        <v>0</v>
      </c>
      <c r="U55" s="44">
        <v>0</v>
      </c>
      <c r="V55" s="44">
        <v>0</v>
      </c>
      <c r="W55" s="44">
        <v>40</v>
      </c>
      <c r="X55" s="25">
        <v>7958</v>
      </c>
      <c r="Y55" s="44">
        <v>2</v>
      </c>
      <c r="Z55" s="44">
        <v>0</v>
      </c>
      <c r="AA55" s="44">
        <v>0</v>
      </c>
      <c r="AB55" s="44">
        <v>0</v>
      </c>
      <c r="AC55" s="44">
        <v>0</v>
      </c>
      <c r="AD55" s="44">
        <v>0</v>
      </c>
      <c r="AE55" s="44">
        <v>0</v>
      </c>
      <c r="AF55" s="44">
        <v>0</v>
      </c>
      <c r="AG55" s="44">
        <v>0</v>
      </c>
      <c r="AH55" s="44">
        <v>0</v>
      </c>
      <c r="AI55" s="44">
        <v>8</v>
      </c>
      <c r="AJ55" s="44">
        <v>0</v>
      </c>
      <c r="AK55" s="44">
        <v>54</v>
      </c>
      <c r="AL55" s="44">
        <v>0</v>
      </c>
    </row>
    <row r="56" spans="1:38">
      <c r="A56" s="49" t="s">
        <v>134</v>
      </c>
      <c r="B56" s="49" t="s">
        <v>240</v>
      </c>
      <c r="C56" s="50" t="s">
        <v>135</v>
      </c>
      <c r="D56" s="24">
        <f t="shared" si="8"/>
        <v>64</v>
      </c>
      <c r="E56" s="46">
        <f t="shared" si="9"/>
        <v>144</v>
      </c>
      <c r="F56" s="46">
        <f t="shared" si="10"/>
        <v>7989</v>
      </c>
      <c r="G56" s="26">
        <f t="shared" si="11"/>
        <v>514</v>
      </c>
      <c r="H56" s="47">
        <f t="shared" si="4"/>
        <v>27</v>
      </c>
      <c r="I56" s="25">
        <f t="shared" si="5"/>
        <v>22</v>
      </c>
      <c r="J56" s="25">
        <f t="shared" si="6"/>
        <v>33</v>
      </c>
      <c r="K56" s="48">
        <f t="shared" si="7"/>
        <v>19</v>
      </c>
      <c r="M56" s="25">
        <v>43</v>
      </c>
      <c r="N56" s="44">
        <v>366</v>
      </c>
      <c r="O56" s="25">
        <v>0</v>
      </c>
      <c r="P56" s="44">
        <v>0</v>
      </c>
      <c r="Q56" s="44">
        <v>5</v>
      </c>
      <c r="R56" s="44">
        <v>21</v>
      </c>
      <c r="S56" s="44">
        <v>143</v>
      </c>
      <c r="T56" s="44">
        <v>0</v>
      </c>
      <c r="U56" s="44">
        <v>0</v>
      </c>
      <c r="V56" s="44">
        <v>0</v>
      </c>
      <c r="W56" s="44">
        <v>82</v>
      </c>
      <c r="X56" s="25">
        <v>4225</v>
      </c>
      <c r="Y56" s="44">
        <v>60</v>
      </c>
      <c r="Z56" s="44">
        <v>3742</v>
      </c>
      <c r="AA56" s="44">
        <v>0</v>
      </c>
      <c r="AB56" s="44">
        <v>0</v>
      </c>
      <c r="AC56" s="44">
        <v>0</v>
      </c>
      <c r="AD56" s="44">
        <v>0</v>
      </c>
      <c r="AE56" s="44">
        <v>0</v>
      </c>
      <c r="AF56" s="44">
        <v>0</v>
      </c>
      <c r="AG56" s="44">
        <v>0</v>
      </c>
      <c r="AH56" s="44">
        <v>0</v>
      </c>
      <c r="AI56" s="44">
        <v>2</v>
      </c>
      <c r="AJ56" s="44">
        <v>0</v>
      </c>
      <c r="AK56" s="44">
        <v>22</v>
      </c>
      <c r="AL56" s="44">
        <v>0</v>
      </c>
    </row>
    <row r="57" spans="1:38">
      <c r="A57" s="49" t="s">
        <v>136</v>
      </c>
      <c r="B57" s="49" t="s">
        <v>238</v>
      </c>
      <c r="C57" s="50" t="s">
        <v>137</v>
      </c>
      <c r="D57" s="24">
        <f t="shared" si="8"/>
        <v>14</v>
      </c>
      <c r="E57" s="46">
        <f t="shared" si="9"/>
        <v>39</v>
      </c>
      <c r="F57" s="46">
        <f t="shared" si="10"/>
        <v>5610</v>
      </c>
      <c r="G57" s="26">
        <f t="shared" si="11"/>
        <v>162</v>
      </c>
      <c r="H57" s="47">
        <f t="shared" si="4"/>
        <v>58</v>
      </c>
      <c r="I57" s="25">
        <f t="shared" si="5"/>
        <v>46</v>
      </c>
      <c r="J57" s="25">
        <f t="shared" si="6"/>
        <v>37</v>
      </c>
      <c r="K57" s="48">
        <f t="shared" si="7"/>
        <v>53</v>
      </c>
      <c r="M57" s="25">
        <v>13</v>
      </c>
      <c r="N57" s="44">
        <v>97</v>
      </c>
      <c r="O57" s="25">
        <v>2</v>
      </c>
      <c r="P57" s="44">
        <v>6</v>
      </c>
      <c r="Q57" s="44">
        <v>8</v>
      </c>
      <c r="R57" s="44">
        <v>1</v>
      </c>
      <c r="S57" s="44">
        <v>46</v>
      </c>
      <c r="T57" s="44">
        <v>0</v>
      </c>
      <c r="U57" s="44">
        <v>0</v>
      </c>
      <c r="V57" s="44">
        <v>3</v>
      </c>
      <c r="W57" s="44">
        <v>29</v>
      </c>
      <c r="X57" s="25">
        <v>3643</v>
      </c>
      <c r="Y57" s="44">
        <v>1</v>
      </c>
      <c r="Z57" s="44">
        <v>232</v>
      </c>
      <c r="AA57" s="44">
        <v>1</v>
      </c>
      <c r="AB57" s="44">
        <v>0</v>
      </c>
      <c r="AC57" s="44">
        <v>0</v>
      </c>
      <c r="AD57" s="44">
        <v>0</v>
      </c>
      <c r="AE57" s="44">
        <v>3</v>
      </c>
      <c r="AF57" s="44">
        <v>0</v>
      </c>
      <c r="AG57" s="44">
        <v>1188</v>
      </c>
      <c r="AH57" s="44">
        <v>0</v>
      </c>
      <c r="AI57" s="44">
        <v>5</v>
      </c>
      <c r="AJ57" s="44">
        <v>0</v>
      </c>
      <c r="AK57" s="44">
        <v>547</v>
      </c>
      <c r="AL57" s="44">
        <v>0</v>
      </c>
    </row>
    <row r="58" spans="1:38">
      <c r="A58" s="49" t="s">
        <v>138</v>
      </c>
      <c r="B58" s="49" t="s">
        <v>234</v>
      </c>
      <c r="C58" s="50" t="s">
        <v>139</v>
      </c>
      <c r="D58" s="24">
        <f t="shared" si="8"/>
        <v>335</v>
      </c>
      <c r="E58" s="46">
        <f t="shared" si="9"/>
        <v>651</v>
      </c>
      <c r="F58" s="46">
        <f t="shared" si="10"/>
        <v>66005</v>
      </c>
      <c r="G58" s="26">
        <f t="shared" si="11"/>
        <v>1406</v>
      </c>
      <c r="H58" s="47">
        <f t="shared" si="4"/>
        <v>6</v>
      </c>
      <c r="I58" s="25">
        <f t="shared" si="5"/>
        <v>7</v>
      </c>
      <c r="J58" s="25">
        <f t="shared" si="6"/>
        <v>9</v>
      </c>
      <c r="K58" s="48">
        <f t="shared" si="7"/>
        <v>7</v>
      </c>
      <c r="M58" s="25">
        <v>210</v>
      </c>
      <c r="N58" s="44">
        <v>927</v>
      </c>
      <c r="O58" s="25">
        <v>0</v>
      </c>
      <c r="P58" s="44">
        <v>4</v>
      </c>
      <c r="Q58" s="44">
        <v>56</v>
      </c>
      <c r="R58" s="44">
        <v>125</v>
      </c>
      <c r="S58" s="44">
        <v>419</v>
      </c>
      <c r="T58" s="44">
        <v>0</v>
      </c>
      <c r="U58" s="44">
        <v>0</v>
      </c>
      <c r="V58" s="44">
        <v>0</v>
      </c>
      <c r="W58" s="44">
        <v>386</v>
      </c>
      <c r="X58" s="25">
        <v>57823</v>
      </c>
      <c r="Y58" s="44">
        <v>237</v>
      </c>
      <c r="Z58" s="44">
        <v>7827</v>
      </c>
      <c r="AA58" s="44">
        <v>1</v>
      </c>
      <c r="AB58" s="44">
        <v>0</v>
      </c>
      <c r="AC58" s="44">
        <v>0</v>
      </c>
      <c r="AD58" s="44">
        <v>0</v>
      </c>
      <c r="AE58" s="44">
        <v>6</v>
      </c>
      <c r="AF58" s="44">
        <v>0</v>
      </c>
      <c r="AG58" s="44">
        <v>91</v>
      </c>
      <c r="AH58" s="44">
        <v>0</v>
      </c>
      <c r="AI58" s="44">
        <v>21</v>
      </c>
      <c r="AJ58" s="44">
        <v>0</v>
      </c>
      <c r="AK58" s="44">
        <v>264</v>
      </c>
      <c r="AL58" s="44">
        <v>0</v>
      </c>
    </row>
    <row r="59" spans="1:38">
      <c r="A59" s="49" t="s">
        <v>140</v>
      </c>
      <c r="B59" s="49" t="s">
        <v>236</v>
      </c>
      <c r="C59" s="50" t="s">
        <v>141</v>
      </c>
      <c r="D59" s="24">
        <f t="shared" si="8"/>
        <v>117</v>
      </c>
      <c r="E59" s="46">
        <f t="shared" si="9"/>
        <v>76</v>
      </c>
      <c r="F59" s="46">
        <f t="shared" si="10"/>
        <v>12139</v>
      </c>
      <c r="G59" s="26">
        <f t="shared" si="11"/>
        <v>664</v>
      </c>
      <c r="H59" s="47">
        <f t="shared" si="4"/>
        <v>12</v>
      </c>
      <c r="I59" s="25">
        <f t="shared" si="5"/>
        <v>33</v>
      </c>
      <c r="J59" s="25">
        <f t="shared" si="6"/>
        <v>25</v>
      </c>
      <c r="K59" s="48">
        <f t="shared" si="7"/>
        <v>15</v>
      </c>
      <c r="M59" s="25">
        <v>97</v>
      </c>
      <c r="N59" s="44">
        <v>467</v>
      </c>
      <c r="O59" s="25">
        <v>1</v>
      </c>
      <c r="P59" s="44">
        <v>6</v>
      </c>
      <c r="Q59" s="44">
        <v>12</v>
      </c>
      <c r="R59" s="44">
        <v>20</v>
      </c>
      <c r="S59" s="44">
        <v>171</v>
      </c>
      <c r="T59" s="44">
        <v>0</v>
      </c>
      <c r="U59" s="44">
        <v>0</v>
      </c>
      <c r="V59" s="44">
        <v>7</v>
      </c>
      <c r="W59" s="44">
        <v>63</v>
      </c>
      <c r="X59" s="25">
        <v>12139</v>
      </c>
      <c r="Y59" s="44">
        <v>13</v>
      </c>
      <c r="Z59" s="44">
        <v>0</v>
      </c>
      <c r="AA59" s="44">
        <v>0</v>
      </c>
      <c r="AB59" s="44">
        <v>0</v>
      </c>
      <c r="AC59" s="44">
        <v>0</v>
      </c>
      <c r="AD59" s="44">
        <v>0</v>
      </c>
      <c r="AE59" s="44">
        <v>0</v>
      </c>
      <c r="AF59" s="44">
        <v>0</v>
      </c>
      <c r="AG59" s="44">
        <v>0</v>
      </c>
      <c r="AH59" s="44">
        <v>0</v>
      </c>
      <c r="AI59" s="44">
        <v>0</v>
      </c>
      <c r="AJ59" s="44">
        <v>0</v>
      </c>
      <c r="AK59" s="44">
        <v>0</v>
      </c>
      <c r="AL59" s="44">
        <v>0</v>
      </c>
    </row>
    <row r="60" spans="1:38">
      <c r="A60" s="49" t="s">
        <v>142</v>
      </c>
      <c r="B60" s="49" t="s">
        <v>235</v>
      </c>
      <c r="C60" s="50" t="s">
        <v>143</v>
      </c>
      <c r="D60" s="24">
        <f t="shared" si="8"/>
        <v>0</v>
      </c>
      <c r="E60" s="46">
        <f t="shared" si="9"/>
        <v>1</v>
      </c>
      <c r="F60" s="46">
        <f t="shared" si="10"/>
        <v>45</v>
      </c>
      <c r="G60" s="26">
        <f t="shared" si="11"/>
        <v>5</v>
      </c>
      <c r="H60" s="47">
        <f t="shared" si="4"/>
        <v>71</v>
      </c>
      <c r="I60" s="25">
        <f t="shared" si="5"/>
        <v>70</v>
      </c>
      <c r="J60" s="25">
        <f t="shared" si="6"/>
        <v>66</v>
      </c>
      <c r="K60" s="48">
        <f t="shared" si="7"/>
        <v>72</v>
      </c>
      <c r="M60" s="25">
        <v>0</v>
      </c>
      <c r="N60" s="44">
        <v>1</v>
      </c>
      <c r="O60" s="25">
        <v>0</v>
      </c>
      <c r="P60" s="44">
        <v>0</v>
      </c>
      <c r="Q60" s="44">
        <v>4</v>
      </c>
      <c r="R60" s="44">
        <v>0</v>
      </c>
      <c r="S60" s="44">
        <v>0</v>
      </c>
      <c r="T60" s="44">
        <v>0</v>
      </c>
      <c r="U60" s="44">
        <v>0</v>
      </c>
      <c r="V60" s="44">
        <v>0</v>
      </c>
      <c r="W60" s="44">
        <v>0</v>
      </c>
      <c r="X60" s="25">
        <v>0</v>
      </c>
      <c r="Y60" s="44">
        <v>0</v>
      </c>
      <c r="Z60" s="44">
        <v>0</v>
      </c>
      <c r="AA60" s="44">
        <v>0</v>
      </c>
      <c r="AB60" s="44">
        <v>0</v>
      </c>
      <c r="AC60" s="44">
        <v>0</v>
      </c>
      <c r="AD60" s="44">
        <v>0</v>
      </c>
      <c r="AE60" s="44">
        <v>0</v>
      </c>
      <c r="AF60" s="44">
        <v>0</v>
      </c>
      <c r="AG60" s="44">
        <v>0</v>
      </c>
      <c r="AH60" s="44">
        <v>0</v>
      </c>
      <c r="AI60" s="44">
        <v>1</v>
      </c>
      <c r="AJ60" s="44">
        <v>0</v>
      </c>
      <c r="AK60" s="44">
        <v>45</v>
      </c>
      <c r="AL60" s="44">
        <v>0</v>
      </c>
    </row>
    <row r="61" spans="1:38">
      <c r="A61" s="49" t="s">
        <v>144</v>
      </c>
      <c r="B61" s="49" t="s">
        <v>236</v>
      </c>
      <c r="C61" s="50" t="s">
        <v>145</v>
      </c>
      <c r="D61" s="24">
        <f t="shared" si="8"/>
        <v>42</v>
      </c>
      <c r="E61" s="46">
        <f t="shared" si="9"/>
        <v>89</v>
      </c>
      <c r="F61" s="46">
        <f t="shared" si="10"/>
        <v>5470</v>
      </c>
      <c r="G61" s="26">
        <f t="shared" si="11"/>
        <v>385</v>
      </c>
      <c r="H61" s="47">
        <f t="shared" si="4"/>
        <v>39</v>
      </c>
      <c r="I61" s="25">
        <f t="shared" si="5"/>
        <v>29</v>
      </c>
      <c r="J61" s="25">
        <f t="shared" si="6"/>
        <v>38</v>
      </c>
      <c r="K61" s="48">
        <f t="shared" si="7"/>
        <v>31</v>
      </c>
      <c r="M61" s="25">
        <v>37</v>
      </c>
      <c r="N61" s="44">
        <v>293</v>
      </c>
      <c r="O61" s="25">
        <v>0</v>
      </c>
      <c r="P61" s="44">
        <v>0</v>
      </c>
      <c r="Q61" s="44">
        <v>11</v>
      </c>
      <c r="R61" s="44">
        <v>5</v>
      </c>
      <c r="S61" s="44">
        <v>81</v>
      </c>
      <c r="T61" s="44">
        <v>0</v>
      </c>
      <c r="U61" s="44">
        <v>0</v>
      </c>
      <c r="V61" s="44">
        <v>0</v>
      </c>
      <c r="W61" s="44">
        <v>68</v>
      </c>
      <c r="X61" s="25">
        <v>5118</v>
      </c>
      <c r="Y61" s="44">
        <v>20</v>
      </c>
      <c r="Z61" s="44">
        <v>352</v>
      </c>
      <c r="AA61" s="44">
        <v>0</v>
      </c>
      <c r="AB61" s="44">
        <v>0</v>
      </c>
      <c r="AC61" s="44">
        <v>0</v>
      </c>
      <c r="AD61" s="44">
        <v>0</v>
      </c>
      <c r="AE61" s="44">
        <v>0</v>
      </c>
      <c r="AF61" s="44">
        <v>0</v>
      </c>
      <c r="AG61" s="44">
        <v>0</v>
      </c>
      <c r="AH61" s="44">
        <v>0</v>
      </c>
      <c r="AI61" s="44">
        <v>1</v>
      </c>
      <c r="AJ61" s="44">
        <v>0</v>
      </c>
      <c r="AK61" s="44">
        <v>0</v>
      </c>
      <c r="AL61" s="44">
        <v>0</v>
      </c>
    </row>
    <row r="62" spans="1:38">
      <c r="A62" s="49" t="s">
        <v>146</v>
      </c>
      <c r="B62" s="49" t="s">
        <v>239</v>
      </c>
      <c r="C62" s="50" t="s">
        <v>147</v>
      </c>
      <c r="D62" s="24">
        <f t="shared" si="8"/>
        <v>48</v>
      </c>
      <c r="E62" s="46">
        <f t="shared" si="9"/>
        <v>189</v>
      </c>
      <c r="F62" s="46">
        <f t="shared" si="10"/>
        <v>10975</v>
      </c>
      <c r="G62" s="26">
        <f t="shared" si="11"/>
        <v>425</v>
      </c>
      <c r="H62" s="47">
        <f t="shared" si="4"/>
        <v>36</v>
      </c>
      <c r="I62" s="25">
        <f t="shared" si="5"/>
        <v>19</v>
      </c>
      <c r="J62" s="25">
        <f t="shared" si="6"/>
        <v>26</v>
      </c>
      <c r="K62" s="48">
        <f t="shared" si="7"/>
        <v>26</v>
      </c>
      <c r="M62" s="25">
        <v>34</v>
      </c>
      <c r="N62" s="44">
        <v>290</v>
      </c>
      <c r="O62" s="25">
        <v>0</v>
      </c>
      <c r="P62" s="44">
        <v>0</v>
      </c>
      <c r="Q62" s="44">
        <v>8</v>
      </c>
      <c r="R62" s="44">
        <v>14</v>
      </c>
      <c r="S62" s="44">
        <v>127</v>
      </c>
      <c r="T62" s="44">
        <v>0</v>
      </c>
      <c r="U62" s="44">
        <v>0</v>
      </c>
      <c r="V62" s="44">
        <v>0</v>
      </c>
      <c r="W62" s="44">
        <v>75</v>
      </c>
      <c r="X62" s="25">
        <v>10844</v>
      </c>
      <c r="Y62" s="44">
        <v>96</v>
      </c>
      <c r="Z62" s="44">
        <v>0</v>
      </c>
      <c r="AA62" s="44">
        <v>0</v>
      </c>
      <c r="AB62" s="44">
        <v>0</v>
      </c>
      <c r="AC62" s="44">
        <v>0</v>
      </c>
      <c r="AD62" s="44">
        <v>0</v>
      </c>
      <c r="AE62" s="44">
        <v>0</v>
      </c>
      <c r="AF62" s="44">
        <v>0</v>
      </c>
      <c r="AG62" s="44">
        <v>0</v>
      </c>
      <c r="AH62" s="44">
        <v>0</v>
      </c>
      <c r="AI62" s="44">
        <v>18</v>
      </c>
      <c r="AJ62" s="44">
        <v>0</v>
      </c>
      <c r="AK62" s="44">
        <v>131</v>
      </c>
      <c r="AL62" s="44">
        <v>0</v>
      </c>
    </row>
    <row r="63" spans="1:38">
      <c r="A63" s="49" t="s">
        <v>148</v>
      </c>
      <c r="B63" s="49" t="s">
        <v>237</v>
      </c>
      <c r="C63" s="50" t="s">
        <v>149</v>
      </c>
      <c r="D63" s="24">
        <f t="shared" si="8"/>
        <v>3</v>
      </c>
      <c r="E63" s="46">
        <f t="shared" si="9"/>
        <v>0</v>
      </c>
      <c r="F63" s="46">
        <f t="shared" si="10"/>
        <v>0</v>
      </c>
      <c r="G63" s="26">
        <f t="shared" si="11"/>
        <v>1</v>
      </c>
      <c r="H63" s="47">
        <f t="shared" si="4"/>
        <v>66</v>
      </c>
      <c r="I63" s="25">
        <f t="shared" si="5"/>
        <v>74</v>
      </c>
      <c r="J63" s="25">
        <f t="shared" si="6"/>
        <v>71</v>
      </c>
      <c r="K63" s="48">
        <f t="shared" si="7"/>
        <v>78</v>
      </c>
      <c r="M63" s="25">
        <v>3</v>
      </c>
      <c r="N63" s="44">
        <v>1</v>
      </c>
      <c r="O63" s="25">
        <v>0</v>
      </c>
      <c r="P63" s="44">
        <v>0</v>
      </c>
      <c r="Q63" s="44">
        <v>0</v>
      </c>
      <c r="R63" s="44">
        <v>0</v>
      </c>
      <c r="S63" s="44">
        <v>0</v>
      </c>
      <c r="T63" s="44">
        <v>0</v>
      </c>
      <c r="U63" s="44">
        <v>0</v>
      </c>
      <c r="V63" s="44">
        <v>0</v>
      </c>
      <c r="W63" s="44">
        <v>0</v>
      </c>
      <c r="X63" s="25">
        <v>0</v>
      </c>
      <c r="Y63" s="44">
        <v>0</v>
      </c>
      <c r="Z63" s="44">
        <v>0</v>
      </c>
      <c r="AA63" s="44">
        <v>0</v>
      </c>
      <c r="AB63" s="44">
        <v>0</v>
      </c>
      <c r="AC63" s="44">
        <v>0</v>
      </c>
      <c r="AD63" s="44">
        <v>0</v>
      </c>
      <c r="AE63" s="44">
        <v>0</v>
      </c>
      <c r="AF63" s="44">
        <v>0</v>
      </c>
      <c r="AG63" s="44">
        <v>0</v>
      </c>
      <c r="AH63" s="44">
        <v>0</v>
      </c>
      <c r="AI63" s="44">
        <v>0</v>
      </c>
      <c r="AJ63" s="44">
        <v>0</v>
      </c>
      <c r="AK63" s="44">
        <v>0</v>
      </c>
      <c r="AL63" s="44">
        <v>0</v>
      </c>
    </row>
    <row r="64" spans="1:38">
      <c r="A64" s="49" t="s">
        <v>150</v>
      </c>
      <c r="B64" s="49" t="s">
        <v>238</v>
      </c>
      <c r="C64" s="50" t="s">
        <v>151</v>
      </c>
      <c r="D64" s="24">
        <f t="shared" si="8"/>
        <v>22</v>
      </c>
      <c r="E64" s="46">
        <f t="shared" si="9"/>
        <v>70</v>
      </c>
      <c r="F64" s="46">
        <f t="shared" si="10"/>
        <v>2306</v>
      </c>
      <c r="G64" s="26">
        <f t="shared" si="11"/>
        <v>132</v>
      </c>
      <c r="H64" s="47">
        <f t="shared" si="4"/>
        <v>54</v>
      </c>
      <c r="I64" s="25">
        <f t="shared" si="5"/>
        <v>36</v>
      </c>
      <c r="J64" s="25">
        <f t="shared" si="6"/>
        <v>55</v>
      </c>
      <c r="K64" s="48">
        <f t="shared" si="7"/>
        <v>57</v>
      </c>
      <c r="M64" s="25">
        <v>17</v>
      </c>
      <c r="N64" s="44">
        <v>80</v>
      </c>
      <c r="O64" s="25">
        <v>0</v>
      </c>
      <c r="P64" s="44">
        <v>0</v>
      </c>
      <c r="Q64" s="44">
        <v>0</v>
      </c>
      <c r="R64" s="44">
        <v>5</v>
      </c>
      <c r="S64" s="44">
        <v>52</v>
      </c>
      <c r="T64" s="44">
        <v>0</v>
      </c>
      <c r="U64" s="44">
        <v>0</v>
      </c>
      <c r="V64" s="44">
        <v>0</v>
      </c>
      <c r="W64" s="44">
        <v>29</v>
      </c>
      <c r="X64" s="25">
        <v>2306</v>
      </c>
      <c r="Y64" s="44">
        <v>41</v>
      </c>
      <c r="Z64" s="44">
        <v>0</v>
      </c>
      <c r="AA64" s="44">
        <v>0</v>
      </c>
      <c r="AB64" s="44">
        <v>0</v>
      </c>
      <c r="AC64" s="44">
        <v>0</v>
      </c>
      <c r="AD64" s="44">
        <v>0</v>
      </c>
      <c r="AE64" s="44">
        <v>0</v>
      </c>
      <c r="AF64" s="44">
        <v>0</v>
      </c>
      <c r="AG64" s="44">
        <v>0</v>
      </c>
      <c r="AH64" s="44">
        <v>0</v>
      </c>
      <c r="AI64" s="44">
        <v>0</v>
      </c>
      <c r="AJ64" s="44">
        <v>0</v>
      </c>
      <c r="AK64" s="44">
        <v>0</v>
      </c>
      <c r="AL64" s="44">
        <v>0</v>
      </c>
    </row>
    <row r="65" spans="1:38">
      <c r="A65" s="49" t="s">
        <v>152</v>
      </c>
      <c r="B65" s="49" t="s">
        <v>234</v>
      </c>
      <c r="C65" s="50" t="s">
        <v>153</v>
      </c>
      <c r="D65" s="24">
        <f t="shared" si="8"/>
        <v>610</v>
      </c>
      <c r="E65" s="46">
        <f t="shared" si="9"/>
        <v>1985</v>
      </c>
      <c r="F65" s="46">
        <f t="shared" si="10"/>
        <v>695485</v>
      </c>
      <c r="G65" s="26">
        <f t="shared" si="11"/>
        <v>3086</v>
      </c>
      <c r="H65" s="47">
        <f t="shared" si="4"/>
        <v>3</v>
      </c>
      <c r="I65" s="25">
        <f t="shared" si="5"/>
        <v>2</v>
      </c>
      <c r="J65" s="25">
        <f t="shared" si="6"/>
        <v>1</v>
      </c>
      <c r="K65" s="48">
        <f t="shared" si="7"/>
        <v>3</v>
      </c>
      <c r="M65" s="25">
        <v>274</v>
      </c>
      <c r="N65" s="44">
        <v>1393</v>
      </c>
      <c r="O65" s="25">
        <v>0</v>
      </c>
      <c r="P65" s="44">
        <v>12</v>
      </c>
      <c r="Q65" s="44">
        <v>29</v>
      </c>
      <c r="R65" s="44">
        <v>336</v>
      </c>
      <c r="S65" s="44">
        <v>1651</v>
      </c>
      <c r="T65" s="44">
        <v>1</v>
      </c>
      <c r="U65" s="44">
        <v>0</v>
      </c>
      <c r="V65" s="44">
        <v>0</v>
      </c>
      <c r="W65" s="44">
        <v>630</v>
      </c>
      <c r="X65" s="25">
        <v>664128</v>
      </c>
      <c r="Y65" s="44">
        <v>1348</v>
      </c>
      <c r="Z65" s="44">
        <v>31345</v>
      </c>
      <c r="AA65" s="44">
        <v>0</v>
      </c>
      <c r="AB65" s="44">
        <v>0</v>
      </c>
      <c r="AC65" s="44">
        <v>0</v>
      </c>
      <c r="AD65" s="44">
        <v>0</v>
      </c>
      <c r="AE65" s="44">
        <v>1</v>
      </c>
      <c r="AF65" s="44">
        <v>0</v>
      </c>
      <c r="AG65" s="44">
        <v>12</v>
      </c>
      <c r="AH65" s="44">
        <v>0</v>
      </c>
      <c r="AI65" s="44">
        <v>6</v>
      </c>
      <c r="AJ65" s="44">
        <v>0</v>
      </c>
      <c r="AK65" s="44">
        <v>0</v>
      </c>
      <c r="AL65" s="44">
        <v>0</v>
      </c>
    </row>
    <row r="66" spans="1:38">
      <c r="A66" s="49" t="s">
        <v>154</v>
      </c>
      <c r="B66" s="49" t="s">
        <v>235</v>
      </c>
      <c r="C66" s="50" t="s">
        <v>155</v>
      </c>
      <c r="D66" s="24">
        <f t="shared" si="8"/>
        <v>0</v>
      </c>
      <c r="E66" s="46">
        <f t="shared" si="9"/>
        <v>0</v>
      </c>
      <c r="F66" s="46">
        <f t="shared" si="10"/>
        <v>0</v>
      </c>
      <c r="G66" s="26">
        <f t="shared" si="11"/>
        <v>0</v>
      </c>
      <c r="H66" s="47">
        <f t="shared" si="4"/>
        <v>71</v>
      </c>
      <c r="I66" s="25">
        <f t="shared" si="5"/>
        <v>74</v>
      </c>
      <c r="J66" s="25">
        <f t="shared" si="6"/>
        <v>71</v>
      </c>
      <c r="K66" s="48">
        <f t="shared" si="7"/>
        <v>81</v>
      </c>
      <c r="M66" s="25">
        <v>0</v>
      </c>
      <c r="N66" s="44">
        <v>0</v>
      </c>
      <c r="O66" s="25">
        <v>0</v>
      </c>
      <c r="P66" s="44">
        <v>0</v>
      </c>
      <c r="Q66" s="44">
        <v>0</v>
      </c>
      <c r="R66" s="44">
        <v>0</v>
      </c>
      <c r="S66" s="44">
        <v>0</v>
      </c>
      <c r="T66" s="44">
        <v>0</v>
      </c>
      <c r="U66" s="44">
        <v>0</v>
      </c>
      <c r="V66" s="44">
        <v>0</v>
      </c>
      <c r="W66" s="44">
        <v>0</v>
      </c>
      <c r="X66" s="25">
        <v>0</v>
      </c>
      <c r="Y66" s="44">
        <v>0</v>
      </c>
      <c r="Z66" s="44">
        <v>0</v>
      </c>
      <c r="AA66" s="44">
        <v>0</v>
      </c>
      <c r="AB66" s="44">
        <v>0</v>
      </c>
      <c r="AC66" s="44">
        <v>0</v>
      </c>
      <c r="AD66" s="44">
        <v>0</v>
      </c>
      <c r="AE66" s="44">
        <v>0</v>
      </c>
      <c r="AF66" s="44">
        <v>0</v>
      </c>
      <c r="AG66" s="44">
        <v>0</v>
      </c>
      <c r="AH66" s="44">
        <v>0</v>
      </c>
      <c r="AI66" s="44">
        <v>0</v>
      </c>
      <c r="AJ66" s="44">
        <v>0</v>
      </c>
      <c r="AK66" s="44">
        <v>0</v>
      </c>
      <c r="AL66" s="44">
        <v>0</v>
      </c>
    </row>
    <row r="67" spans="1:38">
      <c r="A67" s="49" t="s">
        <v>156</v>
      </c>
      <c r="B67" s="49" t="s">
        <v>236</v>
      </c>
      <c r="C67" s="50" t="s">
        <v>157</v>
      </c>
      <c r="D67" s="24">
        <f t="shared" si="8"/>
        <v>65</v>
      </c>
      <c r="E67" s="46">
        <f t="shared" si="9"/>
        <v>25</v>
      </c>
      <c r="F67" s="46">
        <f t="shared" si="10"/>
        <v>3522</v>
      </c>
      <c r="G67" s="26">
        <f t="shared" si="11"/>
        <v>211</v>
      </c>
      <c r="H67" s="47">
        <f t="shared" si="4"/>
        <v>26</v>
      </c>
      <c r="I67" s="25">
        <f t="shared" si="5"/>
        <v>53</v>
      </c>
      <c r="J67" s="25">
        <f t="shared" si="6"/>
        <v>48</v>
      </c>
      <c r="K67" s="48">
        <f t="shared" si="7"/>
        <v>46</v>
      </c>
      <c r="M67" s="25">
        <v>25</v>
      </c>
      <c r="N67" s="44">
        <v>131</v>
      </c>
      <c r="O67" s="25">
        <v>0</v>
      </c>
      <c r="P67" s="44">
        <v>7</v>
      </c>
      <c r="Q67" s="44">
        <v>3</v>
      </c>
      <c r="R67" s="44">
        <v>40</v>
      </c>
      <c r="S67" s="44">
        <v>70</v>
      </c>
      <c r="T67" s="44">
        <v>0</v>
      </c>
      <c r="U67" s="44">
        <v>0</v>
      </c>
      <c r="V67" s="44">
        <v>0</v>
      </c>
      <c r="W67" s="44">
        <v>22</v>
      </c>
      <c r="X67" s="25">
        <v>3522</v>
      </c>
      <c r="Y67" s="44">
        <v>3</v>
      </c>
      <c r="Z67" s="44">
        <v>0</v>
      </c>
      <c r="AA67" s="44">
        <v>0</v>
      </c>
      <c r="AB67" s="44">
        <v>0</v>
      </c>
      <c r="AC67" s="44">
        <v>0</v>
      </c>
      <c r="AD67" s="44">
        <v>0</v>
      </c>
      <c r="AE67" s="44">
        <v>0</v>
      </c>
      <c r="AF67" s="44">
        <v>0</v>
      </c>
      <c r="AG67" s="44">
        <v>0</v>
      </c>
      <c r="AH67" s="44">
        <v>0</v>
      </c>
      <c r="AI67" s="44">
        <v>0</v>
      </c>
      <c r="AJ67" s="44">
        <v>0</v>
      </c>
      <c r="AK67" s="44">
        <v>0</v>
      </c>
      <c r="AL67" s="44">
        <v>0</v>
      </c>
    </row>
    <row r="68" spans="1:38">
      <c r="A68" s="49" t="s">
        <v>158</v>
      </c>
      <c r="B68" s="49" t="s">
        <v>234</v>
      </c>
      <c r="C68" s="50" t="s">
        <v>159</v>
      </c>
      <c r="D68" s="24">
        <f t="shared" si="8"/>
        <v>612</v>
      </c>
      <c r="E68" s="46">
        <f t="shared" si="9"/>
        <v>923</v>
      </c>
      <c r="F68" s="46">
        <f t="shared" si="10"/>
        <v>342515.07214285713</v>
      </c>
      <c r="G68" s="26">
        <f t="shared" si="11"/>
        <v>2950</v>
      </c>
      <c r="H68" s="47">
        <f t="shared" si="4"/>
        <v>2</v>
      </c>
      <c r="I68" s="25">
        <f t="shared" si="5"/>
        <v>4</v>
      </c>
      <c r="J68" s="25">
        <f t="shared" si="6"/>
        <v>3</v>
      </c>
      <c r="K68" s="48">
        <f t="shared" si="7"/>
        <v>4</v>
      </c>
      <c r="M68" s="25">
        <v>362</v>
      </c>
      <c r="N68" s="44">
        <v>1450</v>
      </c>
      <c r="O68" s="25">
        <v>0</v>
      </c>
      <c r="P68" s="44">
        <v>36</v>
      </c>
      <c r="Q68" s="44">
        <v>56</v>
      </c>
      <c r="R68" s="44">
        <v>250</v>
      </c>
      <c r="S68" s="44">
        <v>1404</v>
      </c>
      <c r="T68" s="44">
        <v>1</v>
      </c>
      <c r="U68" s="44">
        <v>3</v>
      </c>
      <c r="V68" s="44">
        <v>0</v>
      </c>
      <c r="W68" s="44">
        <v>638</v>
      </c>
      <c r="X68" s="25">
        <v>248282</v>
      </c>
      <c r="Y68" s="44">
        <v>255</v>
      </c>
      <c r="Z68" s="44">
        <v>92206</v>
      </c>
      <c r="AA68" s="44">
        <v>0</v>
      </c>
      <c r="AB68" s="44">
        <v>0</v>
      </c>
      <c r="AC68" s="44">
        <v>0</v>
      </c>
      <c r="AD68" s="44">
        <v>0</v>
      </c>
      <c r="AE68" s="44">
        <v>30</v>
      </c>
      <c r="AF68" s="44">
        <v>0</v>
      </c>
      <c r="AG68" s="44">
        <v>2027.0721428571428</v>
      </c>
      <c r="AH68" s="44">
        <v>0</v>
      </c>
      <c r="AI68" s="44">
        <v>0</v>
      </c>
      <c r="AJ68" s="44">
        <v>0</v>
      </c>
      <c r="AK68" s="44">
        <v>0</v>
      </c>
      <c r="AL68" s="44">
        <v>0</v>
      </c>
    </row>
    <row r="69" spans="1:38">
      <c r="A69" s="49" t="s">
        <v>160</v>
      </c>
      <c r="B69" s="49" t="s">
        <v>235</v>
      </c>
      <c r="C69" s="50" t="s">
        <v>161</v>
      </c>
      <c r="D69" s="24">
        <f t="shared" si="8"/>
        <v>0</v>
      </c>
      <c r="E69" s="46">
        <f t="shared" si="9"/>
        <v>3</v>
      </c>
      <c r="F69" s="46">
        <f t="shared" si="10"/>
        <v>0</v>
      </c>
      <c r="G69" s="26">
        <f t="shared" si="11"/>
        <v>18</v>
      </c>
      <c r="H69" s="47">
        <f t="shared" si="4"/>
        <v>71</v>
      </c>
      <c r="I69" s="25">
        <f t="shared" si="5"/>
        <v>66</v>
      </c>
      <c r="J69" s="25">
        <f t="shared" si="6"/>
        <v>71</v>
      </c>
      <c r="K69" s="48">
        <f t="shared" si="7"/>
        <v>67</v>
      </c>
      <c r="M69" s="25">
        <v>0</v>
      </c>
      <c r="N69" s="44">
        <v>8</v>
      </c>
      <c r="O69" s="25">
        <v>0</v>
      </c>
      <c r="P69" s="44">
        <v>1</v>
      </c>
      <c r="Q69" s="44">
        <v>9</v>
      </c>
      <c r="R69" s="44">
        <v>0</v>
      </c>
      <c r="S69" s="44">
        <v>0</v>
      </c>
      <c r="T69" s="44">
        <v>0</v>
      </c>
      <c r="U69" s="44">
        <v>0</v>
      </c>
      <c r="V69" s="44">
        <v>0</v>
      </c>
      <c r="W69" s="44">
        <v>2</v>
      </c>
      <c r="X69" s="25">
        <v>0</v>
      </c>
      <c r="Y69" s="44">
        <v>0</v>
      </c>
      <c r="Z69" s="44">
        <v>0</v>
      </c>
      <c r="AA69" s="44">
        <v>0</v>
      </c>
      <c r="AB69" s="44">
        <v>0</v>
      </c>
      <c r="AC69" s="44">
        <v>0</v>
      </c>
      <c r="AD69" s="44">
        <v>0</v>
      </c>
      <c r="AE69" s="44">
        <v>1</v>
      </c>
      <c r="AF69" s="44">
        <v>0</v>
      </c>
      <c r="AG69" s="44">
        <v>0</v>
      </c>
      <c r="AH69" s="44">
        <v>0</v>
      </c>
      <c r="AI69" s="44">
        <v>0</v>
      </c>
      <c r="AJ69" s="44">
        <v>0</v>
      </c>
      <c r="AK69" s="44">
        <v>0</v>
      </c>
      <c r="AL69" s="44">
        <v>0</v>
      </c>
    </row>
    <row r="70" spans="1:38">
      <c r="A70" s="49" t="s">
        <v>162</v>
      </c>
      <c r="B70" s="49" t="s">
        <v>234</v>
      </c>
      <c r="C70" s="50" t="s">
        <v>163</v>
      </c>
      <c r="D70" s="24">
        <f t="shared" si="8"/>
        <v>112</v>
      </c>
      <c r="E70" s="46">
        <f t="shared" si="9"/>
        <v>236</v>
      </c>
      <c r="F70" s="46">
        <f t="shared" si="10"/>
        <v>74718</v>
      </c>
      <c r="G70" s="26">
        <f t="shared" si="11"/>
        <v>544</v>
      </c>
      <c r="H70" s="47">
        <f t="shared" si="4"/>
        <v>14</v>
      </c>
      <c r="I70" s="25">
        <f t="shared" si="5"/>
        <v>13</v>
      </c>
      <c r="J70" s="25">
        <f t="shared" si="6"/>
        <v>8</v>
      </c>
      <c r="K70" s="48">
        <f t="shared" si="7"/>
        <v>18</v>
      </c>
      <c r="M70" s="25">
        <v>101</v>
      </c>
      <c r="N70" s="44">
        <v>354</v>
      </c>
      <c r="O70" s="25">
        <v>1</v>
      </c>
      <c r="P70" s="44">
        <v>1</v>
      </c>
      <c r="Q70" s="44">
        <v>17</v>
      </c>
      <c r="R70" s="44">
        <v>11</v>
      </c>
      <c r="S70" s="44">
        <v>171</v>
      </c>
      <c r="T70" s="44">
        <v>0</v>
      </c>
      <c r="U70" s="44">
        <v>0</v>
      </c>
      <c r="V70" s="44">
        <v>0</v>
      </c>
      <c r="W70" s="44">
        <v>114</v>
      </c>
      <c r="X70" s="25">
        <v>54468</v>
      </c>
      <c r="Y70" s="44">
        <v>120</v>
      </c>
      <c r="Z70" s="44">
        <v>19759</v>
      </c>
      <c r="AA70" s="44">
        <v>1</v>
      </c>
      <c r="AB70" s="44">
        <v>0</v>
      </c>
      <c r="AC70" s="44">
        <v>138</v>
      </c>
      <c r="AD70" s="44">
        <v>0</v>
      </c>
      <c r="AE70" s="44">
        <v>1</v>
      </c>
      <c r="AF70" s="44">
        <v>0</v>
      </c>
      <c r="AG70" s="44">
        <v>353</v>
      </c>
      <c r="AH70" s="44">
        <v>0</v>
      </c>
      <c r="AI70" s="44">
        <v>0</v>
      </c>
      <c r="AJ70" s="44">
        <v>0</v>
      </c>
      <c r="AK70" s="44">
        <v>0</v>
      </c>
      <c r="AL70" s="44">
        <v>0</v>
      </c>
    </row>
    <row r="71" spans="1:38">
      <c r="A71" s="49" t="s">
        <v>164</v>
      </c>
      <c r="B71" s="49" t="s">
        <v>235</v>
      </c>
      <c r="C71" s="50" t="s">
        <v>165</v>
      </c>
      <c r="D71" s="24">
        <f t="shared" si="8"/>
        <v>0</v>
      </c>
      <c r="E71" s="46">
        <f t="shared" si="9"/>
        <v>1</v>
      </c>
      <c r="F71" s="46">
        <f t="shared" si="10"/>
        <v>0</v>
      </c>
      <c r="G71" s="26">
        <f t="shared" si="11"/>
        <v>3</v>
      </c>
      <c r="H71" s="47">
        <f t="shared" si="4"/>
        <v>71</v>
      </c>
      <c r="I71" s="25">
        <f t="shared" si="5"/>
        <v>70</v>
      </c>
      <c r="J71" s="25">
        <f t="shared" si="6"/>
        <v>71</v>
      </c>
      <c r="K71" s="48">
        <f t="shared" si="7"/>
        <v>74</v>
      </c>
      <c r="M71" s="25">
        <v>0</v>
      </c>
      <c r="N71" s="44">
        <v>1</v>
      </c>
      <c r="O71" s="25">
        <v>0</v>
      </c>
      <c r="P71" s="44">
        <v>0</v>
      </c>
      <c r="Q71" s="44">
        <v>2</v>
      </c>
      <c r="R71" s="44">
        <v>0</v>
      </c>
      <c r="S71" s="44">
        <v>0</v>
      </c>
      <c r="T71" s="44">
        <v>0</v>
      </c>
      <c r="U71" s="44">
        <v>0</v>
      </c>
      <c r="V71" s="44">
        <v>0</v>
      </c>
      <c r="W71" s="44">
        <v>1</v>
      </c>
      <c r="X71" s="25">
        <v>0</v>
      </c>
      <c r="Y71" s="44">
        <v>0</v>
      </c>
      <c r="Z71" s="44">
        <v>0</v>
      </c>
      <c r="AA71" s="44">
        <v>0</v>
      </c>
      <c r="AB71" s="44">
        <v>0</v>
      </c>
      <c r="AC71" s="44">
        <v>0</v>
      </c>
      <c r="AD71" s="44">
        <v>0</v>
      </c>
      <c r="AE71" s="44">
        <v>0</v>
      </c>
      <c r="AF71" s="44">
        <v>0</v>
      </c>
      <c r="AG71" s="44">
        <v>0</v>
      </c>
      <c r="AH71" s="44">
        <v>0</v>
      </c>
      <c r="AI71" s="44">
        <v>0</v>
      </c>
      <c r="AJ71" s="44">
        <v>0</v>
      </c>
      <c r="AK71" s="44">
        <v>0</v>
      </c>
      <c r="AL71" s="44">
        <v>0</v>
      </c>
    </row>
    <row r="72" spans="1:38">
      <c r="A72" s="49" t="s">
        <v>166</v>
      </c>
      <c r="B72" s="49" t="s">
        <v>235</v>
      </c>
      <c r="C72" s="50" t="s">
        <v>167</v>
      </c>
      <c r="D72" s="24">
        <f t="shared" si="8"/>
        <v>0</v>
      </c>
      <c r="E72" s="46">
        <f t="shared" si="9"/>
        <v>0</v>
      </c>
      <c r="F72" s="46">
        <f t="shared" si="10"/>
        <v>0</v>
      </c>
      <c r="G72" s="26">
        <f t="shared" si="11"/>
        <v>0</v>
      </c>
      <c r="H72" s="47">
        <f t="shared" si="4"/>
        <v>71</v>
      </c>
      <c r="I72" s="25">
        <f t="shared" si="5"/>
        <v>74</v>
      </c>
      <c r="J72" s="25">
        <f t="shared" si="6"/>
        <v>71</v>
      </c>
      <c r="K72" s="48">
        <f t="shared" si="7"/>
        <v>81</v>
      </c>
      <c r="M72" s="25">
        <v>0</v>
      </c>
      <c r="N72" s="44">
        <v>0</v>
      </c>
      <c r="O72" s="25">
        <v>0</v>
      </c>
      <c r="P72" s="44">
        <v>0</v>
      </c>
      <c r="Q72" s="44">
        <v>0</v>
      </c>
      <c r="R72" s="44">
        <v>0</v>
      </c>
      <c r="S72" s="44">
        <v>0</v>
      </c>
      <c r="T72" s="44">
        <v>0</v>
      </c>
      <c r="U72" s="44">
        <v>0</v>
      </c>
      <c r="V72" s="44">
        <v>0</v>
      </c>
      <c r="W72" s="44">
        <v>0</v>
      </c>
      <c r="X72" s="25">
        <v>0</v>
      </c>
      <c r="Y72" s="44">
        <v>0</v>
      </c>
      <c r="Z72" s="44">
        <v>0</v>
      </c>
      <c r="AA72" s="44">
        <v>0</v>
      </c>
      <c r="AB72" s="44">
        <v>0</v>
      </c>
      <c r="AC72" s="44">
        <v>0</v>
      </c>
      <c r="AD72" s="44">
        <v>0</v>
      </c>
      <c r="AE72" s="44">
        <v>0</v>
      </c>
      <c r="AF72" s="44">
        <v>0</v>
      </c>
      <c r="AG72" s="44">
        <v>0</v>
      </c>
      <c r="AH72" s="44">
        <v>0</v>
      </c>
      <c r="AI72" s="44">
        <v>0</v>
      </c>
      <c r="AJ72" s="44">
        <v>0</v>
      </c>
      <c r="AK72" s="44">
        <v>0</v>
      </c>
      <c r="AL72" s="44">
        <v>0</v>
      </c>
    </row>
    <row r="73" spans="1:38">
      <c r="A73" s="49" t="s">
        <v>168</v>
      </c>
      <c r="B73" s="49" t="s">
        <v>240</v>
      </c>
      <c r="C73" s="50" t="s">
        <v>169</v>
      </c>
      <c r="D73" s="24">
        <f t="shared" si="8"/>
        <v>1</v>
      </c>
      <c r="E73" s="46">
        <f t="shared" si="9"/>
        <v>2</v>
      </c>
      <c r="F73" s="46">
        <f t="shared" si="10"/>
        <v>321</v>
      </c>
      <c r="G73" s="26">
        <f t="shared" si="11"/>
        <v>7</v>
      </c>
      <c r="H73" s="47">
        <f t="shared" si="4"/>
        <v>67</v>
      </c>
      <c r="I73" s="25">
        <f t="shared" si="5"/>
        <v>68</v>
      </c>
      <c r="J73" s="25">
        <f t="shared" si="6"/>
        <v>65</v>
      </c>
      <c r="K73" s="48">
        <f t="shared" si="7"/>
        <v>71</v>
      </c>
      <c r="M73" s="25">
        <v>0</v>
      </c>
      <c r="N73" s="44">
        <v>7</v>
      </c>
      <c r="O73" s="25">
        <v>0</v>
      </c>
      <c r="P73" s="44">
        <v>0</v>
      </c>
      <c r="Q73" s="44">
        <v>0</v>
      </c>
      <c r="R73" s="44">
        <v>1</v>
      </c>
      <c r="S73" s="44">
        <v>0</v>
      </c>
      <c r="T73" s="44">
        <v>0</v>
      </c>
      <c r="U73" s="44">
        <v>0</v>
      </c>
      <c r="V73" s="44">
        <v>0</v>
      </c>
      <c r="W73" s="44">
        <v>2</v>
      </c>
      <c r="X73" s="25">
        <v>321</v>
      </c>
      <c r="Y73" s="44">
        <v>0</v>
      </c>
      <c r="Z73" s="44">
        <v>0</v>
      </c>
      <c r="AA73" s="44">
        <v>0</v>
      </c>
      <c r="AB73" s="44">
        <v>0</v>
      </c>
      <c r="AC73" s="44">
        <v>0</v>
      </c>
      <c r="AD73" s="44">
        <v>0</v>
      </c>
      <c r="AE73" s="44">
        <v>0</v>
      </c>
      <c r="AF73" s="44">
        <v>0</v>
      </c>
      <c r="AG73" s="44">
        <v>0</v>
      </c>
      <c r="AH73" s="44">
        <v>0</v>
      </c>
      <c r="AI73" s="44">
        <v>0</v>
      </c>
      <c r="AJ73" s="44">
        <v>0</v>
      </c>
      <c r="AK73" s="44">
        <v>0</v>
      </c>
      <c r="AL73" s="44">
        <v>0</v>
      </c>
    </row>
    <row r="74" spans="1:38">
      <c r="A74" s="49" t="s">
        <v>170</v>
      </c>
      <c r="B74" s="49" t="s">
        <v>241</v>
      </c>
      <c r="C74" s="50" t="s">
        <v>171</v>
      </c>
      <c r="D74" s="24">
        <f t="shared" si="8"/>
        <v>40</v>
      </c>
      <c r="E74" s="46">
        <f t="shared" si="9"/>
        <v>22</v>
      </c>
      <c r="F74" s="46">
        <f t="shared" si="10"/>
        <v>3524</v>
      </c>
      <c r="G74" s="26">
        <f t="shared" si="11"/>
        <v>434</v>
      </c>
      <c r="H74" s="47">
        <f t="shared" si="4"/>
        <v>41</v>
      </c>
      <c r="I74" s="25">
        <f t="shared" si="5"/>
        <v>56</v>
      </c>
      <c r="J74" s="25">
        <f t="shared" si="6"/>
        <v>47</v>
      </c>
      <c r="K74" s="48">
        <f t="shared" si="7"/>
        <v>25</v>
      </c>
      <c r="M74" s="25">
        <v>30</v>
      </c>
      <c r="N74" s="44">
        <v>268</v>
      </c>
      <c r="O74" s="25">
        <v>0</v>
      </c>
      <c r="P74" s="44">
        <v>0</v>
      </c>
      <c r="Q74" s="44">
        <v>7</v>
      </c>
      <c r="R74" s="44">
        <v>10</v>
      </c>
      <c r="S74" s="44">
        <v>159</v>
      </c>
      <c r="T74" s="44">
        <v>0</v>
      </c>
      <c r="U74" s="44">
        <v>0</v>
      </c>
      <c r="V74" s="44">
        <v>0</v>
      </c>
      <c r="W74" s="44">
        <v>14</v>
      </c>
      <c r="X74" s="25">
        <v>2781</v>
      </c>
      <c r="Y74" s="44">
        <v>8</v>
      </c>
      <c r="Z74" s="44">
        <v>743</v>
      </c>
      <c r="AA74" s="44">
        <v>0</v>
      </c>
      <c r="AB74" s="44">
        <v>0</v>
      </c>
      <c r="AC74" s="44">
        <v>0</v>
      </c>
      <c r="AD74" s="44">
        <v>0</v>
      </c>
      <c r="AE74" s="44">
        <v>0</v>
      </c>
      <c r="AF74" s="44">
        <v>0</v>
      </c>
      <c r="AG74" s="44">
        <v>0</v>
      </c>
      <c r="AH74" s="44">
        <v>0</v>
      </c>
      <c r="AI74" s="44">
        <v>0</v>
      </c>
      <c r="AJ74" s="44">
        <v>0</v>
      </c>
      <c r="AK74" s="44">
        <v>0</v>
      </c>
      <c r="AL74" s="44">
        <v>0</v>
      </c>
    </row>
    <row r="75" spans="1:38">
      <c r="A75" s="49" t="s">
        <v>172</v>
      </c>
      <c r="B75" s="49" t="s">
        <v>240</v>
      </c>
      <c r="C75" s="50" t="s">
        <v>173</v>
      </c>
      <c r="D75" s="24">
        <f t="shared" ref="D75:D96" si="12">M75+R75</f>
        <v>6</v>
      </c>
      <c r="E75" s="46">
        <f t="shared" ref="E75:E96" si="13">SUM(W75,Y75,AA75:AB75,AE75:AF75,AI75:AJ75)</f>
        <v>58</v>
      </c>
      <c r="F75" s="46">
        <f t="shared" ref="F75:F96" si="14">SUM(X75,Z75,AC75:AD75,AG75:AH75,AK75:AL75)</f>
        <v>4206</v>
      </c>
      <c r="G75" s="26">
        <f t="shared" ref="G75:G96" si="15">SUM(N75:Q75,S75:V75)</f>
        <v>97</v>
      </c>
      <c r="H75" s="47">
        <f t="shared" si="4"/>
        <v>65</v>
      </c>
      <c r="I75" s="25">
        <f t="shared" si="5"/>
        <v>41</v>
      </c>
      <c r="J75" s="25">
        <f t="shared" si="6"/>
        <v>44</v>
      </c>
      <c r="K75" s="48">
        <f t="shared" si="7"/>
        <v>58</v>
      </c>
      <c r="M75" s="25">
        <v>6</v>
      </c>
      <c r="N75" s="44">
        <v>71</v>
      </c>
      <c r="O75" s="25">
        <v>1</v>
      </c>
      <c r="P75" s="44">
        <v>0</v>
      </c>
      <c r="Q75" s="44">
        <v>5</v>
      </c>
      <c r="R75" s="44">
        <v>0</v>
      </c>
      <c r="S75" s="44">
        <v>18</v>
      </c>
      <c r="T75" s="44">
        <v>0</v>
      </c>
      <c r="U75" s="44">
        <v>0</v>
      </c>
      <c r="V75" s="44">
        <v>2</v>
      </c>
      <c r="W75" s="44">
        <v>54</v>
      </c>
      <c r="X75" s="25">
        <v>4131</v>
      </c>
      <c r="Y75" s="44">
        <v>0</v>
      </c>
      <c r="Z75" s="44">
        <v>0</v>
      </c>
      <c r="AA75" s="44">
        <v>2</v>
      </c>
      <c r="AB75" s="44">
        <v>0</v>
      </c>
      <c r="AC75" s="44">
        <v>73</v>
      </c>
      <c r="AD75" s="44">
        <v>0</v>
      </c>
      <c r="AE75" s="44">
        <v>0</v>
      </c>
      <c r="AF75" s="44">
        <v>0</v>
      </c>
      <c r="AG75" s="44">
        <v>0</v>
      </c>
      <c r="AH75" s="44">
        <v>0</v>
      </c>
      <c r="AI75" s="44">
        <v>2</v>
      </c>
      <c r="AJ75" s="44">
        <v>0</v>
      </c>
      <c r="AK75" s="44">
        <v>2</v>
      </c>
      <c r="AL75" s="44">
        <v>0</v>
      </c>
    </row>
    <row r="76" spans="1:38">
      <c r="A76" s="49" t="s">
        <v>174</v>
      </c>
      <c r="B76" s="49" t="s">
        <v>239</v>
      </c>
      <c r="C76" s="50" t="s">
        <v>175</v>
      </c>
      <c r="D76" s="24">
        <f t="shared" si="12"/>
        <v>105</v>
      </c>
      <c r="E76" s="46">
        <f t="shared" si="13"/>
        <v>133</v>
      </c>
      <c r="F76" s="46">
        <f t="shared" si="14"/>
        <v>4817</v>
      </c>
      <c r="G76" s="26">
        <f t="shared" si="15"/>
        <v>359</v>
      </c>
      <c r="H76" s="47">
        <f t="shared" ref="H76:H96" si="16">_xlfn.RANK.EQ(D76,$D$11:$D$96,0)</f>
        <v>16</v>
      </c>
      <c r="I76" s="25">
        <f t="shared" ref="I76:I96" si="17">_xlfn.RANK.EQ(E76,$E$11:$E$96,0)</f>
        <v>24</v>
      </c>
      <c r="J76" s="25">
        <f t="shared" ref="J76:J96" si="18">_xlfn.RANK.EQ(F76,$F$11:$F$96,0)</f>
        <v>41</v>
      </c>
      <c r="K76" s="48">
        <f t="shared" ref="K76:K96" si="19">_xlfn.RANK.EQ(G76,$G$11:$G$96,0)</f>
        <v>33</v>
      </c>
      <c r="M76" s="25">
        <v>48</v>
      </c>
      <c r="N76" s="44">
        <v>273</v>
      </c>
      <c r="O76" s="25">
        <v>1</v>
      </c>
      <c r="P76" s="44">
        <v>3</v>
      </c>
      <c r="Q76" s="44">
        <v>10</v>
      </c>
      <c r="R76" s="44">
        <v>57</v>
      </c>
      <c r="S76" s="44">
        <v>67</v>
      </c>
      <c r="T76" s="44">
        <v>1</v>
      </c>
      <c r="U76" s="44">
        <v>4</v>
      </c>
      <c r="V76" s="44">
        <v>0</v>
      </c>
      <c r="W76" s="44">
        <v>58</v>
      </c>
      <c r="X76" s="25">
        <v>4614</v>
      </c>
      <c r="Y76" s="44">
        <v>74</v>
      </c>
      <c r="Z76" s="44">
        <v>200</v>
      </c>
      <c r="AA76" s="44">
        <v>0</v>
      </c>
      <c r="AB76" s="44">
        <v>0</v>
      </c>
      <c r="AC76" s="44">
        <v>0</v>
      </c>
      <c r="AD76" s="44">
        <v>0</v>
      </c>
      <c r="AE76" s="44">
        <v>1</v>
      </c>
      <c r="AF76" s="44">
        <v>0</v>
      </c>
      <c r="AG76" s="44">
        <v>3</v>
      </c>
      <c r="AH76" s="44">
        <v>0</v>
      </c>
      <c r="AI76" s="44">
        <v>0</v>
      </c>
      <c r="AJ76" s="44">
        <v>0</v>
      </c>
      <c r="AK76" s="44">
        <v>0</v>
      </c>
      <c r="AL76" s="44">
        <v>0</v>
      </c>
    </row>
    <row r="77" spans="1:38">
      <c r="A77" s="49" t="s">
        <v>176</v>
      </c>
      <c r="B77" s="49" t="s">
        <v>239</v>
      </c>
      <c r="C77" s="50" t="s">
        <v>177</v>
      </c>
      <c r="D77" s="24">
        <f t="shared" si="12"/>
        <v>24</v>
      </c>
      <c r="E77" s="46">
        <f t="shared" si="13"/>
        <v>20</v>
      </c>
      <c r="F77" s="46">
        <f t="shared" si="14"/>
        <v>1185</v>
      </c>
      <c r="G77" s="26">
        <f t="shared" si="15"/>
        <v>151</v>
      </c>
      <c r="H77" s="47">
        <f t="shared" si="16"/>
        <v>52</v>
      </c>
      <c r="I77" s="25">
        <f t="shared" si="17"/>
        <v>58</v>
      </c>
      <c r="J77" s="25">
        <f t="shared" si="18"/>
        <v>60</v>
      </c>
      <c r="K77" s="48">
        <f t="shared" si="19"/>
        <v>56</v>
      </c>
      <c r="M77" s="25">
        <v>23</v>
      </c>
      <c r="N77" s="44">
        <v>123</v>
      </c>
      <c r="O77" s="25">
        <v>2</v>
      </c>
      <c r="P77" s="44">
        <v>0</v>
      </c>
      <c r="Q77" s="44">
        <v>12</v>
      </c>
      <c r="R77" s="44">
        <v>1</v>
      </c>
      <c r="S77" s="44">
        <v>14</v>
      </c>
      <c r="T77" s="44">
        <v>0</v>
      </c>
      <c r="U77" s="44">
        <v>0</v>
      </c>
      <c r="V77" s="44">
        <v>0</v>
      </c>
      <c r="W77" s="44">
        <v>18</v>
      </c>
      <c r="X77" s="25">
        <v>1166</v>
      </c>
      <c r="Y77" s="44">
        <v>0</v>
      </c>
      <c r="Z77" s="44">
        <v>0</v>
      </c>
      <c r="AA77" s="44">
        <v>0</v>
      </c>
      <c r="AB77" s="44">
        <v>0</v>
      </c>
      <c r="AC77" s="44">
        <v>0</v>
      </c>
      <c r="AD77" s="44">
        <v>0</v>
      </c>
      <c r="AE77" s="44">
        <v>1</v>
      </c>
      <c r="AF77" s="44">
        <v>0</v>
      </c>
      <c r="AG77" s="44">
        <v>18</v>
      </c>
      <c r="AH77" s="44">
        <v>0</v>
      </c>
      <c r="AI77" s="44">
        <v>1</v>
      </c>
      <c r="AJ77" s="44">
        <v>0</v>
      </c>
      <c r="AK77" s="44">
        <v>1</v>
      </c>
      <c r="AL77" s="44">
        <v>0</v>
      </c>
    </row>
    <row r="78" spans="1:38">
      <c r="A78" s="49" t="s">
        <v>178</v>
      </c>
      <c r="B78" s="49" t="s">
        <v>234</v>
      </c>
      <c r="C78" s="50" t="s">
        <v>179</v>
      </c>
      <c r="D78" s="24">
        <f t="shared" si="12"/>
        <v>87</v>
      </c>
      <c r="E78" s="46">
        <f t="shared" si="13"/>
        <v>216</v>
      </c>
      <c r="F78" s="46">
        <f t="shared" si="14"/>
        <v>7456</v>
      </c>
      <c r="G78" s="26">
        <f t="shared" si="15"/>
        <v>766</v>
      </c>
      <c r="H78" s="47">
        <f t="shared" si="16"/>
        <v>20</v>
      </c>
      <c r="I78" s="25">
        <f t="shared" si="17"/>
        <v>14</v>
      </c>
      <c r="J78" s="25">
        <f t="shared" si="18"/>
        <v>35</v>
      </c>
      <c r="K78" s="48">
        <f t="shared" si="19"/>
        <v>13</v>
      </c>
      <c r="M78" s="25">
        <v>44</v>
      </c>
      <c r="N78" s="44">
        <v>526</v>
      </c>
      <c r="O78" s="25">
        <v>0</v>
      </c>
      <c r="P78" s="44">
        <v>1</v>
      </c>
      <c r="Q78" s="44">
        <v>15</v>
      </c>
      <c r="R78" s="44">
        <v>43</v>
      </c>
      <c r="S78" s="44">
        <v>223</v>
      </c>
      <c r="T78" s="44">
        <v>1</v>
      </c>
      <c r="U78" s="44">
        <v>0</v>
      </c>
      <c r="V78" s="44">
        <v>0</v>
      </c>
      <c r="W78" s="44">
        <v>99</v>
      </c>
      <c r="X78" s="25">
        <v>6438</v>
      </c>
      <c r="Y78" s="44">
        <v>117</v>
      </c>
      <c r="Z78" s="44">
        <v>1018</v>
      </c>
      <c r="AA78" s="44">
        <v>0</v>
      </c>
      <c r="AB78" s="44">
        <v>0</v>
      </c>
      <c r="AC78" s="44">
        <v>0</v>
      </c>
      <c r="AD78" s="44">
        <v>0</v>
      </c>
      <c r="AE78" s="44">
        <v>0</v>
      </c>
      <c r="AF78" s="44">
        <v>0</v>
      </c>
      <c r="AG78" s="44">
        <v>0</v>
      </c>
      <c r="AH78" s="44">
        <v>0</v>
      </c>
      <c r="AI78" s="44">
        <v>0</v>
      </c>
      <c r="AJ78" s="44">
        <v>0</v>
      </c>
      <c r="AK78" s="44">
        <v>0</v>
      </c>
      <c r="AL78" s="44">
        <v>0</v>
      </c>
    </row>
    <row r="79" spans="1:38">
      <c r="A79" s="49" t="s">
        <v>180</v>
      </c>
      <c r="B79" s="49" t="s">
        <v>234</v>
      </c>
      <c r="C79" s="50" t="s">
        <v>181</v>
      </c>
      <c r="D79" s="24">
        <f t="shared" si="12"/>
        <v>208</v>
      </c>
      <c r="E79" s="46">
        <f t="shared" si="13"/>
        <v>407</v>
      </c>
      <c r="F79" s="46">
        <f t="shared" si="14"/>
        <v>42160</v>
      </c>
      <c r="G79" s="26">
        <f t="shared" si="15"/>
        <v>942</v>
      </c>
      <c r="H79" s="47">
        <f t="shared" si="16"/>
        <v>9</v>
      </c>
      <c r="I79" s="25">
        <f t="shared" si="17"/>
        <v>9</v>
      </c>
      <c r="J79" s="25">
        <f t="shared" si="18"/>
        <v>13</v>
      </c>
      <c r="K79" s="48">
        <f t="shared" si="19"/>
        <v>10</v>
      </c>
      <c r="M79" s="25">
        <v>110</v>
      </c>
      <c r="N79" s="44">
        <v>676</v>
      </c>
      <c r="O79" s="25">
        <v>0</v>
      </c>
      <c r="P79" s="44">
        <v>1</v>
      </c>
      <c r="Q79" s="44">
        <v>20</v>
      </c>
      <c r="R79" s="44">
        <v>98</v>
      </c>
      <c r="S79" s="44">
        <v>245</v>
      </c>
      <c r="T79" s="44">
        <v>0</v>
      </c>
      <c r="U79" s="44">
        <v>0</v>
      </c>
      <c r="V79" s="44">
        <v>0</v>
      </c>
      <c r="W79" s="44">
        <v>211</v>
      </c>
      <c r="X79" s="25">
        <v>34996</v>
      </c>
      <c r="Y79" s="44">
        <v>193</v>
      </c>
      <c r="Z79" s="44">
        <v>6269</v>
      </c>
      <c r="AA79" s="44">
        <v>1</v>
      </c>
      <c r="AB79" s="44">
        <v>0</v>
      </c>
      <c r="AC79" s="44">
        <v>0</v>
      </c>
      <c r="AD79" s="44">
        <v>0</v>
      </c>
      <c r="AE79" s="44">
        <v>0</v>
      </c>
      <c r="AF79" s="44">
        <v>0</v>
      </c>
      <c r="AG79" s="44">
        <v>0</v>
      </c>
      <c r="AH79" s="44">
        <v>0</v>
      </c>
      <c r="AI79" s="44">
        <v>2</v>
      </c>
      <c r="AJ79" s="44">
        <v>0</v>
      </c>
      <c r="AK79" s="44">
        <v>895</v>
      </c>
      <c r="AL79" s="44">
        <v>0</v>
      </c>
    </row>
    <row r="80" spans="1:38">
      <c r="A80" s="49" t="s">
        <v>182</v>
      </c>
      <c r="B80" s="49" t="s">
        <v>239</v>
      </c>
      <c r="C80" s="50" t="s">
        <v>183</v>
      </c>
      <c r="D80" s="24">
        <f t="shared" si="12"/>
        <v>77</v>
      </c>
      <c r="E80" s="46">
        <f t="shared" si="13"/>
        <v>38</v>
      </c>
      <c r="F80" s="46">
        <f t="shared" si="14"/>
        <v>29286</v>
      </c>
      <c r="G80" s="26">
        <f t="shared" si="15"/>
        <v>725</v>
      </c>
      <c r="H80" s="47">
        <f t="shared" si="16"/>
        <v>23</v>
      </c>
      <c r="I80" s="25">
        <f t="shared" si="17"/>
        <v>48</v>
      </c>
      <c r="J80" s="25">
        <f t="shared" si="18"/>
        <v>16</v>
      </c>
      <c r="K80" s="48">
        <f t="shared" si="19"/>
        <v>14</v>
      </c>
      <c r="M80" s="25">
        <v>52</v>
      </c>
      <c r="N80" s="44">
        <v>463</v>
      </c>
      <c r="O80" s="25">
        <v>2</v>
      </c>
      <c r="P80" s="44">
        <v>0</v>
      </c>
      <c r="Q80" s="44">
        <v>23</v>
      </c>
      <c r="R80" s="44">
        <v>25</v>
      </c>
      <c r="S80" s="44">
        <v>237</v>
      </c>
      <c r="T80" s="44">
        <v>0</v>
      </c>
      <c r="U80" s="44">
        <v>0</v>
      </c>
      <c r="V80" s="44">
        <v>0</v>
      </c>
      <c r="W80" s="44">
        <v>20</v>
      </c>
      <c r="X80" s="25">
        <v>29167</v>
      </c>
      <c r="Y80" s="44">
        <v>4</v>
      </c>
      <c r="Z80" s="44">
        <v>0</v>
      </c>
      <c r="AA80" s="44">
        <v>0</v>
      </c>
      <c r="AB80" s="44">
        <v>0</v>
      </c>
      <c r="AC80" s="44">
        <v>0</v>
      </c>
      <c r="AD80" s="44">
        <v>0</v>
      </c>
      <c r="AE80" s="44">
        <v>1</v>
      </c>
      <c r="AF80" s="44">
        <v>0</v>
      </c>
      <c r="AG80" s="44">
        <v>15</v>
      </c>
      <c r="AH80" s="44">
        <v>0</v>
      </c>
      <c r="AI80" s="44">
        <v>13</v>
      </c>
      <c r="AJ80" s="44">
        <v>0</v>
      </c>
      <c r="AK80" s="44">
        <v>104</v>
      </c>
      <c r="AL80" s="44">
        <v>0</v>
      </c>
    </row>
    <row r="81" spans="1:38">
      <c r="A81" s="49" t="s">
        <v>184</v>
      </c>
      <c r="B81" s="49" t="s">
        <v>239</v>
      </c>
      <c r="C81" s="50" t="s">
        <v>185</v>
      </c>
      <c r="D81" s="24">
        <f t="shared" si="12"/>
        <v>69</v>
      </c>
      <c r="E81" s="46">
        <f t="shared" si="13"/>
        <v>87</v>
      </c>
      <c r="F81" s="46">
        <f t="shared" si="14"/>
        <v>132520</v>
      </c>
      <c r="G81" s="26">
        <f t="shared" si="15"/>
        <v>390</v>
      </c>
      <c r="H81" s="47">
        <f t="shared" si="16"/>
        <v>25</v>
      </c>
      <c r="I81" s="25">
        <f t="shared" si="17"/>
        <v>30</v>
      </c>
      <c r="J81" s="25">
        <f t="shared" si="18"/>
        <v>6</v>
      </c>
      <c r="K81" s="48">
        <f t="shared" si="19"/>
        <v>29</v>
      </c>
      <c r="M81" s="25">
        <v>42</v>
      </c>
      <c r="N81" s="44">
        <v>186</v>
      </c>
      <c r="O81" s="25">
        <v>0</v>
      </c>
      <c r="P81" s="44">
        <v>1</v>
      </c>
      <c r="Q81" s="44">
        <v>27</v>
      </c>
      <c r="R81" s="44">
        <v>27</v>
      </c>
      <c r="S81" s="44">
        <v>176</v>
      </c>
      <c r="T81" s="44">
        <v>0</v>
      </c>
      <c r="U81" s="44">
        <v>0</v>
      </c>
      <c r="V81" s="44">
        <v>0</v>
      </c>
      <c r="W81" s="44">
        <v>39</v>
      </c>
      <c r="X81" s="25">
        <v>129189</v>
      </c>
      <c r="Y81" s="44">
        <v>35</v>
      </c>
      <c r="Z81" s="44">
        <v>1458</v>
      </c>
      <c r="AA81" s="44">
        <v>0</v>
      </c>
      <c r="AB81" s="44">
        <v>0</v>
      </c>
      <c r="AC81" s="44">
        <v>0</v>
      </c>
      <c r="AD81" s="44">
        <v>0</v>
      </c>
      <c r="AE81" s="44">
        <v>0</v>
      </c>
      <c r="AF81" s="44">
        <v>0</v>
      </c>
      <c r="AG81" s="44">
        <v>0</v>
      </c>
      <c r="AH81" s="44">
        <v>0</v>
      </c>
      <c r="AI81" s="44">
        <v>13</v>
      </c>
      <c r="AJ81" s="44">
        <v>0</v>
      </c>
      <c r="AK81" s="44">
        <v>1873</v>
      </c>
      <c r="AL81" s="44">
        <v>0</v>
      </c>
    </row>
    <row r="82" spans="1:38">
      <c r="A82" s="49" t="s">
        <v>186</v>
      </c>
      <c r="B82" s="49" t="s">
        <v>235</v>
      </c>
      <c r="C82" s="50" t="s">
        <v>187</v>
      </c>
      <c r="D82" s="24">
        <f t="shared" si="12"/>
        <v>0</v>
      </c>
      <c r="E82" s="46">
        <f t="shared" si="13"/>
        <v>0</v>
      </c>
      <c r="F82" s="46">
        <f t="shared" si="14"/>
        <v>0</v>
      </c>
      <c r="G82" s="26">
        <f t="shared" si="15"/>
        <v>0</v>
      </c>
      <c r="H82" s="47">
        <f t="shared" si="16"/>
        <v>71</v>
      </c>
      <c r="I82" s="25">
        <f t="shared" si="17"/>
        <v>74</v>
      </c>
      <c r="J82" s="25">
        <f t="shared" si="18"/>
        <v>71</v>
      </c>
      <c r="K82" s="48">
        <f t="shared" si="19"/>
        <v>81</v>
      </c>
      <c r="M82" s="25">
        <v>0</v>
      </c>
      <c r="N82" s="44">
        <v>0</v>
      </c>
      <c r="O82" s="25">
        <v>0</v>
      </c>
      <c r="P82" s="44">
        <v>0</v>
      </c>
      <c r="Q82" s="44">
        <v>0</v>
      </c>
      <c r="R82" s="44">
        <v>0</v>
      </c>
      <c r="S82" s="44">
        <v>0</v>
      </c>
      <c r="T82" s="44">
        <v>0</v>
      </c>
      <c r="U82" s="44">
        <v>0</v>
      </c>
      <c r="V82" s="44">
        <v>0</v>
      </c>
      <c r="W82" s="44">
        <v>0</v>
      </c>
      <c r="X82" s="25">
        <v>0</v>
      </c>
      <c r="Y82" s="44">
        <v>0</v>
      </c>
      <c r="Z82" s="44">
        <v>0</v>
      </c>
      <c r="AA82" s="44">
        <v>0</v>
      </c>
      <c r="AB82" s="44">
        <v>0</v>
      </c>
      <c r="AC82" s="44">
        <v>0</v>
      </c>
      <c r="AD82" s="44">
        <v>0</v>
      </c>
      <c r="AE82" s="44">
        <v>0</v>
      </c>
      <c r="AF82" s="44">
        <v>0</v>
      </c>
      <c r="AG82" s="44">
        <v>0</v>
      </c>
      <c r="AH82" s="44">
        <v>0</v>
      </c>
      <c r="AI82" s="44">
        <v>0</v>
      </c>
      <c r="AJ82" s="44">
        <v>0</v>
      </c>
      <c r="AK82" s="44">
        <v>0</v>
      </c>
      <c r="AL82" s="44">
        <v>0</v>
      </c>
    </row>
    <row r="83" spans="1:38">
      <c r="A83" s="49" t="s">
        <v>188</v>
      </c>
      <c r="B83" s="49" t="s">
        <v>239</v>
      </c>
      <c r="C83" s="50" t="s">
        <v>189</v>
      </c>
      <c r="D83" s="24">
        <f t="shared" si="12"/>
        <v>23</v>
      </c>
      <c r="E83" s="46">
        <f t="shared" si="13"/>
        <v>124</v>
      </c>
      <c r="F83" s="46">
        <f t="shared" si="14"/>
        <v>18308</v>
      </c>
      <c r="G83" s="26">
        <f t="shared" si="15"/>
        <v>402</v>
      </c>
      <c r="H83" s="47">
        <f t="shared" si="16"/>
        <v>53</v>
      </c>
      <c r="I83" s="25">
        <f t="shared" si="17"/>
        <v>26</v>
      </c>
      <c r="J83" s="25">
        <f t="shared" si="18"/>
        <v>22</v>
      </c>
      <c r="K83" s="48">
        <f t="shared" si="19"/>
        <v>27</v>
      </c>
      <c r="M83" s="25">
        <v>19</v>
      </c>
      <c r="N83" s="44">
        <v>202</v>
      </c>
      <c r="O83" s="25">
        <v>0</v>
      </c>
      <c r="P83" s="44">
        <v>3</v>
      </c>
      <c r="Q83" s="44">
        <v>10</v>
      </c>
      <c r="R83" s="44">
        <v>4</v>
      </c>
      <c r="S83" s="44">
        <v>187</v>
      </c>
      <c r="T83" s="44">
        <v>0</v>
      </c>
      <c r="U83" s="44">
        <v>0</v>
      </c>
      <c r="V83" s="44">
        <v>0</v>
      </c>
      <c r="W83" s="44">
        <v>49</v>
      </c>
      <c r="X83" s="25">
        <v>17113</v>
      </c>
      <c r="Y83" s="44">
        <v>72</v>
      </c>
      <c r="Z83" s="44">
        <v>0</v>
      </c>
      <c r="AA83" s="44">
        <v>0</v>
      </c>
      <c r="AB83" s="44">
        <v>0</v>
      </c>
      <c r="AC83" s="44">
        <v>0</v>
      </c>
      <c r="AD83" s="44">
        <v>0</v>
      </c>
      <c r="AE83" s="44">
        <v>0</v>
      </c>
      <c r="AF83" s="44">
        <v>0</v>
      </c>
      <c r="AG83" s="44">
        <v>0</v>
      </c>
      <c r="AH83" s="44">
        <v>0</v>
      </c>
      <c r="AI83" s="44">
        <v>3</v>
      </c>
      <c r="AJ83" s="44">
        <v>0</v>
      </c>
      <c r="AK83" s="44">
        <v>1195</v>
      </c>
      <c r="AL83" s="44">
        <v>0</v>
      </c>
    </row>
    <row r="84" spans="1:38">
      <c r="A84" s="49" t="s">
        <v>190</v>
      </c>
      <c r="B84" s="49" t="s">
        <v>239</v>
      </c>
      <c r="C84" s="50" t="s">
        <v>191</v>
      </c>
      <c r="D84" s="24">
        <f t="shared" si="12"/>
        <v>53</v>
      </c>
      <c r="E84" s="46">
        <f t="shared" si="13"/>
        <v>54</v>
      </c>
      <c r="F84" s="46">
        <f t="shared" si="14"/>
        <v>35465</v>
      </c>
      <c r="G84" s="26">
        <f t="shared" si="15"/>
        <v>179</v>
      </c>
      <c r="H84" s="47">
        <f t="shared" si="16"/>
        <v>33</v>
      </c>
      <c r="I84" s="25">
        <f t="shared" si="17"/>
        <v>42</v>
      </c>
      <c r="J84" s="25">
        <f t="shared" si="18"/>
        <v>15</v>
      </c>
      <c r="K84" s="48">
        <f t="shared" si="19"/>
        <v>50</v>
      </c>
      <c r="M84" s="25">
        <v>32</v>
      </c>
      <c r="N84" s="44">
        <v>142</v>
      </c>
      <c r="O84" s="25">
        <v>3</v>
      </c>
      <c r="P84" s="44">
        <v>2</v>
      </c>
      <c r="Q84" s="44">
        <v>0</v>
      </c>
      <c r="R84" s="44">
        <v>21</v>
      </c>
      <c r="S84" s="44">
        <v>32</v>
      </c>
      <c r="T84" s="44">
        <v>0</v>
      </c>
      <c r="U84" s="44">
        <v>0</v>
      </c>
      <c r="V84" s="44">
        <v>0</v>
      </c>
      <c r="W84" s="44">
        <v>44</v>
      </c>
      <c r="X84" s="25">
        <v>35196</v>
      </c>
      <c r="Y84" s="44">
        <v>7</v>
      </c>
      <c r="Z84" s="44">
        <v>0</v>
      </c>
      <c r="AA84" s="44">
        <v>0</v>
      </c>
      <c r="AB84" s="44">
        <v>0</v>
      </c>
      <c r="AC84" s="44">
        <v>0</v>
      </c>
      <c r="AD84" s="44">
        <v>0</v>
      </c>
      <c r="AE84" s="44">
        <v>2</v>
      </c>
      <c r="AF84" s="44">
        <v>0</v>
      </c>
      <c r="AG84" s="44">
        <v>265</v>
      </c>
      <c r="AH84" s="44">
        <v>0</v>
      </c>
      <c r="AI84" s="44">
        <v>1</v>
      </c>
      <c r="AJ84" s="44">
        <v>0</v>
      </c>
      <c r="AK84" s="44">
        <v>4</v>
      </c>
      <c r="AL84" s="44">
        <v>0</v>
      </c>
    </row>
    <row r="85" spans="1:38">
      <c r="A85" s="7" t="s">
        <v>192</v>
      </c>
      <c r="B85" s="7" t="s">
        <v>239</v>
      </c>
      <c r="C85" s="51" t="s">
        <v>193</v>
      </c>
      <c r="D85" s="52">
        <f t="shared" si="12"/>
        <v>27</v>
      </c>
      <c r="E85" s="53">
        <f t="shared" si="13"/>
        <v>79</v>
      </c>
      <c r="F85" s="53">
        <f t="shared" si="14"/>
        <v>26245</v>
      </c>
      <c r="G85" s="54">
        <f t="shared" si="15"/>
        <v>294</v>
      </c>
      <c r="H85" s="55">
        <f t="shared" si="16"/>
        <v>48</v>
      </c>
      <c r="I85" s="56">
        <f t="shared" si="17"/>
        <v>32</v>
      </c>
      <c r="J85" s="56">
        <f t="shared" si="18"/>
        <v>18</v>
      </c>
      <c r="K85" s="57">
        <f t="shared" si="19"/>
        <v>39</v>
      </c>
      <c r="M85" s="56">
        <v>26</v>
      </c>
      <c r="N85" s="7">
        <v>161</v>
      </c>
      <c r="O85" s="56">
        <v>0</v>
      </c>
      <c r="P85" s="7">
        <v>1</v>
      </c>
      <c r="Q85" s="7">
        <v>12</v>
      </c>
      <c r="R85" s="7">
        <v>1</v>
      </c>
      <c r="S85" s="7">
        <v>120</v>
      </c>
      <c r="T85" s="7">
        <v>0</v>
      </c>
      <c r="U85" s="7">
        <v>0</v>
      </c>
      <c r="V85" s="7">
        <v>0</v>
      </c>
      <c r="W85" s="7">
        <v>53</v>
      </c>
      <c r="X85" s="56">
        <v>24230</v>
      </c>
      <c r="Y85" s="7">
        <v>23</v>
      </c>
      <c r="Z85" s="7">
        <v>1979</v>
      </c>
      <c r="AA85" s="7">
        <v>0</v>
      </c>
      <c r="AB85" s="7">
        <v>0</v>
      </c>
      <c r="AC85" s="7">
        <v>0</v>
      </c>
      <c r="AD85" s="7">
        <v>0</v>
      </c>
      <c r="AE85" s="7">
        <v>1</v>
      </c>
      <c r="AF85" s="7">
        <v>0</v>
      </c>
      <c r="AG85" s="7">
        <v>22</v>
      </c>
      <c r="AH85" s="7">
        <v>0</v>
      </c>
      <c r="AI85" s="7">
        <v>2</v>
      </c>
      <c r="AJ85" s="7">
        <v>0</v>
      </c>
      <c r="AK85" s="7">
        <v>14</v>
      </c>
      <c r="AL85" s="7">
        <v>0</v>
      </c>
    </row>
    <row r="86" spans="1:38">
      <c r="A86" s="44" t="s">
        <v>194</v>
      </c>
      <c r="B86" s="44" t="s">
        <v>236</v>
      </c>
      <c r="C86" s="45" t="s">
        <v>195</v>
      </c>
      <c r="D86" s="24">
        <f t="shared" si="12"/>
        <v>80</v>
      </c>
      <c r="E86" s="46">
        <f t="shared" si="13"/>
        <v>191</v>
      </c>
      <c r="F86" s="46">
        <f t="shared" si="14"/>
        <v>10288</v>
      </c>
      <c r="G86" s="26">
        <f t="shared" si="15"/>
        <v>620</v>
      </c>
      <c r="H86" s="47">
        <f t="shared" si="16"/>
        <v>22</v>
      </c>
      <c r="I86" s="25">
        <f t="shared" si="17"/>
        <v>18</v>
      </c>
      <c r="J86" s="25">
        <f t="shared" si="18"/>
        <v>27</v>
      </c>
      <c r="K86" s="48">
        <f t="shared" si="19"/>
        <v>17</v>
      </c>
      <c r="M86" s="25">
        <v>65</v>
      </c>
      <c r="N86" s="44">
        <v>459</v>
      </c>
      <c r="O86" s="25">
        <v>0</v>
      </c>
      <c r="P86" s="44">
        <v>1</v>
      </c>
      <c r="Q86" s="44">
        <v>8</v>
      </c>
      <c r="R86" s="44">
        <v>15</v>
      </c>
      <c r="S86" s="44">
        <v>152</v>
      </c>
      <c r="T86" s="44">
        <v>0</v>
      </c>
      <c r="U86" s="44">
        <v>0</v>
      </c>
      <c r="V86" s="44">
        <v>0</v>
      </c>
      <c r="W86" s="44">
        <v>110</v>
      </c>
      <c r="X86" s="25">
        <v>10288</v>
      </c>
      <c r="Y86" s="44">
        <v>81</v>
      </c>
      <c r="Z86" s="44">
        <v>0</v>
      </c>
      <c r="AA86" s="44">
        <v>0</v>
      </c>
      <c r="AB86" s="44">
        <v>0</v>
      </c>
      <c r="AC86" s="44">
        <v>0</v>
      </c>
      <c r="AD86" s="44">
        <v>0</v>
      </c>
      <c r="AE86" s="44">
        <v>0</v>
      </c>
      <c r="AF86" s="44">
        <v>0</v>
      </c>
      <c r="AG86" s="44">
        <v>0</v>
      </c>
      <c r="AH86" s="44">
        <v>0</v>
      </c>
      <c r="AI86" s="44">
        <v>0</v>
      </c>
      <c r="AJ86" s="44">
        <v>0</v>
      </c>
      <c r="AK86" s="44">
        <v>0</v>
      </c>
      <c r="AL86" s="44">
        <v>0</v>
      </c>
    </row>
    <row r="87" spans="1:38">
      <c r="A87" s="49" t="s">
        <v>196</v>
      </c>
      <c r="B87" s="49" t="s">
        <v>235</v>
      </c>
      <c r="C87" s="50" t="s">
        <v>197</v>
      </c>
      <c r="D87" s="24">
        <f t="shared" si="12"/>
        <v>0</v>
      </c>
      <c r="E87" s="46">
        <f t="shared" si="13"/>
        <v>0</v>
      </c>
      <c r="F87" s="46">
        <f t="shared" si="14"/>
        <v>0</v>
      </c>
      <c r="G87" s="26">
        <f t="shared" si="15"/>
        <v>0</v>
      </c>
      <c r="H87" s="47">
        <f t="shared" si="16"/>
        <v>71</v>
      </c>
      <c r="I87" s="25">
        <f t="shared" si="17"/>
        <v>74</v>
      </c>
      <c r="J87" s="25">
        <f t="shared" si="18"/>
        <v>71</v>
      </c>
      <c r="K87" s="48">
        <f t="shared" si="19"/>
        <v>81</v>
      </c>
      <c r="M87" s="25">
        <v>0</v>
      </c>
      <c r="N87" s="44">
        <v>0</v>
      </c>
      <c r="O87" s="25">
        <v>0</v>
      </c>
      <c r="P87" s="44">
        <v>0</v>
      </c>
      <c r="Q87" s="44">
        <v>0</v>
      </c>
      <c r="R87" s="44">
        <v>0</v>
      </c>
      <c r="S87" s="44">
        <v>0</v>
      </c>
      <c r="T87" s="44">
        <v>0</v>
      </c>
      <c r="U87" s="44">
        <v>0</v>
      </c>
      <c r="V87" s="44">
        <v>0</v>
      </c>
      <c r="W87" s="44">
        <v>0</v>
      </c>
      <c r="X87" s="25">
        <v>0</v>
      </c>
      <c r="Y87" s="44">
        <v>0</v>
      </c>
      <c r="Z87" s="44">
        <v>0</v>
      </c>
      <c r="AA87" s="44">
        <v>0</v>
      </c>
      <c r="AB87" s="44">
        <v>0</v>
      </c>
      <c r="AC87" s="44">
        <v>0</v>
      </c>
      <c r="AD87" s="44">
        <v>0</v>
      </c>
      <c r="AE87" s="44">
        <v>0</v>
      </c>
      <c r="AF87" s="44">
        <v>0</v>
      </c>
      <c r="AG87" s="44">
        <v>0</v>
      </c>
      <c r="AH87" s="44">
        <v>0</v>
      </c>
      <c r="AI87" s="44">
        <v>0</v>
      </c>
      <c r="AJ87" s="44">
        <v>0</v>
      </c>
      <c r="AK87" s="44">
        <v>0</v>
      </c>
      <c r="AL87" s="44">
        <v>0</v>
      </c>
    </row>
    <row r="88" spans="1:38">
      <c r="A88" s="44" t="s">
        <v>198</v>
      </c>
      <c r="B88" s="44" t="s">
        <v>234</v>
      </c>
      <c r="C88" s="45" t="s">
        <v>199</v>
      </c>
      <c r="D88" s="24">
        <f t="shared" si="12"/>
        <v>264</v>
      </c>
      <c r="E88" s="46">
        <f t="shared" si="13"/>
        <v>816</v>
      </c>
      <c r="F88" s="46">
        <f t="shared" si="14"/>
        <v>578755</v>
      </c>
      <c r="G88" s="26">
        <f t="shared" si="15"/>
        <v>1552</v>
      </c>
      <c r="H88" s="47">
        <f t="shared" si="16"/>
        <v>7</v>
      </c>
      <c r="I88" s="25">
        <f t="shared" si="17"/>
        <v>6</v>
      </c>
      <c r="J88" s="25">
        <f t="shared" si="18"/>
        <v>2</v>
      </c>
      <c r="K88" s="48">
        <f t="shared" si="19"/>
        <v>6</v>
      </c>
      <c r="M88" s="25">
        <v>178</v>
      </c>
      <c r="N88" s="44">
        <v>901</v>
      </c>
      <c r="O88" s="25">
        <v>0</v>
      </c>
      <c r="P88" s="44">
        <v>7</v>
      </c>
      <c r="Q88" s="44">
        <v>14</v>
      </c>
      <c r="R88" s="44">
        <v>86</v>
      </c>
      <c r="S88" s="44">
        <v>629</v>
      </c>
      <c r="T88" s="44">
        <v>0</v>
      </c>
      <c r="U88" s="44">
        <v>1</v>
      </c>
      <c r="V88" s="44">
        <v>0</v>
      </c>
      <c r="W88" s="44">
        <v>285</v>
      </c>
      <c r="X88" s="25">
        <v>95030</v>
      </c>
      <c r="Y88" s="44">
        <v>525</v>
      </c>
      <c r="Z88" s="44">
        <v>483666</v>
      </c>
      <c r="AA88" s="44">
        <v>0</v>
      </c>
      <c r="AB88" s="44">
        <v>0</v>
      </c>
      <c r="AC88" s="44">
        <v>0</v>
      </c>
      <c r="AD88" s="44">
        <v>0</v>
      </c>
      <c r="AE88" s="44">
        <v>4</v>
      </c>
      <c r="AF88" s="44">
        <v>0</v>
      </c>
      <c r="AG88" s="44">
        <v>19</v>
      </c>
      <c r="AH88" s="44">
        <v>0</v>
      </c>
      <c r="AI88" s="44">
        <v>2</v>
      </c>
      <c r="AJ88" s="44">
        <v>0</v>
      </c>
      <c r="AK88" s="44">
        <v>40</v>
      </c>
      <c r="AL88" s="44">
        <v>0</v>
      </c>
    </row>
    <row r="89" spans="1:38">
      <c r="A89" s="44" t="s">
        <v>200</v>
      </c>
      <c r="B89" s="44" t="s">
        <v>239</v>
      </c>
      <c r="C89" s="45" t="s">
        <v>201</v>
      </c>
      <c r="D89" s="24">
        <f t="shared" si="12"/>
        <v>40</v>
      </c>
      <c r="E89" s="46">
        <f t="shared" si="13"/>
        <v>69</v>
      </c>
      <c r="F89" s="46">
        <f t="shared" si="14"/>
        <v>4776</v>
      </c>
      <c r="G89" s="26">
        <f t="shared" si="15"/>
        <v>255</v>
      </c>
      <c r="H89" s="47">
        <f t="shared" si="16"/>
        <v>41</v>
      </c>
      <c r="I89" s="25">
        <f t="shared" si="17"/>
        <v>38</v>
      </c>
      <c r="J89" s="25">
        <f t="shared" si="18"/>
        <v>42</v>
      </c>
      <c r="K89" s="48">
        <f t="shared" si="19"/>
        <v>43</v>
      </c>
      <c r="M89" s="25">
        <v>21</v>
      </c>
      <c r="N89" s="44">
        <v>177</v>
      </c>
      <c r="O89" s="25">
        <v>2</v>
      </c>
      <c r="P89" s="44">
        <v>9</v>
      </c>
      <c r="Q89" s="44">
        <v>20</v>
      </c>
      <c r="R89" s="44">
        <v>19</v>
      </c>
      <c r="S89" s="44">
        <v>47</v>
      </c>
      <c r="T89" s="44">
        <v>0</v>
      </c>
      <c r="U89" s="44">
        <v>0</v>
      </c>
      <c r="V89" s="44">
        <v>0</v>
      </c>
      <c r="W89" s="44">
        <v>37</v>
      </c>
      <c r="X89" s="25">
        <v>3692</v>
      </c>
      <c r="Y89" s="44">
        <v>8</v>
      </c>
      <c r="Z89" s="44">
        <v>488</v>
      </c>
      <c r="AA89" s="44">
        <v>0</v>
      </c>
      <c r="AB89" s="44">
        <v>0</v>
      </c>
      <c r="AC89" s="44">
        <v>0</v>
      </c>
      <c r="AD89" s="44">
        <v>0</v>
      </c>
      <c r="AE89" s="44">
        <v>3</v>
      </c>
      <c r="AF89" s="44">
        <v>0</v>
      </c>
      <c r="AG89" s="44">
        <v>96</v>
      </c>
      <c r="AH89" s="44">
        <v>0</v>
      </c>
      <c r="AI89" s="44">
        <v>21</v>
      </c>
      <c r="AJ89" s="44">
        <v>0</v>
      </c>
      <c r="AK89" s="44">
        <v>500</v>
      </c>
      <c r="AL89" s="44">
        <v>0</v>
      </c>
    </row>
    <row r="90" spans="1:38">
      <c r="A90" s="44" t="s">
        <v>202</v>
      </c>
      <c r="B90" s="44" t="s">
        <v>239</v>
      </c>
      <c r="C90" s="45" t="s">
        <v>203</v>
      </c>
      <c r="D90" s="24">
        <f t="shared" si="12"/>
        <v>39</v>
      </c>
      <c r="E90" s="46">
        <f t="shared" si="13"/>
        <v>51</v>
      </c>
      <c r="F90" s="46">
        <f t="shared" si="14"/>
        <v>25421</v>
      </c>
      <c r="G90" s="26">
        <f t="shared" si="15"/>
        <v>195</v>
      </c>
      <c r="H90" s="47">
        <f t="shared" si="16"/>
        <v>44</v>
      </c>
      <c r="I90" s="25">
        <f t="shared" si="17"/>
        <v>43</v>
      </c>
      <c r="J90" s="25">
        <f t="shared" si="18"/>
        <v>19</v>
      </c>
      <c r="K90" s="48">
        <f t="shared" si="19"/>
        <v>48</v>
      </c>
      <c r="M90" s="25">
        <v>32</v>
      </c>
      <c r="N90" s="44">
        <v>139</v>
      </c>
      <c r="O90" s="25">
        <v>1</v>
      </c>
      <c r="P90" s="44">
        <v>0</v>
      </c>
      <c r="Q90" s="44">
        <v>0</v>
      </c>
      <c r="R90" s="44">
        <v>7</v>
      </c>
      <c r="S90" s="44">
        <v>55</v>
      </c>
      <c r="T90" s="44">
        <v>0</v>
      </c>
      <c r="U90" s="44">
        <v>0</v>
      </c>
      <c r="V90" s="44">
        <v>0</v>
      </c>
      <c r="W90" s="44">
        <v>45</v>
      </c>
      <c r="X90" s="25">
        <v>25245</v>
      </c>
      <c r="Y90" s="44">
        <v>3</v>
      </c>
      <c r="Z90" s="44">
        <v>119</v>
      </c>
      <c r="AA90" s="44">
        <v>0</v>
      </c>
      <c r="AB90" s="44">
        <v>0</v>
      </c>
      <c r="AC90" s="44">
        <v>0</v>
      </c>
      <c r="AD90" s="44">
        <v>0</v>
      </c>
      <c r="AE90" s="44">
        <v>0</v>
      </c>
      <c r="AF90" s="44">
        <v>0</v>
      </c>
      <c r="AG90" s="44">
        <v>0</v>
      </c>
      <c r="AH90" s="44">
        <v>0</v>
      </c>
      <c r="AI90" s="44">
        <v>3</v>
      </c>
      <c r="AJ90" s="44">
        <v>0</v>
      </c>
      <c r="AK90" s="44">
        <v>57</v>
      </c>
      <c r="AL90" s="44">
        <v>0</v>
      </c>
    </row>
    <row r="91" spans="1:38">
      <c r="A91" s="44" t="s">
        <v>204</v>
      </c>
      <c r="B91" s="44" t="s">
        <v>239</v>
      </c>
      <c r="C91" s="45" t="s">
        <v>205</v>
      </c>
      <c r="D91" s="24">
        <f t="shared" si="12"/>
        <v>109</v>
      </c>
      <c r="E91" s="46">
        <f t="shared" si="13"/>
        <v>169</v>
      </c>
      <c r="F91" s="46">
        <f t="shared" si="14"/>
        <v>22339</v>
      </c>
      <c r="G91" s="26">
        <f t="shared" si="15"/>
        <v>493</v>
      </c>
      <c r="H91" s="47">
        <f t="shared" si="16"/>
        <v>15</v>
      </c>
      <c r="I91" s="25">
        <f t="shared" si="17"/>
        <v>20</v>
      </c>
      <c r="J91" s="25">
        <f t="shared" si="18"/>
        <v>21</v>
      </c>
      <c r="K91" s="48">
        <f t="shared" si="19"/>
        <v>20</v>
      </c>
      <c r="M91" s="25">
        <v>66</v>
      </c>
      <c r="N91" s="44">
        <v>279</v>
      </c>
      <c r="O91" s="25">
        <v>2</v>
      </c>
      <c r="P91" s="44">
        <v>3</v>
      </c>
      <c r="Q91" s="44">
        <v>13</v>
      </c>
      <c r="R91" s="44">
        <v>43</v>
      </c>
      <c r="S91" s="44">
        <v>196</v>
      </c>
      <c r="T91" s="44">
        <v>0</v>
      </c>
      <c r="U91" s="44">
        <v>0</v>
      </c>
      <c r="V91" s="44">
        <v>0</v>
      </c>
      <c r="W91" s="44">
        <v>83</v>
      </c>
      <c r="X91" s="25">
        <v>14199</v>
      </c>
      <c r="Y91" s="44">
        <v>82</v>
      </c>
      <c r="Z91" s="44">
        <v>7895</v>
      </c>
      <c r="AA91" s="44">
        <v>0</v>
      </c>
      <c r="AB91" s="44">
        <v>0</v>
      </c>
      <c r="AC91" s="44">
        <v>0</v>
      </c>
      <c r="AD91" s="44">
        <v>0</v>
      </c>
      <c r="AE91" s="44">
        <v>0</v>
      </c>
      <c r="AF91" s="44">
        <v>0</v>
      </c>
      <c r="AG91" s="44">
        <v>0</v>
      </c>
      <c r="AH91" s="44">
        <v>0</v>
      </c>
      <c r="AI91" s="44">
        <v>4</v>
      </c>
      <c r="AJ91" s="44">
        <v>0</v>
      </c>
      <c r="AK91" s="44">
        <v>245</v>
      </c>
      <c r="AL91" s="44">
        <v>0</v>
      </c>
    </row>
    <row r="92" spans="1:38">
      <c r="A92" s="44" t="s">
        <v>206</v>
      </c>
      <c r="B92" s="44" t="s">
        <v>239</v>
      </c>
      <c r="C92" s="45" t="s">
        <v>207</v>
      </c>
      <c r="D92" s="24">
        <f t="shared" si="12"/>
        <v>10</v>
      </c>
      <c r="E92" s="46">
        <f t="shared" si="13"/>
        <v>21</v>
      </c>
      <c r="F92" s="46">
        <f t="shared" si="14"/>
        <v>1930</v>
      </c>
      <c r="G92" s="26">
        <f t="shared" si="15"/>
        <v>158</v>
      </c>
      <c r="H92" s="47">
        <f t="shared" si="16"/>
        <v>62</v>
      </c>
      <c r="I92" s="25">
        <f t="shared" si="17"/>
        <v>57</v>
      </c>
      <c r="J92" s="25">
        <f t="shared" si="18"/>
        <v>58</v>
      </c>
      <c r="K92" s="48">
        <f t="shared" si="19"/>
        <v>55</v>
      </c>
      <c r="M92" s="25">
        <v>7</v>
      </c>
      <c r="N92" s="44">
        <v>122</v>
      </c>
      <c r="O92" s="25">
        <v>0</v>
      </c>
      <c r="P92" s="44">
        <v>0</v>
      </c>
      <c r="Q92" s="44">
        <v>7</v>
      </c>
      <c r="R92" s="44">
        <v>3</v>
      </c>
      <c r="S92" s="44">
        <v>29</v>
      </c>
      <c r="T92" s="44">
        <v>0</v>
      </c>
      <c r="U92" s="44">
        <v>0</v>
      </c>
      <c r="V92" s="44">
        <v>0</v>
      </c>
      <c r="W92" s="44">
        <v>18</v>
      </c>
      <c r="X92" s="25">
        <v>1915</v>
      </c>
      <c r="Y92" s="44">
        <v>0</v>
      </c>
      <c r="Z92" s="44">
        <v>0</v>
      </c>
      <c r="AA92" s="44">
        <v>0</v>
      </c>
      <c r="AB92" s="44">
        <v>0</v>
      </c>
      <c r="AC92" s="44">
        <v>0</v>
      </c>
      <c r="AD92" s="44">
        <v>0</v>
      </c>
      <c r="AE92" s="44">
        <v>0</v>
      </c>
      <c r="AF92" s="44">
        <v>0</v>
      </c>
      <c r="AG92" s="44">
        <v>0</v>
      </c>
      <c r="AH92" s="44">
        <v>0</v>
      </c>
      <c r="AI92" s="44">
        <v>3</v>
      </c>
      <c r="AJ92" s="44">
        <v>0</v>
      </c>
      <c r="AK92" s="44">
        <v>15</v>
      </c>
      <c r="AL92" s="44">
        <v>0</v>
      </c>
    </row>
    <row r="93" spans="1:38">
      <c r="A93" s="44" t="s">
        <v>208</v>
      </c>
      <c r="B93" s="44" t="s">
        <v>239</v>
      </c>
      <c r="C93" s="45" t="s">
        <v>209</v>
      </c>
      <c r="D93" s="24">
        <f t="shared" si="12"/>
        <v>40</v>
      </c>
      <c r="E93" s="46">
        <f t="shared" si="13"/>
        <v>70</v>
      </c>
      <c r="F93" s="46">
        <f t="shared" si="14"/>
        <v>2137</v>
      </c>
      <c r="G93" s="26">
        <f t="shared" si="15"/>
        <v>254</v>
      </c>
      <c r="H93" s="47">
        <f t="shared" si="16"/>
        <v>41</v>
      </c>
      <c r="I93" s="25">
        <f t="shared" si="17"/>
        <v>36</v>
      </c>
      <c r="J93" s="25">
        <f t="shared" si="18"/>
        <v>56</v>
      </c>
      <c r="K93" s="48">
        <f t="shared" si="19"/>
        <v>44</v>
      </c>
      <c r="M93" s="25">
        <v>34</v>
      </c>
      <c r="N93" s="44">
        <v>158</v>
      </c>
      <c r="O93" s="25">
        <v>0</v>
      </c>
      <c r="P93" s="44">
        <v>1</v>
      </c>
      <c r="Q93" s="44">
        <v>17</v>
      </c>
      <c r="R93" s="44">
        <v>6</v>
      </c>
      <c r="S93" s="44">
        <v>78</v>
      </c>
      <c r="T93" s="44">
        <v>0</v>
      </c>
      <c r="U93" s="44">
        <v>0</v>
      </c>
      <c r="V93" s="44">
        <v>0</v>
      </c>
      <c r="W93" s="44">
        <v>32</v>
      </c>
      <c r="X93" s="25">
        <v>1230</v>
      </c>
      <c r="Y93" s="44">
        <v>36</v>
      </c>
      <c r="Z93" s="44">
        <v>755</v>
      </c>
      <c r="AA93" s="44">
        <v>0</v>
      </c>
      <c r="AB93" s="44">
        <v>0</v>
      </c>
      <c r="AC93" s="44">
        <v>0</v>
      </c>
      <c r="AD93" s="44">
        <v>0</v>
      </c>
      <c r="AE93" s="44">
        <v>0</v>
      </c>
      <c r="AF93" s="44">
        <v>0</v>
      </c>
      <c r="AG93" s="44">
        <v>0</v>
      </c>
      <c r="AH93" s="44">
        <v>0</v>
      </c>
      <c r="AI93" s="44">
        <v>2</v>
      </c>
      <c r="AJ93" s="44">
        <v>0</v>
      </c>
      <c r="AK93" s="44">
        <v>152</v>
      </c>
      <c r="AL93" s="44">
        <v>0</v>
      </c>
    </row>
    <row r="94" spans="1:38">
      <c r="A94" s="44" t="s">
        <v>210</v>
      </c>
      <c r="B94" s="44" t="s">
        <v>239</v>
      </c>
      <c r="C94" s="45" t="s">
        <v>211</v>
      </c>
      <c r="D94" s="24">
        <f t="shared" si="12"/>
        <v>93</v>
      </c>
      <c r="E94" s="46">
        <f t="shared" si="13"/>
        <v>129</v>
      </c>
      <c r="F94" s="46">
        <f t="shared" si="14"/>
        <v>14611</v>
      </c>
      <c r="G94" s="26">
        <f t="shared" si="15"/>
        <v>471</v>
      </c>
      <c r="H94" s="47">
        <f t="shared" si="16"/>
        <v>19</v>
      </c>
      <c r="I94" s="25">
        <f t="shared" si="17"/>
        <v>25</v>
      </c>
      <c r="J94" s="25">
        <f t="shared" si="18"/>
        <v>23</v>
      </c>
      <c r="K94" s="48">
        <f t="shared" si="19"/>
        <v>22</v>
      </c>
      <c r="M94" s="25">
        <v>52</v>
      </c>
      <c r="N94" s="44">
        <v>335</v>
      </c>
      <c r="O94" s="25">
        <v>1</v>
      </c>
      <c r="P94" s="44">
        <v>15</v>
      </c>
      <c r="Q94" s="44">
        <v>31</v>
      </c>
      <c r="R94" s="44">
        <v>41</v>
      </c>
      <c r="S94" s="44">
        <v>81</v>
      </c>
      <c r="T94" s="44">
        <v>1</v>
      </c>
      <c r="U94" s="44">
        <v>7</v>
      </c>
      <c r="V94" s="44">
        <v>0</v>
      </c>
      <c r="W94" s="44">
        <v>70</v>
      </c>
      <c r="X94" s="25">
        <v>14284</v>
      </c>
      <c r="Y94" s="44">
        <v>33</v>
      </c>
      <c r="Z94" s="44">
        <v>0</v>
      </c>
      <c r="AA94" s="44">
        <v>0</v>
      </c>
      <c r="AB94" s="44">
        <v>0</v>
      </c>
      <c r="AC94" s="44">
        <v>0</v>
      </c>
      <c r="AD94" s="44">
        <v>0</v>
      </c>
      <c r="AE94" s="44">
        <v>1</v>
      </c>
      <c r="AF94" s="44">
        <v>0</v>
      </c>
      <c r="AG94" s="44">
        <v>12</v>
      </c>
      <c r="AH94" s="44">
        <v>0</v>
      </c>
      <c r="AI94" s="44">
        <v>25</v>
      </c>
      <c r="AJ94" s="44">
        <v>0</v>
      </c>
      <c r="AK94" s="44">
        <v>315</v>
      </c>
      <c r="AL94" s="44">
        <v>0</v>
      </c>
    </row>
    <row r="95" spans="1:38">
      <c r="A95" s="44" t="s">
        <v>212</v>
      </c>
      <c r="B95" s="44" t="s">
        <v>236</v>
      </c>
      <c r="C95" s="45" t="s">
        <v>213</v>
      </c>
      <c r="D95" s="24">
        <f t="shared" si="12"/>
        <v>0</v>
      </c>
      <c r="E95" s="46">
        <f t="shared" si="13"/>
        <v>3</v>
      </c>
      <c r="F95" s="46">
        <f t="shared" si="14"/>
        <v>2</v>
      </c>
      <c r="G95" s="26">
        <f t="shared" si="15"/>
        <v>15</v>
      </c>
      <c r="H95" s="47">
        <f t="shared" si="16"/>
        <v>71</v>
      </c>
      <c r="I95" s="25">
        <f t="shared" si="17"/>
        <v>66</v>
      </c>
      <c r="J95" s="25">
        <f t="shared" si="18"/>
        <v>69</v>
      </c>
      <c r="K95" s="48">
        <f t="shared" si="19"/>
        <v>68</v>
      </c>
      <c r="M95" s="25">
        <v>0</v>
      </c>
      <c r="N95" s="44">
        <v>8</v>
      </c>
      <c r="O95" s="25">
        <v>0</v>
      </c>
      <c r="P95" s="44">
        <v>0</v>
      </c>
      <c r="Q95" s="44">
        <v>7</v>
      </c>
      <c r="R95" s="44">
        <v>0</v>
      </c>
      <c r="S95" s="44">
        <v>0</v>
      </c>
      <c r="T95" s="44">
        <v>0</v>
      </c>
      <c r="U95" s="44">
        <v>0</v>
      </c>
      <c r="V95" s="44">
        <v>0</v>
      </c>
      <c r="W95" s="44">
        <v>3</v>
      </c>
      <c r="X95" s="25">
        <v>2</v>
      </c>
      <c r="Y95" s="44">
        <v>0</v>
      </c>
      <c r="Z95" s="44">
        <v>0</v>
      </c>
      <c r="AA95" s="44">
        <v>0</v>
      </c>
      <c r="AB95" s="44">
        <v>0</v>
      </c>
      <c r="AC95" s="44">
        <v>0</v>
      </c>
      <c r="AD95" s="44">
        <v>0</v>
      </c>
      <c r="AE95" s="44">
        <v>0</v>
      </c>
      <c r="AF95" s="44">
        <v>0</v>
      </c>
      <c r="AG95" s="44">
        <v>0</v>
      </c>
      <c r="AH95" s="44">
        <v>0</v>
      </c>
      <c r="AI95" s="44">
        <v>0</v>
      </c>
      <c r="AJ95" s="44">
        <v>0</v>
      </c>
      <c r="AK95" s="44">
        <v>0</v>
      </c>
      <c r="AL95" s="44">
        <v>0</v>
      </c>
    </row>
    <row r="96" spans="1:38" ht="14.25" thickBot="1">
      <c r="A96" s="44" t="s">
        <v>214</v>
      </c>
      <c r="B96" s="44" t="s">
        <v>239</v>
      </c>
      <c r="C96" s="45" t="s">
        <v>215</v>
      </c>
      <c r="D96" s="31">
        <f t="shared" si="12"/>
        <v>15</v>
      </c>
      <c r="E96" s="58">
        <f t="shared" si="13"/>
        <v>14</v>
      </c>
      <c r="F96" s="58">
        <f t="shared" si="14"/>
        <v>1152</v>
      </c>
      <c r="G96" s="33">
        <f t="shared" si="15"/>
        <v>78</v>
      </c>
      <c r="H96" s="59">
        <f t="shared" si="16"/>
        <v>57</v>
      </c>
      <c r="I96" s="32">
        <f t="shared" si="17"/>
        <v>62</v>
      </c>
      <c r="J96" s="32">
        <f t="shared" si="18"/>
        <v>61</v>
      </c>
      <c r="K96" s="60">
        <f t="shared" si="19"/>
        <v>60</v>
      </c>
      <c r="M96" s="25">
        <v>15</v>
      </c>
      <c r="N96" s="44">
        <v>64</v>
      </c>
      <c r="O96" s="25">
        <v>1</v>
      </c>
      <c r="P96" s="44">
        <v>0</v>
      </c>
      <c r="Q96" s="44">
        <v>0</v>
      </c>
      <c r="R96" s="44">
        <v>0</v>
      </c>
      <c r="S96" s="44">
        <v>13</v>
      </c>
      <c r="T96" s="44">
        <v>0</v>
      </c>
      <c r="U96" s="44">
        <v>0</v>
      </c>
      <c r="V96" s="44">
        <v>0</v>
      </c>
      <c r="W96" s="44">
        <v>11</v>
      </c>
      <c r="X96" s="25">
        <v>1137</v>
      </c>
      <c r="Y96" s="44">
        <v>1</v>
      </c>
      <c r="Z96" s="44">
        <v>9</v>
      </c>
      <c r="AA96" s="44">
        <v>0</v>
      </c>
      <c r="AB96" s="44">
        <v>0</v>
      </c>
      <c r="AC96" s="44">
        <v>0</v>
      </c>
      <c r="AD96" s="44">
        <v>0</v>
      </c>
      <c r="AE96" s="44">
        <v>0</v>
      </c>
      <c r="AF96" s="44">
        <v>0</v>
      </c>
      <c r="AG96" s="44">
        <v>0</v>
      </c>
      <c r="AH96" s="44">
        <v>0</v>
      </c>
      <c r="AI96" s="44">
        <v>2</v>
      </c>
      <c r="AJ96" s="44">
        <v>0</v>
      </c>
      <c r="AK96" s="44">
        <v>6</v>
      </c>
      <c r="AL96" s="44">
        <v>0</v>
      </c>
    </row>
    <row r="97" spans="1:38" ht="14.25" thickBot="1">
      <c r="A97" s="15"/>
      <c r="B97" s="15"/>
      <c r="C97" s="15"/>
    </row>
    <row r="98" spans="1:38" ht="14.25" thickBot="1">
      <c r="A98" s="174"/>
      <c r="B98" s="174"/>
      <c r="C98" s="175" t="s">
        <v>378</v>
      </c>
      <c r="D98" s="176">
        <f>SUM(D11:D96)</f>
        <v>6902</v>
      </c>
      <c r="E98" s="176">
        <f t="shared" ref="E98:G98" si="20">SUM(E11:E96)</f>
        <v>16133</v>
      </c>
      <c r="F98" s="176">
        <f t="shared" si="20"/>
        <v>3038114.0721428571</v>
      </c>
      <c r="G98" s="176">
        <f t="shared" si="20"/>
        <v>40537</v>
      </c>
      <c r="H98" s="177"/>
      <c r="I98" s="177"/>
      <c r="J98" s="177"/>
      <c r="K98" s="178"/>
      <c r="M98" s="25">
        <f>SUM(M11:M96)</f>
        <v>4353</v>
      </c>
      <c r="N98" s="25">
        <f>SUM(N11:N96)</f>
        <v>24295</v>
      </c>
      <c r="O98" s="25">
        <f t="shared" ref="O98:AL98" si="21">SUM(O11:O96)</f>
        <v>44</v>
      </c>
      <c r="P98" s="25">
        <f t="shared" si="21"/>
        <v>189</v>
      </c>
      <c r="Q98" s="25">
        <f t="shared" si="21"/>
        <v>861</v>
      </c>
      <c r="R98" s="25">
        <f>SUM(R11:R96)</f>
        <v>2549</v>
      </c>
      <c r="S98" s="25">
        <f t="shared" si="21"/>
        <v>15077</v>
      </c>
      <c r="T98" s="25">
        <f t="shared" si="21"/>
        <v>8</v>
      </c>
      <c r="U98" s="25">
        <f t="shared" si="21"/>
        <v>23</v>
      </c>
      <c r="V98" s="25">
        <f t="shared" si="21"/>
        <v>40</v>
      </c>
      <c r="W98" s="25">
        <f t="shared" si="21"/>
        <v>7691</v>
      </c>
      <c r="X98" s="25">
        <f t="shared" ref="X98:AJ98" si="22">SUM(X11:X96)</f>
        <v>2270171</v>
      </c>
      <c r="Y98" s="25">
        <f t="shared" si="22"/>
        <v>8081</v>
      </c>
      <c r="Z98" s="25">
        <f t="shared" si="22"/>
        <v>741712</v>
      </c>
      <c r="AA98" s="25">
        <f t="shared" si="22"/>
        <v>10</v>
      </c>
      <c r="AB98" s="25">
        <f t="shared" si="22"/>
        <v>0</v>
      </c>
      <c r="AC98" s="25">
        <f t="shared" si="22"/>
        <v>211</v>
      </c>
      <c r="AD98" s="25">
        <f t="shared" si="22"/>
        <v>0</v>
      </c>
      <c r="AE98" s="25">
        <f t="shared" si="22"/>
        <v>78</v>
      </c>
      <c r="AF98" s="25">
        <f t="shared" si="22"/>
        <v>0</v>
      </c>
      <c r="AG98" s="25">
        <f t="shared" si="22"/>
        <v>4354.0721428571433</v>
      </c>
      <c r="AH98" s="25">
        <f t="shared" si="22"/>
        <v>0</v>
      </c>
      <c r="AI98" s="25">
        <f t="shared" si="22"/>
        <v>273</v>
      </c>
      <c r="AJ98" s="25">
        <f t="shared" si="22"/>
        <v>0</v>
      </c>
      <c r="AK98" s="25">
        <f t="shared" si="21"/>
        <v>21666</v>
      </c>
      <c r="AL98" s="25">
        <f t="shared" si="21"/>
        <v>0</v>
      </c>
    </row>
  </sheetData>
  <autoFilter ref="A10:I96" xr:uid="{00000000-0009-0000-0000-000008000000}">
    <sortState xmlns:xlrd2="http://schemas.microsoft.com/office/spreadsheetml/2017/richdata2" ref="A10:I95">
      <sortCondition ref="A9:A95"/>
    </sortState>
  </autoFilter>
  <mergeCells count="4">
    <mergeCell ref="M9:V9"/>
    <mergeCell ref="W9:Z9"/>
    <mergeCell ref="AA9:AL9"/>
    <mergeCell ref="D9:K9"/>
  </mergeCells>
  <phoneticPr fontId="1"/>
  <hyperlinks>
    <hyperlink ref="M1" location="目次!A1" display="目次に戻る" xr:uid="{00000000-0004-0000-08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&amp;R&amp;6文部科学省「産学連携等実施状況調査」を加工して作成（https://www.mext.go.jp/a_menu/shinkou/sangaku/sangakub.htm）</oddFooter>
  </headerFooter>
  <colBreaks count="1" manualBreakCount="1">
    <brk id="11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/>
  </sheetPr>
  <dimension ref="A1:AL98"/>
  <sheetViews>
    <sheetView workbookViewId="0">
      <pane xSplit="3" ySplit="10" topLeftCell="D11" activePane="bottomRight" state="frozen"/>
      <selection activeCell="G96" sqref="G96"/>
      <selection pane="topRight" activeCell="G96" sqref="G96"/>
      <selection pane="bottomLeft" activeCell="G96" sqref="G96"/>
      <selection pane="bottomRight" activeCell="D11" sqref="D1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5" width="9.875" style="15" customWidth="1"/>
    <col min="6" max="6" width="12" style="15" customWidth="1"/>
    <col min="7" max="11" width="9.875" style="15" customWidth="1"/>
    <col min="12" max="12" width="9" style="15"/>
    <col min="13" max="13" width="12" style="15" bestFit="1" customWidth="1"/>
    <col min="14" max="15" width="9" style="15"/>
    <col min="24" max="24" width="11.5" customWidth="1"/>
  </cols>
  <sheetData>
    <row r="1" spans="1:38" ht="24" customHeight="1" thickBot="1">
      <c r="A1" s="1" t="s">
        <v>219</v>
      </c>
      <c r="B1" s="1"/>
      <c r="C1" s="1"/>
      <c r="D1"/>
      <c r="E1"/>
      <c r="F1"/>
      <c r="G1"/>
      <c r="H1"/>
      <c r="I1"/>
      <c r="J1"/>
      <c r="K1"/>
      <c r="L1" s="4"/>
      <c r="M1" s="63" t="s">
        <v>217</v>
      </c>
      <c r="N1"/>
      <c r="O1"/>
    </row>
    <row r="2" spans="1:38" ht="24" customHeight="1">
      <c r="A2" s="1" t="s">
        <v>256</v>
      </c>
      <c r="B2" s="1"/>
      <c r="C2" s="1"/>
      <c r="D2"/>
      <c r="E2"/>
      <c r="F2"/>
      <c r="G2"/>
      <c r="H2"/>
      <c r="I2"/>
      <c r="J2"/>
      <c r="K2"/>
      <c r="L2" s="4"/>
      <c r="M2"/>
      <c r="N2"/>
      <c r="O2"/>
    </row>
    <row r="3" spans="1:38" s="4" customFormat="1" ht="18" customHeight="1" thickBot="1">
      <c r="A3" s="70"/>
      <c r="B3" s="6"/>
      <c r="C3" s="70"/>
      <c r="D3" s="70"/>
      <c r="E3" s="70"/>
      <c r="F3" s="70"/>
      <c r="G3" s="6"/>
      <c r="H3" s="70"/>
      <c r="I3" s="70"/>
      <c r="J3" s="70"/>
      <c r="K3" s="70"/>
    </row>
    <row r="4" spans="1:38" ht="76.5" customHeight="1" thickBot="1">
      <c r="C4" s="14"/>
      <c r="D4" s="86" t="s">
        <v>3</v>
      </c>
      <c r="E4" s="87" t="s">
        <v>33</v>
      </c>
      <c r="F4" s="87" t="s">
        <v>246</v>
      </c>
      <c r="G4" s="88" t="s">
        <v>32</v>
      </c>
      <c r="H4" s="89" t="s">
        <v>34</v>
      </c>
      <c r="I4" s="87" t="s">
        <v>35</v>
      </c>
      <c r="J4" s="87" t="s">
        <v>36</v>
      </c>
      <c r="K4" s="90" t="s">
        <v>37</v>
      </c>
    </row>
    <row r="5" spans="1:38">
      <c r="C5" s="16" t="s">
        <v>1</v>
      </c>
      <c r="D5" s="17">
        <f>INDEX(D11:D96,MATCH(C5,C11:C96,0),0)</f>
        <v>31</v>
      </c>
      <c r="E5" s="18">
        <f>INDEX(E11:E96,MATCH(C5,C11:C96,0),0)</f>
        <v>56</v>
      </c>
      <c r="F5" s="18">
        <f>INDEX(F11:F96,MATCH(C5,C11:C96,0),0)</f>
        <v>22507</v>
      </c>
      <c r="G5" s="19">
        <f>INDEX(G11:G96,MATCH(C5,C11:C96,0),0)</f>
        <v>309</v>
      </c>
      <c r="H5" s="20">
        <f>_xlfn.RANK.EQ(D5,$D$11:$D$96,0)</f>
        <v>47</v>
      </c>
      <c r="I5" s="21">
        <f>_xlfn.RANK.EQ(E5,$E$11:$E$96,0)</f>
        <v>40</v>
      </c>
      <c r="J5" s="21">
        <f>_xlfn.RANK.EQ(F5,$F$11:$F$96,0)</f>
        <v>18</v>
      </c>
      <c r="K5" s="22">
        <f>_xlfn.RANK.EQ(G5,$G$11:$G$96,0)</f>
        <v>38</v>
      </c>
    </row>
    <row r="6" spans="1:38">
      <c r="C6" s="23" t="s">
        <v>38</v>
      </c>
      <c r="D6" s="78">
        <f>ROUND(SUMIF($B$11:$B$96,"G",D11:D96)/(COUNTIFS(B11:B96,"G",D11:D96,"&lt;&gt;")),1)</f>
        <v>60.2</v>
      </c>
      <c r="E6" s="79">
        <f>ROUND(SUMIF($B$11:$B$96,"G",E11:E96)/(COUNTIFS(B11:B96,"G",D11:D96,"&lt;&gt;")),1)</f>
        <v>107.9</v>
      </c>
      <c r="F6" s="79">
        <f>ROUND(SUMIF($B$11:$B$96,"G",F11:F96)/(COUNTIFS(B11:B96,"G",D11:D96,"&lt;&gt;")),1)</f>
        <v>12906.4</v>
      </c>
      <c r="G6" s="80">
        <f>ROUND(SUMIF($B$11:$B$96,"G",G11:G96)/(COUNTIFS(B11:B96,"G",D11:D96,"&lt;&gt;")),1)</f>
        <v>365.6</v>
      </c>
      <c r="H6" s="27"/>
      <c r="I6" s="28"/>
      <c r="J6" s="28"/>
      <c r="K6" s="29"/>
    </row>
    <row r="7" spans="1:38" ht="14.25" thickBot="1">
      <c r="C7" s="30" t="s">
        <v>39</v>
      </c>
      <c r="D7" s="81">
        <f>ROUND(AVERAGE(D11:D96),1)</f>
        <v>84.3</v>
      </c>
      <c r="E7" s="82">
        <f>ROUND(AVERAGE(E11:E96),1)</f>
        <v>202.3</v>
      </c>
      <c r="F7" s="82">
        <f>ROUND(AVERAGE(F11:F96),1)</f>
        <v>37752.699999999997</v>
      </c>
      <c r="G7" s="83">
        <f>ROUND(AVERAGE(G11:G96),1)</f>
        <v>503</v>
      </c>
      <c r="H7" s="34"/>
      <c r="I7" s="35"/>
      <c r="J7" s="35"/>
      <c r="K7" s="36"/>
    </row>
    <row r="8" spans="1:38" ht="21" customHeight="1" thickBot="1">
      <c r="D8" s="37"/>
      <c r="E8" s="37"/>
      <c r="F8" s="37"/>
      <c r="M8"/>
      <c r="N8"/>
      <c r="O8"/>
    </row>
    <row r="9" spans="1:38" ht="21" customHeight="1">
      <c r="D9" s="231" t="str" cm="1">
        <f t="array" aca="1" ref="D9" ca="1">RIGHT(CELL("filename",A1),4)&amp;"年度（基準日：４月１日～３月31日）"</f>
        <v>2021年度（基準日：４月１日～３月31日）</v>
      </c>
      <c r="E9" s="232"/>
      <c r="F9" s="232"/>
      <c r="G9" s="232"/>
      <c r="H9" s="232"/>
      <c r="I9" s="232"/>
      <c r="J9" s="232"/>
      <c r="K9" s="233"/>
      <c r="M9" s="222" t="s">
        <v>40</v>
      </c>
      <c r="N9" s="223"/>
      <c r="O9" s="223"/>
      <c r="P9" s="223"/>
      <c r="Q9" s="223"/>
      <c r="R9" s="223"/>
      <c r="S9" s="223"/>
      <c r="T9" s="223"/>
      <c r="U9" s="223"/>
      <c r="V9" s="224"/>
      <c r="W9" s="225" t="s">
        <v>31</v>
      </c>
      <c r="X9" s="226"/>
      <c r="Y9" s="226"/>
      <c r="Z9" s="227"/>
      <c r="AA9" s="228" t="s">
        <v>30</v>
      </c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30"/>
    </row>
    <row r="10" spans="1:38" ht="76.5" customHeight="1">
      <c r="A10" s="38" t="s">
        <v>41</v>
      </c>
      <c r="B10" s="39" t="s">
        <v>42</v>
      </c>
      <c r="C10" s="14" t="s">
        <v>43</v>
      </c>
      <c r="D10" s="40" t="s">
        <v>3</v>
      </c>
      <c r="E10" s="8" t="s">
        <v>33</v>
      </c>
      <c r="F10" s="8" t="s">
        <v>246</v>
      </c>
      <c r="G10" s="41" t="s">
        <v>32</v>
      </c>
      <c r="H10" s="42" t="s">
        <v>34</v>
      </c>
      <c r="I10" s="8" t="s">
        <v>35</v>
      </c>
      <c r="J10" s="8" t="s">
        <v>36</v>
      </c>
      <c r="K10" s="43" t="s">
        <v>37</v>
      </c>
      <c r="M10" s="10" t="s">
        <v>13</v>
      </c>
      <c r="N10" s="11" t="s">
        <v>12</v>
      </c>
      <c r="O10" s="11" t="s">
        <v>11</v>
      </c>
      <c r="P10" s="11" t="s">
        <v>10</v>
      </c>
      <c r="Q10" s="11" t="s">
        <v>9</v>
      </c>
      <c r="R10" s="10" t="s">
        <v>8</v>
      </c>
      <c r="S10" s="11" t="s">
        <v>7</v>
      </c>
      <c r="T10" s="11" t="s">
        <v>6</v>
      </c>
      <c r="U10" s="11" t="s">
        <v>5</v>
      </c>
      <c r="V10" s="11" t="s">
        <v>4</v>
      </c>
      <c r="W10" s="9" t="s">
        <v>29</v>
      </c>
      <c r="X10" s="12" t="s">
        <v>28</v>
      </c>
      <c r="Y10" s="9" t="s">
        <v>27</v>
      </c>
      <c r="Z10" s="12" t="s">
        <v>26</v>
      </c>
      <c r="AA10" s="9" t="s">
        <v>25</v>
      </c>
      <c r="AB10" s="9" t="s">
        <v>24</v>
      </c>
      <c r="AC10" s="12" t="s">
        <v>23</v>
      </c>
      <c r="AD10" s="12" t="s">
        <v>22</v>
      </c>
      <c r="AE10" s="9" t="s">
        <v>21</v>
      </c>
      <c r="AF10" s="9" t="s">
        <v>20</v>
      </c>
      <c r="AG10" s="12" t="s">
        <v>19</v>
      </c>
      <c r="AH10" s="12" t="s">
        <v>18</v>
      </c>
      <c r="AI10" s="9" t="s">
        <v>17</v>
      </c>
      <c r="AJ10" s="9" t="s">
        <v>16</v>
      </c>
      <c r="AK10" s="12" t="s">
        <v>15</v>
      </c>
      <c r="AL10" s="12" t="s">
        <v>14</v>
      </c>
    </row>
    <row r="11" spans="1:38">
      <c r="A11" s="44" t="s">
        <v>44</v>
      </c>
      <c r="B11" s="44" t="s">
        <v>234</v>
      </c>
      <c r="C11" s="45" t="s">
        <v>45</v>
      </c>
      <c r="D11" s="24">
        <f t="shared" ref="D11:D42" si="0">M11+R11</f>
        <v>315</v>
      </c>
      <c r="E11" s="46">
        <f t="shared" ref="E11:E42" si="1">SUM(W11,Y11,AA11:AB11,AE11:AF11,AI11:AJ11)</f>
        <v>1139</v>
      </c>
      <c r="F11" s="46">
        <f t="shared" ref="F11:F42" si="2">SUM(X11,Z11,AC11:AD11,AG11:AH11,AK11:AL11)</f>
        <v>128994</v>
      </c>
      <c r="G11" s="26">
        <f t="shared" ref="G11:G42" si="3">SUM(N11:Q11,S11:V11)</f>
        <v>1265</v>
      </c>
      <c r="H11" s="47">
        <f t="shared" ref="H11:H74" si="4">_xlfn.RANK.EQ(D11,$D$11:$D$96,0)</f>
        <v>8</v>
      </c>
      <c r="I11" s="25">
        <f t="shared" ref="I11:I74" si="5">_xlfn.RANK.EQ(E11,$E$11:$E$96,0)</f>
        <v>4</v>
      </c>
      <c r="J11" s="25">
        <f t="shared" ref="J11:J74" si="6">_xlfn.RANK.EQ(F11,$F$11:$F$96,0)</f>
        <v>6</v>
      </c>
      <c r="K11" s="48">
        <f t="shared" ref="K11:K74" si="7">_xlfn.RANK.EQ(G11,$G$11:$G$96,0)</f>
        <v>8</v>
      </c>
      <c r="M11" s="25">
        <v>193</v>
      </c>
      <c r="N11" s="44">
        <v>698</v>
      </c>
      <c r="O11" s="25">
        <v>1</v>
      </c>
      <c r="P11" s="44">
        <v>3</v>
      </c>
      <c r="Q11" s="44">
        <v>40</v>
      </c>
      <c r="R11" s="44">
        <v>122</v>
      </c>
      <c r="S11" s="44">
        <v>521</v>
      </c>
      <c r="T11" s="44">
        <v>1</v>
      </c>
      <c r="U11" s="44">
        <v>0</v>
      </c>
      <c r="V11" s="44">
        <v>1</v>
      </c>
      <c r="W11" s="44">
        <v>501</v>
      </c>
      <c r="X11" s="25">
        <v>60437</v>
      </c>
      <c r="Y11" s="44">
        <v>600</v>
      </c>
      <c r="Z11" s="44">
        <v>55033</v>
      </c>
      <c r="AA11" s="44">
        <v>0</v>
      </c>
      <c r="AB11" s="44">
        <v>0</v>
      </c>
      <c r="AC11" s="44">
        <v>0</v>
      </c>
      <c r="AD11" s="44">
        <v>0</v>
      </c>
      <c r="AE11" s="44">
        <v>1</v>
      </c>
      <c r="AF11" s="44">
        <v>0</v>
      </c>
      <c r="AG11" s="44">
        <v>0</v>
      </c>
      <c r="AH11" s="44">
        <v>0</v>
      </c>
      <c r="AI11" s="44">
        <v>35</v>
      </c>
      <c r="AJ11" s="44">
        <v>2</v>
      </c>
      <c r="AK11" s="44">
        <v>13369</v>
      </c>
      <c r="AL11" s="44">
        <v>155</v>
      </c>
    </row>
    <row r="12" spans="1:38">
      <c r="A12" s="44" t="s">
        <v>46</v>
      </c>
      <c r="B12" s="44" t="s">
        <v>235</v>
      </c>
      <c r="C12" s="45" t="s">
        <v>47</v>
      </c>
      <c r="D12" s="24">
        <f t="shared" si="0"/>
        <v>0</v>
      </c>
      <c r="E12" s="46">
        <f t="shared" si="1"/>
        <v>1</v>
      </c>
      <c r="F12" s="46">
        <f t="shared" si="2"/>
        <v>12674</v>
      </c>
      <c r="G12" s="26">
        <f t="shared" si="3"/>
        <v>2</v>
      </c>
      <c r="H12" s="47">
        <f t="shared" si="4"/>
        <v>73</v>
      </c>
      <c r="I12" s="25">
        <f t="shared" si="5"/>
        <v>70</v>
      </c>
      <c r="J12" s="25">
        <f t="shared" si="6"/>
        <v>27</v>
      </c>
      <c r="K12" s="48">
        <f t="shared" si="7"/>
        <v>77</v>
      </c>
      <c r="M12" s="25">
        <v>0</v>
      </c>
      <c r="N12" s="44">
        <v>1</v>
      </c>
      <c r="O12" s="25">
        <v>0</v>
      </c>
      <c r="P12" s="44">
        <v>0</v>
      </c>
      <c r="Q12" s="44">
        <v>1</v>
      </c>
      <c r="R12" s="44">
        <v>0</v>
      </c>
      <c r="S12" s="44">
        <v>0</v>
      </c>
      <c r="T12" s="44">
        <v>0</v>
      </c>
      <c r="U12" s="44">
        <v>0</v>
      </c>
      <c r="V12" s="44">
        <v>0</v>
      </c>
      <c r="W12" s="44">
        <v>0</v>
      </c>
      <c r="X12" s="25">
        <v>0</v>
      </c>
      <c r="Y12" s="44">
        <v>0</v>
      </c>
      <c r="Z12" s="44">
        <v>0</v>
      </c>
      <c r="AA12" s="44">
        <v>0</v>
      </c>
      <c r="AB12" s="44">
        <v>0</v>
      </c>
      <c r="AC12" s="44">
        <v>0</v>
      </c>
      <c r="AD12" s="44">
        <v>0</v>
      </c>
      <c r="AE12" s="44">
        <v>0</v>
      </c>
      <c r="AF12" s="44">
        <v>0</v>
      </c>
      <c r="AG12" s="44">
        <v>0</v>
      </c>
      <c r="AH12" s="44">
        <v>0</v>
      </c>
      <c r="AI12" s="44">
        <v>1</v>
      </c>
      <c r="AJ12" s="44">
        <v>0</v>
      </c>
      <c r="AK12" s="44">
        <v>12674</v>
      </c>
      <c r="AL12" s="44">
        <v>0</v>
      </c>
    </row>
    <row r="13" spans="1:38">
      <c r="A13" s="44" t="s">
        <v>48</v>
      </c>
      <c r="B13" s="44" t="s">
        <v>236</v>
      </c>
      <c r="C13" s="45" t="s">
        <v>49</v>
      </c>
      <c r="D13" s="24">
        <f t="shared" si="0"/>
        <v>6</v>
      </c>
      <c r="E13" s="46">
        <f t="shared" si="1"/>
        <v>1</v>
      </c>
      <c r="F13" s="46">
        <f t="shared" si="2"/>
        <v>1</v>
      </c>
      <c r="G13" s="26">
        <f t="shared" si="3"/>
        <v>61</v>
      </c>
      <c r="H13" s="47">
        <f t="shared" si="4"/>
        <v>64</v>
      </c>
      <c r="I13" s="25">
        <f t="shared" si="5"/>
        <v>70</v>
      </c>
      <c r="J13" s="25">
        <f t="shared" si="6"/>
        <v>71</v>
      </c>
      <c r="K13" s="48">
        <f t="shared" si="7"/>
        <v>64</v>
      </c>
      <c r="M13" s="25">
        <v>6</v>
      </c>
      <c r="N13" s="44">
        <v>53</v>
      </c>
      <c r="O13" s="25">
        <v>1</v>
      </c>
      <c r="P13" s="44">
        <v>2</v>
      </c>
      <c r="Q13" s="44">
        <v>3</v>
      </c>
      <c r="R13" s="44">
        <v>0</v>
      </c>
      <c r="S13" s="44">
        <v>2</v>
      </c>
      <c r="T13" s="44">
        <v>0</v>
      </c>
      <c r="U13" s="44">
        <v>0</v>
      </c>
      <c r="V13" s="44">
        <v>0</v>
      </c>
      <c r="W13" s="44">
        <v>1</v>
      </c>
      <c r="X13" s="25">
        <v>1</v>
      </c>
      <c r="Y13" s="44">
        <v>0</v>
      </c>
      <c r="Z13" s="44">
        <v>0</v>
      </c>
      <c r="AA13" s="44">
        <v>0</v>
      </c>
      <c r="AB13" s="44">
        <v>0</v>
      </c>
      <c r="AC13" s="44">
        <v>0</v>
      </c>
      <c r="AD13" s="44">
        <v>0</v>
      </c>
      <c r="AE13" s="44">
        <v>0</v>
      </c>
      <c r="AF13" s="44">
        <v>0</v>
      </c>
      <c r="AG13" s="44">
        <v>0</v>
      </c>
      <c r="AH13" s="44">
        <v>0</v>
      </c>
      <c r="AI13" s="44">
        <v>0</v>
      </c>
      <c r="AJ13" s="44">
        <v>0</v>
      </c>
      <c r="AK13" s="44">
        <v>0</v>
      </c>
      <c r="AL13" s="44">
        <v>0</v>
      </c>
    </row>
    <row r="14" spans="1:38">
      <c r="A14" s="49" t="s">
        <v>50</v>
      </c>
      <c r="B14" s="49" t="s">
        <v>237</v>
      </c>
      <c r="C14" s="50" t="s">
        <v>51</v>
      </c>
      <c r="D14" s="24">
        <f t="shared" si="0"/>
        <v>0</v>
      </c>
      <c r="E14" s="46">
        <f t="shared" si="1"/>
        <v>0</v>
      </c>
      <c r="F14" s="46">
        <f t="shared" si="2"/>
        <v>0</v>
      </c>
      <c r="G14" s="26">
        <f t="shared" si="3"/>
        <v>1</v>
      </c>
      <c r="H14" s="47">
        <f t="shared" si="4"/>
        <v>73</v>
      </c>
      <c r="I14" s="25">
        <f t="shared" si="5"/>
        <v>75</v>
      </c>
      <c r="J14" s="25">
        <f t="shared" si="6"/>
        <v>73</v>
      </c>
      <c r="K14" s="48">
        <f t="shared" si="7"/>
        <v>78</v>
      </c>
      <c r="M14" s="25">
        <v>0</v>
      </c>
      <c r="N14" s="44">
        <v>0</v>
      </c>
      <c r="O14" s="44">
        <v>0</v>
      </c>
      <c r="P14" s="44">
        <v>0</v>
      </c>
      <c r="Q14" s="44">
        <v>1</v>
      </c>
      <c r="R14" s="44">
        <v>0</v>
      </c>
      <c r="S14" s="44">
        <v>0</v>
      </c>
      <c r="T14" s="44">
        <v>0</v>
      </c>
      <c r="U14" s="44">
        <v>0</v>
      </c>
      <c r="V14" s="44">
        <v>0</v>
      </c>
      <c r="W14" s="44">
        <v>0</v>
      </c>
      <c r="X14" s="25">
        <v>0</v>
      </c>
      <c r="Y14" s="44">
        <v>0</v>
      </c>
      <c r="Z14" s="44">
        <v>0</v>
      </c>
      <c r="AA14" s="44">
        <v>0</v>
      </c>
      <c r="AB14" s="44">
        <v>0</v>
      </c>
      <c r="AC14" s="44">
        <v>0</v>
      </c>
      <c r="AD14" s="44">
        <v>0</v>
      </c>
      <c r="AE14" s="44">
        <v>0</v>
      </c>
      <c r="AF14" s="44">
        <v>0</v>
      </c>
      <c r="AG14" s="44">
        <v>0</v>
      </c>
      <c r="AH14" s="44">
        <v>0</v>
      </c>
      <c r="AI14" s="44">
        <v>0</v>
      </c>
      <c r="AJ14" s="44">
        <v>0</v>
      </c>
      <c r="AK14" s="44">
        <v>0</v>
      </c>
      <c r="AL14" s="44">
        <v>0</v>
      </c>
    </row>
    <row r="15" spans="1:38">
      <c r="A15" s="44" t="s">
        <v>52</v>
      </c>
      <c r="B15" s="44" t="s">
        <v>236</v>
      </c>
      <c r="C15" s="45" t="s">
        <v>53</v>
      </c>
      <c r="D15" s="24">
        <f t="shared" si="0"/>
        <v>8</v>
      </c>
      <c r="E15" s="46">
        <f t="shared" si="1"/>
        <v>28</v>
      </c>
      <c r="F15" s="46">
        <f t="shared" si="2"/>
        <v>546</v>
      </c>
      <c r="G15" s="26">
        <f t="shared" si="3"/>
        <v>61</v>
      </c>
      <c r="H15" s="47">
        <f t="shared" si="4"/>
        <v>62</v>
      </c>
      <c r="I15" s="25">
        <f t="shared" si="5"/>
        <v>52</v>
      </c>
      <c r="J15" s="25">
        <f t="shared" si="6"/>
        <v>62</v>
      </c>
      <c r="K15" s="48">
        <f t="shared" si="7"/>
        <v>64</v>
      </c>
      <c r="M15" s="25">
        <v>8</v>
      </c>
      <c r="N15" s="44">
        <v>45</v>
      </c>
      <c r="O15" s="25">
        <v>0</v>
      </c>
      <c r="P15" s="44">
        <v>1</v>
      </c>
      <c r="Q15" s="44">
        <v>3</v>
      </c>
      <c r="R15" s="44">
        <v>0</v>
      </c>
      <c r="S15" s="44">
        <v>12</v>
      </c>
      <c r="T15" s="44">
        <v>0</v>
      </c>
      <c r="U15" s="44">
        <v>0</v>
      </c>
      <c r="V15" s="44">
        <v>0</v>
      </c>
      <c r="W15" s="44">
        <v>21</v>
      </c>
      <c r="X15" s="25">
        <v>524</v>
      </c>
      <c r="Y15" s="44">
        <v>0</v>
      </c>
      <c r="Z15" s="44">
        <v>0</v>
      </c>
      <c r="AA15" s="44">
        <v>0</v>
      </c>
      <c r="AB15" s="44">
        <v>0</v>
      </c>
      <c r="AC15" s="44">
        <v>0</v>
      </c>
      <c r="AD15" s="44">
        <v>0</v>
      </c>
      <c r="AE15" s="44">
        <v>2</v>
      </c>
      <c r="AF15" s="44">
        <v>0</v>
      </c>
      <c r="AG15" s="44">
        <v>0</v>
      </c>
      <c r="AH15" s="44">
        <v>0</v>
      </c>
      <c r="AI15" s="44">
        <v>5</v>
      </c>
      <c r="AJ15" s="44">
        <v>0</v>
      </c>
      <c r="AK15" s="44">
        <v>22</v>
      </c>
      <c r="AL15" s="44">
        <v>0</v>
      </c>
    </row>
    <row r="16" spans="1:38">
      <c r="A16" s="44" t="s">
        <v>54</v>
      </c>
      <c r="B16" s="44" t="s">
        <v>236</v>
      </c>
      <c r="C16" s="45" t="s">
        <v>55</v>
      </c>
      <c r="D16" s="24">
        <f t="shared" si="0"/>
        <v>11</v>
      </c>
      <c r="E16" s="46">
        <f t="shared" si="1"/>
        <v>10</v>
      </c>
      <c r="F16" s="46">
        <f t="shared" si="2"/>
        <v>753</v>
      </c>
      <c r="G16" s="26">
        <f t="shared" si="3"/>
        <v>93</v>
      </c>
      <c r="H16" s="47">
        <f t="shared" si="4"/>
        <v>61</v>
      </c>
      <c r="I16" s="25">
        <f t="shared" si="5"/>
        <v>61</v>
      </c>
      <c r="J16" s="25">
        <f t="shared" si="6"/>
        <v>60</v>
      </c>
      <c r="K16" s="48">
        <f t="shared" si="7"/>
        <v>60</v>
      </c>
      <c r="M16" s="25">
        <v>11</v>
      </c>
      <c r="N16" s="44">
        <v>65</v>
      </c>
      <c r="O16" s="25">
        <v>0</v>
      </c>
      <c r="P16" s="44">
        <v>0</v>
      </c>
      <c r="Q16" s="44">
        <v>2</v>
      </c>
      <c r="R16" s="44">
        <v>0</v>
      </c>
      <c r="S16" s="44">
        <v>26</v>
      </c>
      <c r="T16" s="44">
        <v>0</v>
      </c>
      <c r="U16" s="44">
        <v>0</v>
      </c>
      <c r="V16" s="44">
        <v>0</v>
      </c>
      <c r="W16" s="44">
        <v>9</v>
      </c>
      <c r="X16" s="25">
        <v>753</v>
      </c>
      <c r="Y16" s="44">
        <v>0</v>
      </c>
      <c r="Z16" s="44">
        <v>0</v>
      </c>
      <c r="AA16" s="44">
        <v>0</v>
      </c>
      <c r="AB16" s="44">
        <v>0</v>
      </c>
      <c r="AC16" s="44">
        <v>0</v>
      </c>
      <c r="AD16" s="44">
        <v>0</v>
      </c>
      <c r="AE16" s="44">
        <v>0</v>
      </c>
      <c r="AF16" s="44">
        <v>0</v>
      </c>
      <c r="AG16" s="44">
        <v>0</v>
      </c>
      <c r="AH16" s="44">
        <v>0</v>
      </c>
      <c r="AI16" s="44">
        <v>1</v>
      </c>
      <c r="AJ16" s="44">
        <v>0</v>
      </c>
      <c r="AK16" s="44">
        <v>0</v>
      </c>
      <c r="AL16" s="44">
        <v>0</v>
      </c>
    </row>
    <row r="17" spans="1:38">
      <c r="A17" s="44" t="s">
        <v>56</v>
      </c>
      <c r="B17" s="44" t="s">
        <v>238</v>
      </c>
      <c r="C17" s="45" t="s">
        <v>57</v>
      </c>
      <c r="D17" s="24">
        <f t="shared" si="0"/>
        <v>12</v>
      </c>
      <c r="E17" s="46">
        <f t="shared" si="1"/>
        <v>6</v>
      </c>
      <c r="F17" s="46">
        <f t="shared" si="2"/>
        <v>700</v>
      </c>
      <c r="G17" s="26">
        <f t="shared" si="3"/>
        <v>62</v>
      </c>
      <c r="H17" s="47">
        <f t="shared" si="4"/>
        <v>59</v>
      </c>
      <c r="I17" s="25">
        <f t="shared" si="5"/>
        <v>64</v>
      </c>
      <c r="J17" s="25">
        <f t="shared" si="6"/>
        <v>61</v>
      </c>
      <c r="K17" s="48">
        <f t="shared" si="7"/>
        <v>63</v>
      </c>
      <c r="M17" s="25">
        <v>8</v>
      </c>
      <c r="N17" s="44">
        <v>26</v>
      </c>
      <c r="O17" s="25">
        <v>0</v>
      </c>
      <c r="P17" s="44">
        <v>0</v>
      </c>
      <c r="Q17" s="44">
        <v>4</v>
      </c>
      <c r="R17" s="44">
        <v>4</v>
      </c>
      <c r="S17" s="44">
        <v>32</v>
      </c>
      <c r="T17" s="44">
        <v>0</v>
      </c>
      <c r="U17" s="44">
        <v>0</v>
      </c>
      <c r="V17" s="44">
        <v>0</v>
      </c>
      <c r="W17" s="44">
        <v>6</v>
      </c>
      <c r="X17" s="25">
        <v>700</v>
      </c>
      <c r="Y17" s="44">
        <v>0</v>
      </c>
      <c r="Z17" s="44">
        <v>0</v>
      </c>
      <c r="AA17" s="44">
        <v>0</v>
      </c>
      <c r="AB17" s="44">
        <v>0</v>
      </c>
      <c r="AC17" s="44">
        <v>0</v>
      </c>
      <c r="AD17" s="44">
        <v>0</v>
      </c>
      <c r="AE17" s="44">
        <v>0</v>
      </c>
      <c r="AF17" s="44">
        <v>0</v>
      </c>
      <c r="AG17" s="44">
        <v>0</v>
      </c>
      <c r="AH17" s="44">
        <v>0</v>
      </c>
      <c r="AI17" s="44">
        <v>0</v>
      </c>
      <c r="AJ17" s="44">
        <v>0</v>
      </c>
      <c r="AK17" s="44">
        <v>0</v>
      </c>
      <c r="AL17" s="44">
        <v>0</v>
      </c>
    </row>
    <row r="18" spans="1:38">
      <c r="A18" s="44" t="s">
        <v>58</v>
      </c>
      <c r="B18" s="44" t="s">
        <v>239</v>
      </c>
      <c r="C18" s="45" t="s">
        <v>59</v>
      </c>
      <c r="D18" s="24">
        <f t="shared" si="0"/>
        <v>66</v>
      </c>
      <c r="E18" s="46">
        <f t="shared" si="1"/>
        <v>76</v>
      </c>
      <c r="F18" s="46">
        <f t="shared" si="2"/>
        <v>6290</v>
      </c>
      <c r="G18" s="26">
        <f t="shared" si="3"/>
        <v>293</v>
      </c>
      <c r="H18" s="47">
        <f t="shared" si="4"/>
        <v>27</v>
      </c>
      <c r="I18" s="25">
        <f t="shared" si="5"/>
        <v>33</v>
      </c>
      <c r="J18" s="25">
        <f t="shared" si="6"/>
        <v>38</v>
      </c>
      <c r="K18" s="48">
        <f t="shared" si="7"/>
        <v>39</v>
      </c>
      <c r="M18" s="25">
        <v>40</v>
      </c>
      <c r="N18" s="44">
        <v>156</v>
      </c>
      <c r="O18" s="25">
        <v>0</v>
      </c>
      <c r="P18" s="44">
        <v>3</v>
      </c>
      <c r="Q18" s="44">
        <v>17</v>
      </c>
      <c r="R18" s="44">
        <v>26</v>
      </c>
      <c r="S18" s="44">
        <v>105</v>
      </c>
      <c r="T18" s="44">
        <v>0</v>
      </c>
      <c r="U18" s="44">
        <v>12</v>
      </c>
      <c r="V18" s="44">
        <v>0</v>
      </c>
      <c r="W18" s="44">
        <v>34</v>
      </c>
      <c r="X18" s="25">
        <v>5822</v>
      </c>
      <c r="Y18" s="44">
        <v>34</v>
      </c>
      <c r="Z18" s="44">
        <v>450</v>
      </c>
      <c r="AA18" s="44">
        <v>0</v>
      </c>
      <c r="AB18" s="44">
        <v>0</v>
      </c>
      <c r="AC18" s="44">
        <v>0</v>
      </c>
      <c r="AD18" s="44">
        <v>0</v>
      </c>
      <c r="AE18" s="44">
        <v>1</v>
      </c>
      <c r="AF18" s="44">
        <v>0</v>
      </c>
      <c r="AG18" s="44">
        <v>0</v>
      </c>
      <c r="AH18" s="44">
        <v>0</v>
      </c>
      <c r="AI18" s="44">
        <v>7</v>
      </c>
      <c r="AJ18" s="44">
        <v>0</v>
      </c>
      <c r="AK18" s="44">
        <v>18</v>
      </c>
      <c r="AL18" s="44">
        <v>0</v>
      </c>
    </row>
    <row r="19" spans="1:38">
      <c r="A19" s="44" t="s">
        <v>60</v>
      </c>
      <c r="B19" s="44" t="s">
        <v>240</v>
      </c>
      <c r="C19" s="45" t="s">
        <v>61</v>
      </c>
      <c r="D19" s="24">
        <f t="shared" si="0"/>
        <v>40</v>
      </c>
      <c r="E19" s="46">
        <f t="shared" si="1"/>
        <v>41</v>
      </c>
      <c r="F19" s="46">
        <f t="shared" si="2"/>
        <v>2127</v>
      </c>
      <c r="G19" s="26">
        <f t="shared" si="3"/>
        <v>199</v>
      </c>
      <c r="H19" s="47">
        <f t="shared" si="4"/>
        <v>44</v>
      </c>
      <c r="I19" s="25">
        <f t="shared" si="5"/>
        <v>48</v>
      </c>
      <c r="J19" s="25">
        <f t="shared" si="6"/>
        <v>55</v>
      </c>
      <c r="K19" s="48">
        <f t="shared" si="7"/>
        <v>49</v>
      </c>
      <c r="M19" s="25">
        <v>37</v>
      </c>
      <c r="N19" s="44">
        <v>137</v>
      </c>
      <c r="O19" s="25">
        <v>0</v>
      </c>
      <c r="P19" s="44">
        <v>2</v>
      </c>
      <c r="Q19" s="44">
        <v>9</v>
      </c>
      <c r="R19" s="44">
        <v>3</v>
      </c>
      <c r="S19" s="44">
        <v>51</v>
      </c>
      <c r="T19" s="44">
        <v>0</v>
      </c>
      <c r="U19" s="44">
        <v>0</v>
      </c>
      <c r="V19" s="44">
        <v>0</v>
      </c>
      <c r="W19" s="44">
        <v>28</v>
      </c>
      <c r="X19" s="25">
        <v>1268</v>
      </c>
      <c r="Y19" s="44">
        <v>11</v>
      </c>
      <c r="Z19" s="44">
        <v>0</v>
      </c>
      <c r="AA19" s="44">
        <v>0</v>
      </c>
      <c r="AB19" s="44">
        <v>0</v>
      </c>
      <c r="AC19" s="44">
        <v>0</v>
      </c>
      <c r="AD19" s="44">
        <v>0</v>
      </c>
      <c r="AE19" s="44">
        <v>1</v>
      </c>
      <c r="AF19" s="44">
        <v>0</v>
      </c>
      <c r="AG19" s="44">
        <v>853</v>
      </c>
      <c r="AH19" s="44">
        <v>0</v>
      </c>
      <c r="AI19" s="44">
        <v>1</v>
      </c>
      <c r="AJ19" s="44">
        <v>0</v>
      </c>
      <c r="AK19" s="44">
        <v>6</v>
      </c>
      <c r="AL19" s="44">
        <v>0</v>
      </c>
    </row>
    <row r="20" spans="1:38">
      <c r="A20" s="44" t="s">
        <v>62</v>
      </c>
      <c r="B20" s="44" t="s">
        <v>234</v>
      </c>
      <c r="C20" s="45" t="s">
        <v>63</v>
      </c>
      <c r="D20" s="24">
        <f t="shared" si="0"/>
        <v>556</v>
      </c>
      <c r="E20" s="46">
        <f t="shared" si="1"/>
        <v>827</v>
      </c>
      <c r="F20" s="46">
        <f t="shared" si="2"/>
        <v>276359</v>
      </c>
      <c r="G20" s="26">
        <f t="shared" si="3"/>
        <v>3799</v>
      </c>
      <c r="H20" s="47">
        <f t="shared" si="4"/>
        <v>3</v>
      </c>
      <c r="I20" s="25">
        <f t="shared" si="5"/>
        <v>6</v>
      </c>
      <c r="J20" s="25">
        <f t="shared" si="6"/>
        <v>4</v>
      </c>
      <c r="K20" s="48">
        <f t="shared" si="7"/>
        <v>2</v>
      </c>
      <c r="M20" s="25">
        <v>311</v>
      </c>
      <c r="N20" s="44">
        <v>2116</v>
      </c>
      <c r="O20" s="25">
        <v>1</v>
      </c>
      <c r="P20" s="44">
        <v>8</v>
      </c>
      <c r="Q20" s="44">
        <v>58</v>
      </c>
      <c r="R20" s="44">
        <v>245</v>
      </c>
      <c r="S20" s="44">
        <v>1610</v>
      </c>
      <c r="T20" s="44">
        <v>0</v>
      </c>
      <c r="U20" s="44">
        <v>1</v>
      </c>
      <c r="V20" s="44">
        <v>5</v>
      </c>
      <c r="W20" s="44">
        <v>414</v>
      </c>
      <c r="X20" s="25">
        <v>151488</v>
      </c>
      <c r="Y20" s="44">
        <v>405</v>
      </c>
      <c r="Z20" s="44">
        <v>123676</v>
      </c>
      <c r="AA20" s="44">
        <v>0</v>
      </c>
      <c r="AB20" s="44">
        <v>0</v>
      </c>
      <c r="AC20" s="44">
        <v>0</v>
      </c>
      <c r="AD20" s="44">
        <v>0</v>
      </c>
      <c r="AE20" s="44">
        <v>2</v>
      </c>
      <c r="AF20" s="44">
        <v>0</v>
      </c>
      <c r="AG20" s="44">
        <v>88</v>
      </c>
      <c r="AH20" s="44">
        <v>0</v>
      </c>
      <c r="AI20" s="44">
        <v>5</v>
      </c>
      <c r="AJ20" s="44">
        <v>1</v>
      </c>
      <c r="AK20" s="44">
        <v>1074</v>
      </c>
      <c r="AL20" s="44">
        <v>33</v>
      </c>
    </row>
    <row r="21" spans="1:38">
      <c r="A21" s="44" t="s">
        <v>64</v>
      </c>
      <c r="B21" s="44" t="s">
        <v>235</v>
      </c>
      <c r="C21" s="45" t="s">
        <v>65</v>
      </c>
      <c r="D21" s="24">
        <f t="shared" si="0"/>
        <v>0</v>
      </c>
      <c r="E21" s="46">
        <f t="shared" si="1"/>
        <v>0</v>
      </c>
      <c r="F21" s="46">
        <f t="shared" si="2"/>
        <v>0</v>
      </c>
      <c r="G21" s="26">
        <f t="shared" si="3"/>
        <v>0</v>
      </c>
      <c r="H21" s="47">
        <f t="shared" si="4"/>
        <v>73</v>
      </c>
      <c r="I21" s="25">
        <f t="shared" si="5"/>
        <v>75</v>
      </c>
      <c r="J21" s="25">
        <f t="shared" si="6"/>
        <v>73</v>
      </c>
      <c r="K21" s="48">
        <f t="shared" si="7"/>
        <v>80</v>
      </c>
      <c r="M21" s="25">
        <v>0</v>
      </c>
      <c r="N21" s="44">
        <v>0</v>
      </c>
      <c r="O21" s="25">
        <v>0</v>
      </c>
      <c r="P21" s="44">
        <v>0</v>
      </c>
      <c r="Q21" s="44">
        <v>0</v>
      </c>
      <c r="R21" s="44">
        <v>0</v>
      </c>
      <c r="S21" s="44">
        <v>0</v>
      </c>
      <c r="T21" s="44">
        <v>0</v>
      </c>
      <c r="U21" s="44">
        <v>0</v>
      </c>
      <c r="V21" s="44">
        <v>0</v>
      </c>
      <c r="W21" s="44">
        <v>0</v>
      </c>
      <c r="X21" s="25">
        <v>0</v>
      </c>
      <c r="Y21" s="44">
        <v>0</v>
      </c>
      <c r="Z21" s="44">
        <v>0</v>
      </c>
      <c r="AA21" s="44">
        <v>0</v>
      </c>
      <c r="AB21" s="44">
        <v>0</v>
      </c>
      <c r="AC21" s="44">
        <v>0</v>
      </c>
      <c r="AD21" s="44">
        <v>0</v>
      </c>
      <c r="AE21" s="44">
        <v>0</v>
      </c>
      <c r="AF21" s="44">
        <v>0</v>
      </c>
      <c r="AG21" s="44">
        <v>0</v>
      </c>
      <c r="AH21" s="44">
        <v>0</v>
      </c>
      <c r="AI21" s="44">
        <v>0</v>
      </c>
      <c r="AJ21" s="44">
        <v>0</v>
      </c>
      <c r="AK21" s="44">
        <v>0</v>
      </c>
      <c r="AL21" s="44">
        <v>0</v>
      </c>
    </row>
    <row r="22" spans="1:38">
      <c r="A22" s="44" t="s">
        <v>66</v>
      </c>
      <c r="B22" s="44" t="s">
        <v>239</v>
      </c>
      <c r="C22" s="45" t="s">
        <v>67</v>
      </c>
      <c r="D22" s="24">
        <f t="shared" si="0"/>
        <v>25</v>
      </c>
      <c r="E22" s="46">
        <f t="shared" si="1"/>
        <v>23</v>
      </c>
      <c r="F22" s="46">
        <f t="shared" si="2"/>
        <v>245</v>
      </c>
      <c r="G22" s="26">
        <f t="shared" si="3"/>
        <v>242</v>
      </c>
      <c r="H22" s="47">
        <f t="shared" si="4"/>
        <v>52</v>
      </c>
      <c r="I22" s="25">
        <f t="shared" si="5"/>
        <v>58</v>
      </c>
      <c r="J22" s="25">
        <f t="shared" si="6"/>
        <v>64</v>
      </c>
      <c r="K22" s="48">
        <f t="shared" si="7"/>
        <v>44</v>
      </c>
      <c r="M22" s="25">
        <v>19</v>
      </c>
      <c r="N22" s="44">
        <v>204</v>
      </c>
      <c r="O22" s="25">
        <v>0</v>
      </c>
      <c r="P22" s="44">
        <v>0</v>
      </c>
      <c r="Q22" s="44">
        <v>0</v>
      </c>
      <c r="R22" s="44">
        <v>6</v>
      </c>
      <c r="S22" s="44">
        <v>38</v>
      </c>
      <c r="T22" s="44">
        <v>0</v>
      </c>
      <c r="U22" s="44">
        <v>0</v>
      </c>
      <c r="V22" s="44">
        <v>0</v>
      </c>
      <c r="W22" s="44">
        <v>23</v>
      </c>
      <c r="X22" s="25">
        <v>245</v>
      </c>
      <c r="Y22" s="44">
        <v>0</v>
      </c>
      <c r="Z22" s="44">
        <v>0</v>
      </c>
      <c r="AA22" s="44">
        <v>0</v>
      </c>
      <c r="AB22" s="44">
        <v>0</v>
      </c>
      <c r="AC22" s="44">
        <v>0</v>
      </c>
      <c r="AD22" s="44">
        <v>0</v>
      </c>
      <c r="AE22" s="44">
        <v>0</v>
      </c>
      <c r="AF22" s="44">
        <v>0</v>
      </c>
      <c r="AG22" s="44">
        <v>0</v>
      </c>
      <c r="AH22" s="44">
        <v>0</v>
      </c>
      <c r="AI22" s="44">
        <v>0</v>
      </c>
      <c r="AJ22" s="44">
        <v>0</v>
      </c>
      <c r="AK22" s="44">
        <v>0</v>
      </c>
      <c r="AL22" s="44">
        <v>0</v>
      </c>
    </row>
    <row r="23" spans="1:38">
      <c r="A23" s="44" t="s">
        <v>68</v>
      </c>
      <c r="B23" s="44" t="s">
        <v>239</v>
      </c>
      <c r="C23" s="45" t="s">
        <v>69</v>
      </c>
      <c r="D23" s="24">
        <f t="shared" si="0"/>
        <v>68</v>
      </c>
      <c r="E23" s="46">
        <f t="shared" si="1"/>
        <v>157</v>
      </c>
      <c r="F23" s="46">
        <f t="shared" si="2"/>
        <v>3491</v>
      </c>
      <c r="G23" s="26">
        <f t="shared" si="3"/>
        <v>242</v>
      </c>
      <c r="H23" s="47">
        <f t="shared" si="4"/>
        <v>24</v>
      </c>
      <c r="I23" s="25">
        <f t="shared" si="5"/>
        <v>22</v>
      </c>
      <c r="J23" s="25">
        <f t="shared" si="6"/>
        <v>46</v>
      </c>
      <c r="K23" s="48">
        <f t="shared" si="7"/>
        <v>44</v>
      </c>
      <c r="M23" s="25">
        <v>45</v>
      </c>
      <c r="N23" s="44">
        <v>141</v>
      </c>
      <c r="O23" s="25">
        <v>0</v>
      </c>
      <c r="P23" s="44">
        <v>0</v>
      </c>
      <c r="Q23" s="44">
        <v>5</v>
      </c>
      <c r="R23" s="44">
        <v>23</v>
      </c>
      <c r="S23" s="44">
        <v>96</v>
      </c>
      <c r="T23" s="44">
        <v>0</v>
      </c>
      <c r="U23" s="44">
        <v>0</v>
      </c>
      <c r="V23" s="44">
        <v>0</v>
      </c>
      <c r="W23" s="44">
        <v>88</v>
      </c>
      <c r="X23" s="25">
        <v>3491</v>
      </c>
      <c r="Y23" s="44">
        <v>69</v>
      </c>
      <c r="Z23" s="44">
        <v>0</v>
      </c>
      <c r="AA23" s="44">
        <v>0</v>
      </c>
      <c r="AB23" s="44">
        <v>0</v>
      </c>
      <c r="AC23" s="44">
        <v>0</v>
      </c>
      <c r="AD23" s="44">
        <v>0</v>
      </c>
      <c r="AE23" s="44">
        <v>0</v>
      </c>
      <c r="AF23" s="44">
        <v>0</v>
      </c>
      <c r="AG23" s="44">
        <v>0</v>
      </c>
      <c r="AH23" s="44">
        <v>0</v>
      </c>
      <c r="AI23" s="44">
        <v>0</v>
      </c>
      <c r="AJ23" s="44">
        <v>0</v>
      </c>
      <c r="AK23" s="44">
        <v>0</v>
      </c>
      <c r="AL23" s="44">
        <v>0</v>
      </c>
    </row>
    <row r="24" spans="1:38">
      <c r="A24" s="44" t="s">
        <v>70</v>
      </c>
      <c r="B24" s="44" t="s">
        <v>237</v>
      </c>
      <c r="C24" s="45" t="s">
        <v>71</v>
      </c>
      <c r="D24" s="24">
        <f t="shared" si="0"/>
        <v>12</v>
      </c>
      <c r="E24" s="46">
        <f t="shared" si="1"/>
        <v>61</v>
      </c>
      <c r="F24" s="46">
        <f t="shared" si="2"/>
        <v>222</v>
      </c>
      <c r="G24" s="26">
        <f t="shared" si="3"/>
        <v>69</v>
      </c>
      <c r="H24" s="47">
        <f t="shared" si="4"/>
        <v>59</v>
      </c>
      <c r="I24" s="25">
        <f t="shared" si="5"/>
        <v>37</v>
      </c>
      <c r="J24" s="25">
        <f t="shared" si="6"/>
        <v>65</v>
      </c>
      <c r="K24" s="48">
        <f t="shared" si="7"/>
        <v>61</v>
      </c>
      <c r="M24" s="25">
        <v>8</v>
      </c>
      <c r="N24" s="44">
        <v>38</v>
      </c>
      <c r="O24" s="25">
        <v>0</v>
      </c>
      <c r="P24" s="44">
        <v>0</v>
      </c>
      <c r="Q24" s="44">
        <v>4</v>
      </c>
      <c r="R24" s="44">
        <v>4</v>
      </c>
      <c r="S24" s="44">
        <v>27</v>
      </c>
      <c r="T24" s="44">
        <v>0</v>
      </c>
      <c r="U24" s="44">
        <v>0</v>
      </c>
      <c r="V24" s="44">
        <v>0</v>
      </c>
      <c r="W24" s="44">
        <v>20</v>
      </c>
      <c r="X24" s="25">
        <v>217</v>
      </c>
      <c r="Y24" s="44">
        <v>38</v>
      </c>
      <c r="Z24" s="44">
        <v>0</v>
      </c>
      <c r="AA24" s="44">
        <v>0</v>
      </c>
      <c r="AB24" s="44">
        <v>0</v>
      </c>
      <c r="AC24" s="44">
        <v>0</v>
      </c>
      <c r="AD24" s="44">
        <v>0</v>
      </c>
      <c r="AE24" s="44">
        <v>0</v>
      </c>
      <c r="AF24" s="44">
        <v>0</v>
      </c>
      <c r="AG24" s="44">
        <v>0</v>
      </c>
      <c r="AH24" s="44">
        <v>0</v>
      </c>
      <c r="AI24" s="44">
        <v>3</v>
      </c>
      <c r="AJ24" s="44">
        <v>0</v>
      </c>
      <c r="AK24" s="44">
        <v>5</v>
      </c>
      <c r="AL24" s="44">
        <v>0</v>
      </c>
    </row>
    <row r="25" spans="1:38">
      <c r="A25" s="44" t="s">
        <v>72</v>
      </c>
      <c r="B25" s="44" t="s">
        <v>240</v>
      </c>
      <c r="C25" s="45" t="s">
        <v>73</v>
      </c>
      <c r="D25" s="24">
        <f t="shared" si="0"/>
        <v>32</v>
      </c>
      <c r="E25" s="46">
        <f t="shared" si="1"/>
        <v>12</v>
      </c>
      <c r="F25" s="46">
        <f t="shared" si="2"/>
        <v>1237</v>
      </c>
      <c r="G25" s="26">
        <f t="shared" si="3"/>
        <v>167</v>
      </c>
      <c r="H25" s="47">
        <f t="shared" si="4"/>
        <v>46</v>
      </c>
      <c r="I25" s="25">
        <f t="shared" si="5"/>
        <v>60</v>
      </c>
      <c r="J25" s="25">
        <f t="shared" si="6"/>
        <v>58</v>
      </c>
      <c r="K25" s="48">
        <f t="shared" si="7"/>
        <v>53</v>
      </c>
      <c r="M25" s="25">
        <v>25</v>
      </c>
      <c r="N25" s="44">
        <v>159</v>
      </c>
      <c r="O25" s="25">
        <v>0</v>
      </c>
      <c r="P25" s="44">
        <v>0</v>
      </c>
      <c r="Q25" s="44">
        <v>0</v>
      </c>
      <c r="R25" s="44">
        <v>7</v>
      </c>
      <c r="S25" s="44">
        <v>8</v>
      </c>
      <c r="T25" s="44">
        <v>0</v>
      </c>
      <c r="U25" s="44">
        <v>0</v>
      </c>
      <c r="V25" s="44">
        <v>0</v>
      </c>
      <c r="W25" s="44">
        <v>12</v>
      </c>
      <c r="X25" s="25">
        <v>1237</v>
      </c>
      <c r="Y25" s="44">
        <v>0</v>
      </c>
      <c r="Z25" s="44">
        <v>0</v>
      </c>
      <c r="AA25" s="44">
        <v>0</v>
      </c>
      <c r="AB25" s="44">
        <v>0</v>
      </c>
      <c r="AC25" s="44">
        <v>0</v>
      </c>
      <c r="AD25" s="44">
        <v>0</v>
      </c>
      <c r="AE25" s="44">
        <v>0</v>
      </c>
      <c r="AF25" s="44">
        <v>0</v>
      </c>
      <c r="AG25" s="44">
        <v>0</v>
      </c>
      <c r="AH25" s="44">
        <v>0</v>
      </c>
      <c r="AI25" s="44">
        <v>0</v>
      </c>
      <c r="AJ25" s="44">
        <v>0</v>
      </c>
      <c r="AK25" s="44">
        <v>0</v>
      </c>
      <c r="AL25" s="44">
        <v>0</v>
      </c>
    </row>
    <row r="26" spans="1:38">
      <c r="A26" s="44" t="s">
        <v>74</v>
      </c>
      <c r="B26" s="44" t="s">
        <v>234</v>
      </c>
      <c r="C26" s="45" t="s">
        <v>75</v>
      </c>
      <c r="D26" s="24">
        <f t="shared" si="0"/>
        <v>129</v>
      </c>
      <c r="E26" s="46">
        <f t="shared" si="1"/>
        <v>469</v>
      </c>
      <c r="F26" s="46">
        <f t="shared" si="2"/>
        <v>27872</v>
      </c>
      <c r="G26" s="26">
        <f t="shared" si="3"/>
        <v>924</v>
      </c>
      <c r="H26" s="47">
        <f t="shared" si="4"/>
        <v>12</v>
      </c>
      <c r="I26" s="25">
        <f t="shared" si="5"/>
        <v>9</v>
      </c>
      <c r="J26" s="25">
        <f t="shared" si="6"/>
        <v>14</v>
      </c>
      <c r="K26" s="48">
        <f t="shared" si="7"/>
        <v>11</v>
      </c>
      <c r="M26" s="25">
        <v>118</v>
      </c>
      <c r="N26" s="44">
        <v>504</v>
      </c>
      <c r="O26" s="25">
        <v>0</v>
      </c>
      <c r="P26" s="44">
        <v>6</v>
      </c>
      <c r="Q26" s="44">
        <v>26</v>
      </c>
      <c r="R26" s="44">
        <v>11</v>
      </c>
      <c r="S26" s="44">
        <v>388</v>
      </c>
      <c r="T26" s="44">
        <v>0</v>
      </c>
      <c r="U26" s="44">
        <v>0</v>
      </c>
      <c r="V26" s="44">
        <v>0</v>
      </c>
      <c r="W26" s="44">
        <v>161</v>
      </c>
      <c r="X26" s="25">
        <v>26691</v>
      </c>
      <c r="Y26" s="44">
        <v>297</v>
      </c>
      <c r="Z26" s="44">
        <v>1144</v>
      </c>
      <c r="AA26" s="44">
        <v>0</v>
      </c>
      <c r="AB26" s="44">
        <v>0</v>
      </c>
      <c r="AC26" s="44">
        <v>0</v>
      </c>
      <c r="AD26" s="44">
        <v>0</v>
      </c>
      <c r="AE26" s="44">
        <v>0</v>
      </c>
      <c r="AF26" s="44">
        <v>0</v>
      </c>
      <c r="AG26" s="44">
        <v>0</v>
      </c>
      <c r="AH26" s="44">
        <v>0</v>
      </c>
      <c r="AI26" s="44">
        <v>11</v>
      </c>
      <c r="AJ26" s="44">
        <v>0</v>
      </c>
      <c r="AK26" s="44">
        <v>37</v>
      </c>
      <c r="AL26" s="44">
        <v>0</v>
      </c>
    </row>
    <row r="27" spans="1:38">
      <c r="A27" s="44" t="s">
        <v>76</v>
      </c>
      <c r="B27" s="44" t="s">
        <v>237</v>
      </c>
      <c r="C27" s="45" t="s">
        <v>77</v>
      </c>
      <c r="D27" s="24">
        <f t="shared" si="0"/>
        <v>2</v>
      </c>
      <c r="E27" s="46">
        <f t="shared" si="1"/>
        <v>0</v>
      </c>
      <c r="F27" s="46">
        <f t="shared" si="2"/>
        <v>0</v>
      </c>
      <c r="G27" s="26">
        <f t="shared" si="3"/>
        <v>6</v>
      </c>
      <c r="H27" s="47">
        <f t="shared" si="4"/>
        <v>69</v>
      </c>
      <c r="I27" s="25">
        <f t="shared" si="5"/>
        <v>75</v>
      </c>
      <c r="J27" s="25">
        <f t="shared" si="6"/>
        <v>73</v>
      </c>
      <c r="K27" s="48">
        <f t="shared" si="7"/>
        <v>73</v>
      </c>
      <c r="M27" s="25">
        <v>1</v>
      </c>
      <c r="N27" s="44">
        <v>4</v>
      </c>
      <c r="O27" s="25">
        <v>0</v>
      </c>
      <c r="P27" s="44">
        <v>0</v>
      </c>
      <c r="Q27" s="44">
        <v>0</v>
      </c>
      <c r="R27" s="44">
        <v>1</v>
      </c>
      <c r="S27" s="44">
        <v>2</v>
      </c>
      <c r="T27" s="44">
        <v>0</v>
      </c>
      <c r="U27" s="44">
        <v>0</v>
      </c>
      <c r="V27" s="44">
        <v>0</v>
      </c>
      <c r="W27" s="44">
        <v>0</v>
      </c>
      <c r="X27" s="25">
        <v>0</v>
      </c>
      <c r="Y27" s="44">
        <v>0</v>
      </c>
      <c r="Z27" s="44">
        <v>0</v>
      </c>
      <c r="AA27" s="44">
        <v>0</v>
      </c>
      <c r="AB27" s="44">
        <v>0</v>
      </c>
      <c r="AC27" s="44">
        <v>0</v>
      </c>
      <c r="AD27" s="44">
        <v>0</v>
      </c>
      <c r="AE27" s="44">
        <v>0</v>
      </c>
      <c r="AF27" s="44">
        <v>0</v>
      </c>
      <c r="AG27" s="44">
        <v>0</v>
      </c>
      <c r="AH27" s="44">
        <v>0</v>
      </c>
      <c r="AI27" s="44">
        <v>0</v>
      </c>
      <c r="AJ27" s="44">
        <v>0</v>
      </c>
      <c r="AK27" s="44">
        <v>0</v>
      </c>
      <c r="AL27" s="44">
        <v>0</v>
      </c>
    </row>
    <row r="28" spans="1:38">
      <c r="A28" s="44" t="s">
        <v>78</v>
      </c>
      <c r="B28" s="44" t="s">
        <v>240</v>
      </c>
      <c r="C28" s="45" t="s">
        <v>79</v>
      </c>
      <c r="D28" s="24">
        <f t="shared" si="0"/>
        <v>16</v>
      </c>
      <c r="E28" s="46">
        <f t="shared" si="1"/>
        <v>24</v>
      </c>
      <c r="F28" s="46">
        <f t="shared" si="2"/>
        <v>7204</v>
      </c>
      <c r="G28" s="26">
        <f t="shared" si="3"/>
        <v>176</v>
      </c>
      <c r="H28" s="47">
        <f t="shared" si="4"/>
        <v>56</v>
      </c>
      <c r="I28" s="25">
        <f t="shared" si="5"/>
        <v>57</v>
      </c>
      <c r="J28" s="25">
        <f t="shared" si="6"/>
        <v>37</v>
      </c>
      <c r="K28" s="48">
        <f t="shared" si="7"/>
        <v>52</v>
      </c>
      <c r="M28" s="25">
        <v>13</v>
      </c>
      <c r="N28" s="44">
        <v>142</v>
      </c>
      <c r="O28" s="25">
        <v>0</v>
      </c>
      <c r="P28" s="44">
        <v>0</v>
      </c>
      <c r="Q28" s="44">
        <v>8</v>
      </c>
      <c r="R28" s="44">
        <v>3</v>
      </c>
      <c r="S28" s="44">
        <v>26</v>
      </c>
      <c r="T28" s="44">
        <v>0</v>
      </c>
      <c r="U28" s="44">
        <v>0</v>
      </c>
      <c r="V28" s="44">
        <v>0</v>
      </c>
      <c r="W28" s="44">
        <v>22</v>
      </c>
      <c r="X28" s="25">
        <v>7200</v>
      </c>
      <c r="Y28" s="44">
        <v>0</v>
      </c>
      <c r="Z28" s="44">
        <v>0</v>
      </c>
      <c r="AA28" s="44">
        <v>0</v>
      </c>
      <c r="AB28" s="44">
        <v>0</v>
      </c>
      <c r="AC28" s="44">
        <v>0</v>
      </c>
      <c r="AD28" s="44">
        <v>0</v>
      </c>
      <c r="AE28" s="44">
        <v>0</v>
      </c>
      <c r="AF28" s="44">
        <v>0</v>
      </c>
      <c r="AG28" s="44">
        <v>0</v>
      </c>
      <c r="AH28" s="44">
        <v>0</v>
      </c>
      <c r="AI28" s="44">
        <v>2</v>
      </c>
      <c r="AJ28" s="44">
        <v>0</v>
      </c>
      <c r="AK28" s="44">
        <v>4</v>
      </c>
      <c r="AL28" s="44">
        <v>0</v>
      </c>
    </row>
    <row r="29" spans="1:38">
      <c r="A29" s="44" t="s">
        <v>80</v>
      </c>
      <c r="B29" s="44" t="s">
        <v>239</v>
      </c>
      <c r="C29" s="45" t="s">
        <v>81</v>
      </c>
      <c r="D29" s="24">
        <f t="shared" si="0"/>
        <v>57</v>
      </c>
      <c r="E29" s="46">
        <f t="shared" si="1"/>
        <v>152</v>
      </c>
      <c r="F29" s="46">
        <f t="shared" si="2"/>
        <v>3598</v>
      </c>
      <c r="G29" s="26">
        <f t="shared" si="3"/>
        <v>540</v>
      </c>
      <c r="H29" s="47">
        <f t="shared" si="4"/>
        <v>35</v>
      </c>
      <c r="I29" s="25">
        <f t="shared" si="5"/>
        <v>24</v>
      </c>
      <c r="J29" s="25">
        <f t="shared" si="6"/>
        <v>45</v>
      </c>
      <c r="K29" s="48">
        <f t="shared" si="7"/>
        <v>20</v>
      </c>
      <c r="M29" s="25">
        <v>39</v>
      </c>
      <c r="N29" s="44">
        <v>350</v>
      </c>
      <c r="O29" s="25">
        <v>0</v>
      </c>
      <c r="P29" s="44">
        <v>1</v>
      </c>
      <c r="Q29" s="44">
        <v>3</v>
      </c>
      <c r="R29" s="44">
        <v>18</v>
      </c>
      <c r="S29" s="44">
        <v>186</v>
      </c>
      <c r="T29" s="44">
        <v>0</v>
      </c>
      <c r="U29" s="44">
        <v>0</v>
      </c>
      <c r="V29" s="44">
        <v>0</v>
      </c>
      <c r="W29" s="44">
        <v>80</v>
      </c>
      <c r="X29" s="25">
        <v>3598</v>
      </c>
      <c r="Y29" s="44">
        <v>72</v>
      </c>
      <c r="Z29" s="44">
        <v>0</v>
      </c>
      <c r="AA29" s="44">
        <v>0</v>
      </c>
      <c r="AB29" s="44">
        <v>0</v>
      </c>
      <c r="AC29" s="44">
        <v>0</v>
      </c>
      <c r="AD29" s="44">
        <v>0</v>
      </c>
      <c r="AE29" s="44">
        <v>0</v>
      </c>
      <c r="AF29" s="44">
        <v>0</v>
      </c>
      <c r="AG29" s="44">
        <v>0</v>
      </c>
      <c r="AH29" s="44">
        <v>0</v>
      </c>
      <c r="AI29" s="44">
        <v>0</v>
      </c>
      <c r="AJ29" s="44">
        <v>0</v>
      </c>
      <c r="AK29" s="44">
        <v>0</v>
      </c>
      <c r="AL29" s="44">
        <v>0</v>
      </c>
    </row>
    <row r="30" spans="1:38">
      <c r="A30" s="44" t="s">
        <v>82</v>
      </c>
      <c r="B30" s="44" t="s">
        <v>240</v>
      </c>
      <c r="C30" s="45" t="s">
        <v>83</v>
      </c>
      <c r="D30" s="24">
        <f t="shared" si="0"/>
        <v>46</v>
      </c>
      <c r="E30" s="46">
        <f t="shared" si="1"/>
        <v>65</v>
      </c>
      <c r="F30" s="46">
        <f t="shared" si="2"/>
        <v>2129</v>
      </c>
      <c r="G30" s="26">
        <f t="shared" si="3"/>
        <v>326</v>
      </c>
      <c r="H30" s="47">
        <f t="shared" si="4"/>
        <v>41</v>
      </c>
      <c r="I30" s="25">
        <f t="shared" si="5"/>
        <v>35</v>
      </c>
      <c r="J30" s="25">
        <f t="shared" si="6"/>
        <v>54</v>
      </c>
      <c r="K30" s="48">
        <f t="shared" si="7"/>
        <v>36</v>
      </c>
      <c r="M30" s="25">
        <v>29</v>
      </c>
      <c r="N30" s="44">
        <v>267</v>
      </c>
      <c r="O30" s="25">
        <v>4</v>
      </c>
      <c r="P30" s="44">
        <v>0</v>
      </c>
      <c r="Q30" s="44">
        <v>8</v>
      </c>
      <c r="R30" s="44">
        <v>17</v>
      </c>
      <c r="S30" s="44">
        <v>47</v>
      </c>
      <c r="T30" s="44">
        <v>0</v>
      </c>
      <c r="U30" s="44">
        <v>0</v>
      </c>
      <c r="V30" s="44">
        <v>0</v>
      </c>
      <c r="W30" s="44">
        <v>41</v>
      </c>
      <c r="X30" s="25">
        <v>2129</v>
      </c>
      <c r="Y30" s="44">
        <v>22</v>
      </c>
      <c r="Z30" s="44">
        <v>0</v>
      </c>
      <c r="AA30" s="44">
        <v>2</v>
      </c>
      <c r="AB30" s="44">
        <v>0</v>
      </c>
      <c r="AC30" s="44">
        <v>0</v>
      </c>
      <c r="AD30" s="44">
        <v>0</v>
      </c>
      <c r="AE30" s="44">
        <v>0</v>
      </c>
      <c r="AF30" s="44">
        <v>0</v>
      </c>
      <c r="AG30" s="44">
        <v>0</v>
      </c>
      <c r="AH30" s="44">
        <v>0</v>
      </c>
      <c r="AI30" s="44">
        <v>0</v>
      </c>
      <c r="AJ30" s="44">
        <v>0</v>
      </c>
      <c r="AK30" s="44">
        <v>0</v>
      </c>
      <c r="AL30" s="44">
        <v>0</v>
      </c>
    </row>
    <row r="31" spans="1:38">
      <c r="A31" s="44" t="s">
        <v>84</v>
      </c>
      <c r="B31" s="44" t="s">
        <v>234</v>
      </c>
      <c r="C31" s="45" t="s">
        <v>85</v>
      </c>
      <c r="D31" s="24">
        <f t="shared" si="0"/>
        <v>120</v>
      </c>
      <c r="E31" s="46">
        <f t="shared" si="1"/>
        <v>439</v>
      </c>
      <c r="F31" s="46">
        <f t="shared" si="2"/>
        <v>10194</v>
      </c>
      <c r="G31" s="26">
        <f t="shared" si="3"/>
        <v>885</v>
      </c>
      <c r="H31" s="47">
        <f t="shared" si="4"/>
        <v>13</v>
      </c>
      <c r="I31" s="25">
        <f t="shared" si="5"/>
        <v>10</v>
      </c>
      <c r="J31" s="25">
        <f t="shared" si="6"/>
        <v>30</v>
      </c>
      <c r="K31" s="48">
        <f t="shared" si="7"/>
        <v>12</v>
      </c>
      <c r="M31" s="25">
        <v>92</v>
      </c>
      <c r="N31" s="44">
        <v>572</v>
      </c>
      <c r="O31" s="25">
        <v>5</v>
      </c>
      <c r="P31" s="44">
        <v>10</v>
      </c>
      <c r="Q31" s="44">
        <v>19</v>
      </c>
      <c r="R31" s="44">
        <v>28</v>
      </c>
      <c r="S31" s="44">
        <v>279</v>
      </c>
      <c r="T31" s="44">
        <v>0</v>
      </c>
      <c r="U31" s="44">
        <v>0</v>
      </c>
      <c r="V31" s="44">
        <v>0</v>
      </c>
      <c r="W31" s="44">
        <v>141</v>
      </c>
      <c r="X31" s="25">
        <v>5518</v>
      </c>
      <c r="Y31" s="44">
        <v>288</v>
      </c>
      <c r="Z31" s="44">
        <v>4243</v>
      </c>
      <c r="AA31" s="44">
        <v>3</v>
      </c>
      <c r="AB31" s="44">
        <v>0</v>
      </c>
      <c r="AC31" s="44">
        <v>275</v>
      </c>
      <c r="AD31" s="44">
        <v>0</v>
      </c>
      <c r="AE31" s="44">
        <v>4</v>
      </c>
      <c r="AF31" s="44">
        <v>0</v>
      </c>
      <c r="AG31" s="44">
        <v>28</v>
      </c>
      <c r="AH31" s="44">
        <v>0</v>
      </c>
      <c r="AI31" s="44">
        <v>3</v>
      </c>
      <c r="AJ31" s="44">
        <v>0</v>
      </c>
      <c r="AK31" s="44">
        <v>130</v>
      </c>
      <c r="AL31" s="44">
        <v>0</v>
      </c>
    </row>
    <row r="32" spans="1:38">
      <c r="A32" s="44" t="s">
        <v>86</v>
      </c>
      <c r="B32" s="44" t="s">
        <v>234</v>
      </c>
      <c r="C32" s="45" t="s">
        <v>87</v>
      </c>
      <c r="D32" s="24">
        <f t="shared" si="0"/>
        <v>776</v>
      </c>
      <c r="E32" s="46">
        <f t="shared" si="1"/>
        <v>3948</v>
      </c>
      <c r="F32" s="46">
        <f t="shared" si="2"/>
        <v>559312</v>
      </c>
      <c r="G32" s="26">
        <f t="shared" si="3"/>
        <v>4906</v>
      </c>
      <c r="H32" s="47">
        <f t="shared" si="4"/>
        <v>1</v>
      </c>
      <c r="I32" s="25">
        <f t="shared" si="5"/>
        <v>1</v>
      </c>
      <c r="J32" s="25">
        <f t="shared" si="6"/>
        <v>2</v>
      </c>
      <c r="K32" s="48">
        <f t="shared" si="7"/>
        <v>1</v>
      </c>
      <c r="M32" s="25">
        <v>423</v>
      </c>
      <c r="N32" s="44">
        <v>2218</v>
      </c>
      <c r="O32" s="25">
        <v>1</v>
      </c>
      <c r="P32" s="44">
        <v>13</v>
      </c>
      <c r="Q32" s="44">
        <v>146</v>
      </c>
      <c r="R32" s="44">
        <v>353</v>
      </c>
      <c r="S32" s="44">
        <v>2526</v>
      </c>
      <c r="T32" s="44">
        <v>0</v>
      </c>
      <c r="U32" s="44">
        <v>0</v>
      </c>
      <c r="V32" s="44">
        <v>2</v>
      </c>
      <c r="W32" s="44">
        <v>1458</v>
      </c>
      <c r="X32" s="25">
        <v>524647</v>
      </c>
      <c r="Y32" s="44">
        <v>2482</v>
      </c>
      <c r="Z32" s="44">
        <v>33056</v>
      </c>
      <c r="AA32" s="44">
        <v>0</v>
      </c>
      <c r="AB32" s="44">
        <v>0</v>
      </c>
      <c r="AC32" s="44">
        <v>0</v>
      </c>
      <c r="AD32" s="44">
        <v>0</v>
      </c>
      <c r="AE32" s="44">
        <v>4</v>
      </c>
      <c r="AF32" s="44">
        <v>0</v>
      </c>
      <c r="AG32" s="44">
        <v>12</v>
      </c>
      <c r="AH32" s="44">
        <v>0</v>
      </c>
      <c r="AI32" s="44">
        <v>4</v>
      </c>
      <c r="AJ32" s="44">
        <v>0</v>
      </c>
      <c r="AK32" s="44">
        <v>1597</v>
      </c>
      <c r="AL32" s="44">
        <v>0</v>
      </c>
    </row>
    <row r="33" spans="1:38">
      <c r="A33" s="44" t="s">
        <v>88</v>
      </c>
      <c r="B33" s="44" t="s">
        <v>238</v>
      </c>
      <c r="C33" s="45" t="s">
        <v>89</v>
      </c>
      <c r="D33" s="24">
        <f t="shared" si="0"/>
        <v>101</v>
      </c>
      <c r="E33" s="46">
        <f t="shared" si="1"/>
        <v>249</v>
      </c>
      <c r="F33" s="46">
        <f t="shared" si="2"/>
        <v>74575</v>
      </c>
      <c r="G33" s="26">
        <f t="shared" si="3"/>
        <v>430</v>
      </c>
      <c r="H33" s="47">
        <f t="shared" si="4"/>
        <v>14</v>
      </c>
      <c r="I33" s="25">
        <f t="shared" si="5"/>
        <v>13</v>
      </c>
      <c r="J33" s="25">
        <f t="shared" si="6"/>
        <v>8</v>
      </c>
      <c r="K33" s="48">
        <f t="shared" si="7"/>
        <v>28</v>
      </c>
      <c r="M33" s="25">
        <v>57</v>
      </c>
      <c r="N33" s="44">
        <v>187</v>
      </c>
      <c r="O33" s="25">
        <v>0</v>
      </c>
      <c r="P33" s="44">
        <v>5</v>
      </c>
      <c r="Q33" s="44">
        <v>7</v>
      </c>
      <c r="R33" s="44">
        <v>44</v>
      </c>
      <c r="S33" s="44">
        <v>231</v>
      </c>
      <c r="T33" s="44">
        <v>0</v>
      </c>
      <c r="U33" s="44">
        <v>0</v>
      </c>
      <c r="V33" s="44">
        <v>0</v>
      </c>
      <c r="W33" s="44">
        <v>106</v>
      </c>
      <c r="X33" s="25">
        <v>74575</v>
      </c>
      <c r="Y33" s="44">
        <v>143</v>
      </c>
      <c r="Z33" s="44">
        <v>0</v>
      </c>
      <c r="AA33" s="44">
        <v>0</v>
      </c>
      <c r="AB33" s="44">
        <v>0</v>
      </c>
      <c r="AC33" s="44">
        <v>0</v>
      </c>
      <c r="AD33" s="44">
        <v>0</v>
      </c>
      <c r="AE33" s="44">
        <v>0</v>
      </c>
      <c r="AF33" s="44">
        <v>0</v>
      </c>
      <c r="AG33" s="44">
        <v>0</v>
      </c>
      <c r="AH33" s="44">
        <v>0</v>
      </c>
      <c r="AI33" s="44">
        <v>0</v>
      </c>
      <c r="AJ33" s="44">
        <v>0</v>
      </c>
      <c r="AK33" s="44">
        <v>0</v>
      </c>
      <c r="AL33" s="44">
        <v>0</v>
      </c>
    </row>
    <row r="34" spans="1:38">
      <c r="A34" s="49" t="s">
        <v>90</v>
      </c>
      <c r="B34" s="49" t="s">
        <v>237</v>
      </c>
      <c r="C34" s="50" t="s">
        <v>91</v>
      </c>
      <c r="D34" s="24">
        <f t="shared" si="0"/>
        <v>0</v>
      </c>
      <c r="E34" s="46">
        <f t="shared" si="1"/>
        <v>0</v>
      </c>
      <c r="F34" s="46">
        <f t="shared" si="2"/>
        <v>0</v>
      </c>
      <c r="G34" s="26">
        <f t="shared" si="3"/>
        <v>12</v>
      </c>
      <c r="H34" s="47">
        <f t="shared" si="4"/>
        <v>73</v>
      </c>
      <c r="I34" s="25">
        <f t="shared" si="5"/>
        <v>75</v>
      </c>
      <c r="J34" s="25">
        <f t="shared" si="6"/>
        <v>73</v>
      </c>
      <c r="K34" s="48">
        <f t="shared" si="7"/>
        <v>70</v>
      </c>
      <c r="M34" s="25">
        <v>0</v>
      </c>
      <c r="N34" s="44">
        <v>0</v>
      </c>
      <c r="O34" s="25">
        <v>0</v>
      </c>
      <c r="P34" s="44">
        <v>0</v>
      </c>
      <c r="Q34" s="44">
        <v>12</v>
      </c>
      <c r="R34" s="44">
        <v>0</v>
      </c>
      <c r="S34" s="44">
        <v>0</v>
      </c>
      <c r="T34" s="44">
        <v>0</v>
      </c>
      <c r="U34" s="44">
        <v>0</v>
      </c>
      <c r="V34" s="44">
        <v>0</v>
      </c>
      <c r="W34" s="44">
        <v>0</v>
      </c>
      <c r="X34" s="25">
        <v>0</v>
      </c>
      <c r="Y34" s="44">
        <v>0</v>
      </c>
      <c r="Z34" s="44">
        <v>0</v>
      </c>
      <c r="AA34" s="44">
        <v>0</v>
      </c>
      <c r="AB34" s="44">
        <v>0</v>
      </c>
      <c r="AC34" s="44">
        <v>0</v>
      </c>
      <c r="AD34" s="44">
        <v>0</v>
      </c>
      <c r="AE34" s="44">
        <v>0</v>
      </c>
      <c r="AF34" s="44">
        <v>0</v>
      </c>
      <c r="AG34" s="44">
        <v>0</v>
      </c>
      <c r="AH34" s="44">
        <v>0</v>
      </c>
      <c r="AI34" s="44">
        <v>0</v>
      </c>
      <c r="AJ34" s="44">
        <v>0</v>
      </c>
      <c r="AK34" s="44">
        <v>0</v>
      </c>
      <c r="AL34" s="44">
        <v>0</v>
      </c>
    </row>
    <row r="35" spans="1:38">
      <c r="A35" s="44" t="s">
        <v>92</v>
      </c>
      <c r="B35" s="44" t="s">
        <v>237</v>
      </c>
      <c r="C35" s="45" t="s">
        <v>93</v>
      </c>
      <c r="D35" s="24">
        <f t="shared" si="0"/>
        <v>4</v>
      </c>
      <c r="E35" s="46">
        <f t="shared" si="1"/>
        <v>2</v>
      </c>
      <c r="F35" s="46">
        <f t="shared" si="2"/>
        <v>39</v>
      </c>
      <c r="G35" s="26">
        <f t="shared" si="3"/>
        <v>31</v>
      </c>
      <c r="H35" s="47">
        <f t="shared" si="4"/>
        <v>67</v>
      </c>
      <c r="I35" s="25">
        <f t="shared" si="5"/>
        <v>68</v>
      </c>
      <c r="J35" s="25">
        <f t="shared" si="6"/>
        <v>68</v>
      </c>
      <c r="K35" s="48">
        <f t="shared" si="7"/>
        <v>66</v>
      </c>
      <c r="M35" s="25">
        <v>1</v>
      </c>
      <c r="N35" s="44">
        <v>7</v>
      </c>
      <c r="O35" s="25">
        <v>0</v>
      </c>
      <c r="P35" s="44">
        <v>0</v>
      </c>
      <c r="Q35" s="44">
        <v>19</v>
      </c>
      <c r="R35" s="44">
        <v>3</v>
      </c>
      <c r="S35" s="44">
        <v>5</v>
      </c>
      <c r="T35" s="44">
        <v>0</v>
      </c>
      <c r="U35" s="44">
        <v>0</v>
      </c>
      <c r="V35" s="44">
        <v>0</v>
      </c>
      <c r="W35" s="44">
        <v>1</v>
      </c>
      <c r="X35" s="25">
        <v>6</v>
      </c>
      <c r="Y35" s="44">
        <v>0</v>
      </c>
      <c r="Z35" s="44">
        <v>0</v>
      </c>
      <c r="AA35" s="44">
        <v>0</v>
      </c>
      <c r="AB35" s="44">
        <v>0</v>
      </c>
      <c r="AC35" s="44">
        <v>0</v>
      </c>
      <c r="AD35" s="44">
        <v>0</v>
      </c>
      <c r="AE35" s="44">
        <v>0</v>
      </c>
      <c r="AF35" s="44">
        <v>0</v>
      </c>
      <c r="AG35" s="44">
        <v>0</v>
      </c>
      <c r="AH35" s="44">
        <v>0</v>
      </c>
      <c r="AI35" s="44">
        <v>1</v>
      </c>
      <c r="AJ35" s="44">
        <v>0</v>
      </c>
      <c r="AK35" s="44">
        <v>33</v>
      </c>
      <c r="AL35" s="44">
        <v>0</v>
      </c>
    </row>
    <row r="36" spans="1:38">
      <c r="A36" s="44" t="s">
        <v>94</v>
      </c>
      <c r="B36" s="44" t="s">
        <v>236</v>
      </c>
      <c r="C36" s="45" t="s">
        <v>95</v>
      </c>
      <c r="D36" s="24">
        <f t="shared" si="0"/>
        <v>405</v>
      </c>
      <c r="E36" s="46">
        <f t="shared" si="1"/>
        <v>848</v>
      </c>
      <c r="F36" s="46">
        <f t="shared" si="2"/>
        <v>42504</v>
      </c>
      <c r="G36" s="26">
        <f t="shared" si="3"/>
        <v>2075</v>
      </c>
      <c r="H36" s="47">
        <f t="shared" si="4"/>
        <v>6</v>
      </c>
      <c r="I36" s="25">
        <f t="shared" si="5"/>
        <v>5</v>
      </c>
      <c r="J36" s="25">
        <f t="shared" si="6"/>
        <v>11</v>
      </c>
      <c r="K36" s="48">
        <f t="shared" si="7"/>
        <v>5</v>
      </c>
      <c r="M36" s="25">
        <v>235</v>
      </c>
      <c r="N36" s="44">
        <v>1262</v>
      </c>
      <c r="O36" s="25">
        <v>0</v>
      </c>
      <c r="P36" s="44">
        <v>0</v>
      </c>
      <c r="Q36" s="44">
        <v>41</v>
      </c>
      <c r="R36" s="44">
        <v>170</v>
      </c>
      <c r="S36" s="44">
        <v>757</v>
      </c>
      <c r="T36" s="44">
        <v>1</v>
      </c>
      <c r="U36" s="44">
        <v>0</v>
      </c>
      <c r="V36" s="44">
        <v>14</v>
      </c>
      <c r="W36" s="44">
        <v>361</v>
      </c>
      <c r="X36" s="25">
        <v>23787</v>
      </c>
      <c r="Y36" s="44">
        <v>487</v>
      </c>
      <c r="Z36" s="44">
        <v>18717</v>
      </c>
      <c r="AA36" s="44">
        <v>0</v>
      </c>
      <c r="AB36" s="44">
        <v>0</v>
      </c>
      <c r="AC36" s="44">
        <v>0</v>
      </c>
      <c r="AD36" s="44">
        <v>0</v>
      </c>
      <c r="AE36" s="44">
        <v>0</v>
      </c>
      <c r="AF36" s="44">
        <v>0</v>
      </c>
      <c r="AG36" s="44">
        <v>0</v>
      </c>
      <c r="AH36" s="44">
        <v>0</v>
      </c>
      <c r="AI36" s="44">
        <v>0</v>
      </c>
      <c r="AJ36" s="44">
        <v>0</v>
      </c>
      <c r="AK36" s="44">
        <v>0</v>
      </c>
      <c r="AL36" s="44">
        <v>0</v>
      </c>
    </row>
    <row r="37" spans="1:38">
      <c r="A37" s="44" t="s">
        <v>96</v>
      </c>
      <c r="B37" s="44" t="s">
        <v>240</v>
      </c>
      <c r="C37" s="45" t="s">
        <v>97</v>
      </c>
      <c r="D37" s="24">
        <f t="shared" si="0"/>
        <v>5</v>
      </c>
      <c r="E37" s="46">
        <f t="shared" si="1"/>
        <v>4</v>
      </c>
      <c r="F37" s="46">
        <f t="shared" si="2"/>
        <v>20</v>
      </c>
      <c r="G37" s="26">
        <f t="shared" si="3"/>
        <v>67</v>
      </c>
      <c r="H37" s="47">
        <f t="shared" si="4"/>
        <v>66</v>
      </c>
      <c r="I37" s="25">
        <f t="shared" si="5"/>
        <v>65</v>
      </c>
      <c r="J37" s="25">
        <f t="shared" si="6"/>
        <v>69</v>
      </c>
      <c r="K37" s="48">
        <f t="shared" si="7"/>
        <v>62</v>
      </c>
      <c r="M37" s="25">
        <v>2</v>
      </c>
      <c r="N37" s="44">
        <v>36</v>
      </c>
      <c r="O37" s="25">
        <v>0</v>
      </c>
      <c r="P37" s="44">
        <v>4</v>
      </c>
      <c r="Q37" s="44">
        <v>14</v>
      </c>
      <c r="R37" s="44">
        <v>3</v>
      </c>
      <c r="S37" s="44">
        <v>13</v>
      </c>
      <c r="T37" s="44">
        <v>0</v>
      </c>
      <c r="U37" s="44">
        <v>0</v>
      </c>
      <c r="V37" s="44">
        <v>0</v>
      </c>
      <c r="W37" s="44">
        <v>2</v>
      </c>
      <c r="X37" s="25">
        <v>5</v>
      </c>
      <c r="Y37" s="44">
        <v>0</v>
      </c>
      <c r="Z37" s="44">
        <v>0</v>
      </c>
      <c r="AA37" s="44">
        <v>0</v>
      </c>
      <c r="AB37" s="44">
        <v>0</v>
      </c>
      <c r="AC37" s="44">
        <v>0</v>
      </c>
      <c r="AD37" s="44">
        <v>0</v>
      </c>
      <c r="AE37" s="44">
        <v>0</v>
      </c>
      <c r="AF37" s="44">
        <v>0</v>
      </c>
      <c r="AG37" s="44">
        <v>0</v>
      </c>
      <c r="AH37" s="44">
        <v>0</v>
      </c>
      <c r="AI37" s="44">
        <v>2</v>
      </c>
      <c r="AJ37" s="44">
        <v>0</v>
      </c>
      <c r="AK37" s="44">
        <v>15</v>
      </c>
      <c r="AL37" s="44">
        <v>0</v>
      </c>
    </row>
    <row r="38" spans="1:38">
      <c r="A38" s="44" t="s">
        <v>98</v>
      </c>
      <c r="B38" s="44" t="s">
        <v>235</v>
      </c>
      <c r="C38" s="45" t="s">
        <v>99</v>
      </c>
      <c r="D38" s="24">
        <f t="shared" si="0"/>
        <v>0</v>
      </c>
      <c r="E38" s="46">
        <f t="shared" si="1"/>
        <v>1</v>
      </c>
      <c r="F38" s="46">
        <f t="shared" si="2"/>
        <v>200</v>
      </c>
      <c r="G38" s="26">
        <f t="shared" si="3"/>
        <v>1</v>
      </c>
      <c r="H38" s="47">
        <f t="shared" si="4"/>
        <v>73</v>
      </c>
      <c r="I38" s="25">
        <f t="shared" si="5"/>
        <v>70</v>
      </c>
      <c r="J38" s="25">
        <f t="shared" si="6"/>
        <v>66</v>
      </c>
      <c r="K38" s="48">
        <f t="shared" si="7"/>
        <v>78</v>
      </c>
      <c r="M38" s="25">
        <v>0</v>
      </c>
      <c r="N38" s="44">
        <v>1</v>
      </c>
      <c r="O38" s="25">
        <v>0</v>
      </c>
      <c r="P38" s="44">
        <v>0</v>
      </c>
      <c r="Q38" s="44">
        <v>0</v>
      </c>
      <c r="R38" s="44">
        <v>0</v>
      </c>
      <c r="S38" s="44">
        <v>0</v>
      </c>
      <c r="T38" s="44">
        <v>0</v>
      </c>
      <c r="U38" s="44">
        <v>0</v>
      </c>
      <c r="V38" s="44">
        <v>0</v>
      </c>
      <c r="W38" s="44">
        <v>1</v>
      </c>
      <c r="X38" s="25">
        <v>200</v>
      </c>
      <c r="Y38" s="44">
        <v>0</v>
      </c>
      <c r="Z38" s="44">
        <v>0</v>
      </c>
      <c r="AA38" s="44">
        <v>0</v>
      </c>
      <c r="AB38" s="44">
        <v>0</v>
      </c>
      <c r="AC38" s="44">
        <v>0</v>
      </c>
      <c r="AD38" s="44">
        <v>0</v>
      </c>
      <c r="AE38" s="44">
        <v>0</v>
      </c>
      <c r="AF38" s="44">
        <v>0</v>
      </c>
      <c r="AG38" s="44">
        <v>0</v>
      </c>
      <c r="AH38" s="44">
        <v>0</v>
      </c>
      <c r="AI38" s="44">
        <v>0</v>
      </c>
      <c r="AJ38" s="44">
        <v>0</v>
      </c>
      <c r="AK38" s="44">
        <v>0</v>
      </c>
      <c r="AL38" s="44">
        <v>0</v>
      </c>
    </row>
    <row r="39" spans="1:38">
      <c r="A39" s="44" t="s">
        <v>100</v>
      </c>
      <c r="B39" s="44" t="s">
        <v>236</v>
      </c>
      <c r="C39" s="45" t="s">
        <v>101</v>
      </c>
      <c r="D39" s="24">
        <f t="shared" si="0"/>
        <v>79</v>
      </c>
      <c r="E39" s="46">
        <f t="shared" si="1"/>
        <v>113</v>
      </c>
      <c r="F39" s="46">
        <f t="shared" si="2"/>
        <v>10063</v>
      </c>
      <c r="G39" s="26">
        <f t="shared" si="3"/>
        <v>671</v>
      </c>
      <c r="H39" s="47">
        <f t="shared" si="4"/>
        <v>20</v>
      </c>
      <c r="I39" s="25">
        <f t="shared" si="5"/>
        <v>27</v>
      </c>
      <c r="J39" s="25">
        <f t="shared" si="6"/>
        <v>31</v>
      </c>
      <c r="K39" s="48">
        <f t="shared" si="7"/>
        <v>16</v>
      </c>
      <c r="M39" s="25">
        <v>65</v>
      </c>
      <c r="N39" s="44">
        <v>482</v>
      </c>
      <c r="O39" s="25">
        <v>1</v>
      </c>
      <c r="P39" s="44">
        <v>0</v>
      </c>
      <c r="Q39" s="44">
        <v>0</v>
      </c>
      <c r="R39" s="44">
        <v>14</v>
      </c>
      <c r="S39" s="44">
        <v>185</v>
      </c>
      <c r="T39" s="44">
        <v>0</v>
      </c>
      <c r="U39" s="44">
        <v>3</v>
      </c>
      <c r="V39" s="44">
        <v>0</v>
      </c>
      <c r="W39" s="44">
        <v>62</v>
      </c>
      <c r="X39" s="25">
        <v>9717</v>
      </c>
      <c r="Y39" s="44">
        <v>51</v>
      </c>
      <c r="Z39" s="44">
        <v>346</v>
      </c>
      <c r="AA39" s="44">
        <v>0</v>
      </c>
      <c r="AB39" s="44">
        <v>0</v>
      </c>
      <c r="AC39" s="44">
        <v>0</v>
      </c>
      <c r="AD39" s="44">
        <v>0</v>
      </c>
      <c r="AE39" s="44">
        <v>0</v>
      </c>
      <c r="AF39" s="44">
        <v>0</v>
      </c>
      <c r="AG39" s="44">
        <v>0</v>
      </c>
      <c r="AH39" s="44">
        <v>0</v>
      </c>
      <c r="AI39" s="44">
        <v>0</v>
      </c>
      <c r="AJ39" s="44">
        <v>0</v>
      </c>
      <c r="AK39" s="44">
        <v>0</v>
      </c>
      <c r="AL39" s="44">
        <v>0</v>
      </c>
    </row>
    <row r="40" spans="1:38">
      <c r="A40" s="44" t="s">
        <v>102</v>
      </c>
      <c r="B40" s="44" t="s">
        <v>236</v>
      </c>
      <c r="C40" s="45" t="s">
        <v>103</v>
      </c>
      <c r="D40" s="24">
        <f t="shared" si="0"/>
        <v>68</v>
      </c>
      <c r="E40" s="46">
        <f t="shared" si="1"/>
        <v>82</v>
      </c>
      <c r="F40" s="46">
        <f t="shared" si="2"/>
        <v>2740</v>
      </c>
      <c r="G40" s="26">
        <f t="shared" si="3"/>
        <v>417</v>
      </c>
      <c r="H40" s="47">
        <f t="shared" si="4"/>
        <v>24</v>
      </c>
      <c r="I40" s="25">
        <f t="shared" si="5"/>
        <v>32</v>
      </c>
      <c r="J40" s="25">
        <f t="shared" si="6"/>
        <v>51</v>
      </c>
      <c r="K40" s="48">
        <f t="shared" si="7"/>
        <v>30</v>
      </c>
      <c r="M40" s="25">
        <v>62</v>
      </c>
      <c r="N40" s="44">
        <v>322</v>
      </c>
      <c r="O40" s="25">
        <v>0</v>
      </c>
      <c r="P40" s="44">
        <v>1</v>
      </c>
      <c r="Q40" s="44">
        <v>10</v>
      </c>
      <c r="R40" s="44">
        <v>6</v>
      </c>
      <c r="S40" s="44">
        <v>84</v>
      </c>
      <c r="T40" s="44">
        <v>0</v>
      </c>
      <c r="U40" s="44">
        <v>0</v>
      </c>
      <c r="V40" s="44">
        <v>0</v>
      </c>
      <c r="W40" s="44">
        <v>72</v>
      </c>
      <c r="X40" s="25">
        <v>2740</v>
      </c>
      <c r="Y40" s="44">
        <v>10</v>
      </c>
      <c r="Z40" s="44">
        <v>0</v>
      </c>
      <c r="AA40" s="44">
        <v>0</v>
      </c>
      <c r="AB40" s="44">
        <v>0</v>
      </c>
      <c r="AC40" s="44">
        <v>0</v>
      </c>
      <c r="AD40" s="44">
        <v>0</v>
      </c>
      <c r="AE40" s="44">
        <v>0</v>
      </c>
      <c r="AF40" s="44">
        <v>0</v>
      </c>
      <c r="AG40" s="44">
        <v>0</v>
      </c>
      <c r="AH40" s="44">
        <v>0</v>
      </c>
      <c r="AI40" s="44">
        <v>0</v>
      </c>
      <c r="AJ40" s="44">
        <v>0</v>
      </c>
      <c r="AK40" s="44">
        <v>0</v>
      </c>
      <c r="AL40" s="44">
        <v>0</v>
      </c>
    </row>
    <row r="41" spans="1:38">
      <c r="A41" s="49" t="s">
        <v>104</v>
      </c>
      <c r="B41" s="49" t="s">
        <v>237</v>
      </c>
      <c r="C41" s="50" t="s">
        <v>105</v>
      </c>
      <c r="D41" s="24">
        <f t="shared" si="0"/>
        <v>1</v>
      </c>
      <c r="E41" s="46">
        <f t="shared" si="1"/>
        <v>9</v>
      </c>
      <c r="F41" s="46">
        <f t="shared" si="2"/>
        <v>259</v>
      </c>
      <c r="G41" s="26">
        <f t="shared" si="3"/>
        <v>14</v>
      </c>
      <c r="H41" s="47">
        <f t="shared" si="4"/>
        <v>70</v>
      </c>
      <c r="I41" s="25">
        <f t="shared" si="5"/>
        <v>62</v>
      </c>
      <c r="J41" s="25">
        <f t="shared" si="6"/>
        <v>63</v>
      </c>
      <c r="K41" s="48">
        <f t="shared" si="7"/>
        <v>69</v>
      </c>
      <c r="M41" s="25">
        <v>1</v>
      </c>
      <c r="N41" s="44">
        <v>3</v>
      </c>
      <c r="O41" s="25">
        <v>0</v>
      </c>
      <c r="P41" s="44">
        <v>0</v>
      </c>
      <c r="Q41" s="44">
        <v>9</v>
      </c>
      <c r="R41" s="44">
        <v>0</v>
      </c>
      <c r="S41" s="44">
        <v>0</v>
      </c>
      <c r="T41" s="44">
        <v>0</v>
      </c>
      <c r="U41" s="44">
        <v>0</v>
      </c>
      <c r="V41" s="44">
        <v>2</v>
      </c>
      <c r="W41" s="44">
        <v>1</v>
      </c>
      <c r="X41" s="25">
        <v>228</v>
      </c>
      <c r="Y41" s="44">
        <v>0</v>
      </c>
      <c r="Z41" s="44">
        <v>0</v>
      </c>
      <c r="AA41" s="44">
        <v>0</v>
      </c>
      <c r="AB41" s="44">
        <v>0</v>
      </c>
      <c r="AC41" s="44">
        <v>0</v>
      </c>
      <c r="AD41" s="44">
        <v>0</v>
      </c>
      <c r="AE41" s="44">
        <v>0</v>
      </c>
      <c r="AF41" s="44">
        <v>0</v>
      </c>
      <c r="AG41" s="44">
        <v>0</v>
      </c>
      <c r="AH41" s="44">
        <v>0</v>
      </c>
      <c r="AI41" s="44">
        <v>8</v>
      </c>
      <c r="AJ41" s="44">
        <v>0</v>
      </c>
      <c r="AK41" s="44">
        <v>31</v>
      </c>
      <c r="AL41" s="44">
        <v>0</v>
      </c>
    </row>
    <row r="42" spans="1:38">
      <c r="A42" s="49" t="s">
        <v>106</v>
      </c>
      <c r="B42" s="49" t="s">
        <v>241</v>
      </c>
      <c r="C42" s="50" t="s">
        <v>107</v>
      </c>
      <c r="D42" s="24">
        <f t="shared" si="0"/>
        <v>1</v>
      </c>
      <c r="E42" s="46">
        <f t="shared" si="1"/>
        <v>0</v>
      </c>
      <c r="F42" s="46">
        <f t="shared" si="2"/>
        <v>0</v>
      </c>
      <c r="G42" s="26">
        <f t="shared" si="3"/>
        <v>0</v>
      </c>
      <c r="H42" s="47">
        <f t="shared" si="4"/>
        <v>70</v>
      </c>
      <c r="I42" s="25">
        <f t="shared" si="5"/>
        <v>75</v>
      </c>
      <c r="J42" s="25">
        <f t="shared" si="6"/>
        <v>73</v>
      </c>
      <c r="K42" s="48">
        <f t="shared" si="7"/>
        <v>80</v>
      </c>
      <c r="M42" s="25">
        <v>1</v>
      </c>
      <c r="N42" s="44">
        <v>0</v>
      </c>
      <c r="O42" s="25">
        <v>0</v>
      </c>
      <c r="P42" s="44">
        <v>0</v>
      </c>
      <c r="Q42" s="44">
        <v>0</v>
      </c>
      <c r="R42" s="44">
        <v>0</v>
      </c>
      <c r="S42" s="44">
        <v>0</v>
      </c>
      <c r="T42" s="44">
        <v>0</v>
      </c>
      <c r="U42" s="44">
        <v>0</v>
      </c>
      <c r="V42" s="44">
        <v>0</v>
      </c>
      <c r="W42" s="44">
        <v>0</v>
      </c>
      <c r="X42" s="25">
        <v>0</v>
      </c>
      <c r="Y42" s="44">
        <v>0</v>
      </c>
      <c r="Z42" s="44">
        <v>0</v>
      </c>
      <c r="AA42" s="44">
        <v>0</v>
      </c>
      <c r="AB42" s="44">
        <v>0</v>
      </c>
      <c r="AC42" s="44">
        <v>0</v>
      </c>
      <c r="AD42" s="44">
        <v>0</v>
      </c>
      <c r="AE42" s="44">
        <v>0</v>
      </c>
      <c r="AF42" s="44">
        <v>0</v>
      </c>
      <c r="AG42" s="44">
        <v>0</v>
      </c>
      <c r="AH42" s="44">
        <v>0</v>
      </c>
      <c r="AI42" s="44">
        <v>0</v>
      </c>
      <c r="AJ42" s="44">
        <v>0</v>
      </c>
      <c r="AK42" s="44">
        <v>0</v>
      </c>
      <c r="AL42" s="44">
        <v>0</v>
      </c>
    </row>
    <row r="43" spans="1:38">
      <c r="A43" s="44" t="s">
        <v>108</v>
      </c>
      <c r="B43" s="44" t="s">
        <v>236</v>
      </c>
      <c r="C43" s="45" t="s">
        <v>109</v>
      </c>
      <c r="D43" s="24">
        <f t="shared" ref="D43:D74" si="8">M43+R43</f>
        <v>26</v>
      </c>
      <c r="E43" s="46">
        <f t="shared" ref="E43:E74" si="9">SUM(W43,Y43,AA43:AB43,AE43:AF43,AI43:AJ43)</f>
        <v>42</v>
      </c>
      <c r="F43" s="46">
        <f t="shared" ref="F43:F74" si="10">SUM(X43,Z43,AC43:AD43,AG43:AH43,AK43:AL43)</f>
        <v>2761</v>
      </c>
      <c r="G43" s="26">
        <f t="shared" ref="G43:G74" si="11">SUM(N43:Q43,S43:V43)</f>
        <v>194</v>
      </c>
      <c r="H43" s="47">
        <f t="shared" si="4"/>
        <v>51</v>
      </c>
      <c r="I43" s="25">
        <f t="shared" si="5"/>
        <v>47</v>
      </c>
      <c r="J43" s="25">
        <f t="shared" si="6"/>
        <v>50</v>
      </c>
      <c r="K43" s="48">
        <f t="shared" si="7"/>
        <v>50</v>
      </c>
      <c r="M43" s="25">
        <v>25</v>
      </c>
      <c r="N43" s="44">
        <v>145</v>
      </c>
      <c r="O43" s="25">
        <v>0</v>
      </c>
      <c r="P43" s="44">
        <v>0</v>
      </c>
      <c r="Q43" s="44">
        <v>0</v>
      </c>
      <c r="R43" s="44">
        <v>1</v>
      </c>
      <c r="S43" s="44">
        <v>49</v>
      </c>
      <c r="T43" s="44">
        <v>0</v>
      </c>
      <c r="U43" s="44">
        <v>0</v>
      </c>
      <c r="V43" s="44">
        <v>0</v>
      </c>
      <c r="W43" s="44">
        <v>42</v>
      </c>
      <c r="X43" s="25">
        <v>2761</v>
      </c>
      <c r="Y43" s="44">
        <v>0</v>
      </c>
      <c r="Z43" s="44">
        <v>0</v>
      </c>
      <c r="AA43" s="44">
        <v>0</v>
      </c>
      <c r="AB43" s="44">
        <v>0</v>
      </c>
      <c r="AC43" s="44">
        <v>0</v>
      </c>
      <c r="AD43" s="44">
        <v>0</v>
      </c>
      <c r="AE43" s="44">
        <v>0</v>
      </c>
      <c r="AF43" s="44">
        <v>0</v>
      </c>
      <c r="AG43" s="44">
        <v>0</v>
      </c>
      <c r="AH43" s="44">
        <v>0</v>
      </c>
      <c r="AI43" s="44">
        <v>0</v>
      </c>
      <c r="AJ43" s="44">
        <v>0</v>
      </c>
      <c r="AK43" s="44">
        <v>0</v>
      </c>
      <c r="AL43" s="44">
        <v>0</v>
      </c>
    </row>
    <row r="44" spans="1:38">
      <c r="A44" s="44" t="s">
        <v>110</v>
      </c>
      <c r="B44" s="44" t="s">
        <v>240</v>
      </c>
      <c r="C44" s="45" t="s">
        <v>111</v>
      </c>
      <c r="D44" s="24">
        <f t="shared" si="8"/>
        <v>88</v>
      </c>
      <c r="E44" s="46">
        <f t="shared" si="9"/>
        <v>64</v>
      </c>
      <c r="F44" s="46">
        <f t="shared" si="10"/>
        <v>5120</v>
      </c>
      <c r="G44" s="26">
        <f t="shared" si="11"/>
        <v>519</v>
      </c>
      <c r="H44" s="47">
        <f t="shared" si="4"/>
        <v>17</v>
      </c>
      <c r="I44" s="25">
        <f t="shared" si="5"/>
        <v>36</v>
      </c>
      <c r="J44" s="25">
        <f t="shared" si="6"/>
        <v>41</v>
      </c>
      <c r="K44" s="48">
        <f t="shared" si="7"/>
        <v>22</v>
      </c>
      <c r="M44" s="25">
        <v>61</v>
      </c>
      <c r="N44" s="44">
        <v>313</v>
      </c>
      <c r="O44" s="25">
        <v>0</v>
      </c>
      <c r="P44" s="44">
        <v>2</v>
      </c>
      <c r="Q44" s="44">
        <v>8</v>
      </c>
      <c r="R44" s="44">
        <v>27</v>
      </c>
      <c r="S44" s="44">
        <v>196</v>
      </c>
      <c r="T44" s="44">
        <v>0</v>
      </c>
      <c r="U44" s="44">
        <v>0</v>
      </c>
      <c r="V44" s="44">
        <v>0</v>
      </c>
      <c r="W44" s="44">
        <v>39</v>
      </c>
      <c r="X44" s="25">
        <v>2674</v>
      </c>
      <c r="Y44" s="44">
        <v>11</v>
      </c>
      <c r="Z44" s="44">
        <v>2246</v>
      </c>
      <c r="AA44" s="44">
        <v>0</v>
      </c>
      <c r="AB44" s="44">
        <v>0</v>
      </c>
      <c r="AC44" s="44">
        <v>0</v>
      </c>
      <c r="AD44" s="44">
        <v>0</v>
      </c>
      <c r="AE44" s="44">
        <v>0</v>
      </c>
      <c r="AF44" s="44">
        <v>0</v>
      </c>
      <c r="AG44" s="44">
        <v>0</v>
      </c>
      <c r="AH44" s="44">
        <v>0</v>
      </c>
      <c r="AI44" s="44">
        <v>14</v>
      </c>
      <c r="AJ44" s="44">
        <v>0</v>
      </c>
      <c r="AK44" s="44">
        <v>200</v>
      </c>
      <c r="AL44" s="44">
        <v>0</v>
      </c>
    </row>
    <row r="45" spans="1:38">
      <c r="A45" s="44" t="s">
        <v>112</v>
      </c>
      <c r="B45" s="44" t="s">
        <v>241</v>
      </c>
      <c r="C45" s="45" t="s">
        <v>113</v>
      </c>
      <c r="D45" s="24">
        <f t="shared" si="8"/>
        <v>0</v>
      </c>
      <c r="E45" s="46">
        <f t="shared" si="9"/>
        <v>0</v>
      </c>
      <c r="F45" s="46">
        <f t="shared" si="10"/>
        <v>0</v>
      </c>
      <c r="G45" s="26">
        <f t="shared" si="11"/>
        <v>0</v>
      </c>
      <c r="H45" s="47">
        <f t="shared" si="4"/>
        <v>73</v>
      </c>
      <c r="I45" s="25">
        <f t="shared" si="5"/>
        <v>75</v>
      </c>
      <c r="J45" s="25">
        <f t="shared" si="6"/>
        <v>73</v>
      </c>
      <c r="K45" s="48">
        <f t="shared" si="7"/>
        <v>80</v>
      </c>
      <c r="M45" s="25">
        <v>0</v>
      </c>
      <c r="N45" s="44">
        <v>0</v>
      </c>
      <c r="O45" s="25">
        <v>0</v>
      </c>
      <c r="P45" s="44">
        <v>0</v>
      </c>
      <c r="Q45" s="44">
        <v>0</v>
      </c>
      <c r="R45" s="44">
        <v>0</v>
      </c>
      <c r="S45" s="44">
        <v>0</v>
      </c>
      <c r="T45" s="44">
        <v>0</v>
      </c>
      <c r="U45" s="44">
        <v>0</v>
      </c>
      <c r="V45" s="44">
        <v>0</v>
      </c>
      <c r="W45" s="44">
        <v>0</v>
      </c>
      <c r="X45" s="25">
        <v>0</v>
      </c>
      <c r="Y45" s="44">
        <v>0</v>
      </c>
      <c r="Z45" s="44">
        <v>0</v>
      </c>
      <c r="AA45" s="44">
        <v>0</v>
      </c>
      <c r="AB45" s="44">
        <v>0</v>
      </c>
      <c r="AC45" s="44">
        <v>0</v>
      </c>
      <c r="AD45" s="44">
        <v>0</v>
      </c>
      <c r="AE45" s="44">
        <v>0</v>
      </c>
      <c r="AF45" s="44">
        <v>0</v>
      </c>
      <c r="AG45" s="44">
        <v>0</v>
      </c>
      <c r="AH45" s="44">
        <v>0</v>
      </c>
      <c r="AI45" s="44">
        <v>0</v>
      </c>
      <c r="AJ45" s="44">
        <v>0</v>
      </c>
      <c r="AK45" s="44">
        <v>0</v>
      </c>
      <c r="AL45" s="44">
        <v>0</v>
      </c>
    </row>
    <row r="46" spans="1:38">
      <c r="A46" s="44" t="s">
        <v>114</v>
      </c>
      <c r="B46" s="44" t="s">
        <v>234</v>
      </c>
      <c r="C46" s="45" t="s">
        <v>115</v>
      </c>
      <c r="D46" s="24">
        <f t="shared" si="8"/>
        <v>65</v>
      </c>
      <c r="E46" s="46">
        <f t="shared" si="9"/>
        <v>49</v>
      </c>
      <c r="F46" s="46">
        <f t="shared" si="10"/>
        <v>11052</v>
      </c>
      <c r="G46" s="26">
        <f t="shared" si="11"/>
        <v>336</v>
      </c>
      <c r="H46" s="47">
        <f t="shared" si="4"/>
        <v>28</v>
      </c>
      <c r="I46" s="25">
        <f t="shared" si="5"/>
        <v>43</v>
      </c>
      <c r="J46" s="25">
        <f t="shared" si="6"/>
        <v>29</v>
      </c>
      <c r="K46" s="48">
        <f t="shared" si="7"/>
        <v>35</v>
      </c>
      <c r="M46" s="25">
        <v>49</v>
      </c>
      <c r="N46" s="44">
        <v>193</v>
      </c>
      <c r="O46" s="25">
        <v>0</v>
      </c>
      <c r="P46" s="44">
        <v>1</v>
      </c>
      <c r="Q46" s="44">
        <v>12</v>
      </c>
      <c r="R46" s="44">
        <v>16</v>
      </c>
      <c r="S46" s="44">
        <v>130</v>
      </c>
      <c r="T46" s="44">
        <v>0</v>
      </c>
      <c r="U46" s="44">
        <v>0</v>
      </c>
      <c r="V46" s="44">
        <v>0</v>
      </c>
      <c r="W46" s="44">
        <v>31</v>
      </c>
      <c r="X46" s="25">
        <v>5338</v>
      </c>
      <c r="Y46" s="44">
        <v>17</v>
      </c>
      <c r="Z46" s="44">
        <v>5714</v>
      </c>
      <c r="AA46" s="44">
        <v>0</v>
      </c>
      <c r="AB46" s="44">
        <v>0</v>
      </c>
      <c r="AC46" s="44">
        <v>0</v>
      </c>
      <c r="AD46" s="44">
        <v>0</v>
      </c>
      <c r="AE46" s="44">
        <v>1</v>
      </c>
      <c r="AF46" s="44">
        <v>0</v>
      </c>
      <c r="AG46" s="44">
        <v>0</v>
      </c>
      <c r="AH46" s="44">
        <v>0</v>
      </c>
      <c r="AI46" s="44">
        <v>0</v>
      </c>
      <c r="AJ46" s="44">
        <v>0</v>
      </c>
      <c r="AK46" s="44">
        <v>0</v>
      </c>
      <c r="AL46" s="44">
        <v>0</v>
      </c>
    </row>
    <row r="47" spans="1:38">
      <c r="A47" s="44" t="s">
        <v>116</v>
      </c>
      <c r="B47" s="44" t="s">
        <v>236</v>
      </c>
      <c r="C47" s="45" t="s">
        <v>117</v>
      </c>
      <c r="D47" s="24">
        <f t="shared" si="8"/>
        <v>44</v>
      </c>
      <c r="E47" s="46">
        <f t="shared" si="9"/>
        <v>33</v>
      </c>
      <c r="F47" s="46">
        <f t="shared" si="10"/>
        <v>2982</v>
      </c>
      <c r="G47" s="26">
        <f t="shared" si="11"/>
        <v>447</v>
      </c>
      <c r="H47" s="47">
        <f t="shared" si="4"/>
        <v>42</v>
      </c>
      <c r="I47" s="25">
        <f t="shared" si="5"/>
        <v>50</v>
      </c>
      <c r="J47" s="25">
        <f t="shared" si="6"/>
        <v>48</v>
      </c>
      <c r="K47" s="48">
        <f t="shared" si="7"/>
        <v>24</v>
      </c>
      <c r="M47" s="25">
        <v>37</v>
      </c>
      <c r="N47" s="44">
        <v>257</v>
      </c>
      <c r="O47" s="25">
        <v>0</v>
      </c>
      <c r="P47" s="44">
        <v>0</v>
      </c>
      <c r="Q47" s="44">
        <v>7</v>
      </c>
      <c r="R47" s="44">
        <v>7</v>
      </c>
      <c r="S47" s="44">
        <v>183</v>
      </c>
      <c r="T47" s="44">
        <v>0</v>
      </c>
      <c r="U47" s="44">
        <v>0</v>
      </c>
      <c r="V47" s="44">
        <v>0</v>
      </c>
      <c r="W47" s="44">
        <v>28</v>
      </c>
      <c r="X47" s="25">
        <v>2979</v>
      </c>
      <c r="Y47" s="44">
        <v>0</v>
      </c>
      <c r="Z47" s="44">
        <v>0</v>
      </c>
      <c r="AA47" s="44">
        <v>0</v>
      </c>
      <c r="AB47" s="44">
        <v>0</v>
      </c>
      <c r="AC47" s="44">
        <v>0</v>
      </c>
      <c r="AD47" s="44">
        <v>0</v>
      </c>
      <c r="AE47" s="44">
        <v>0</v>
      </c>
      <c r="AF47" s="44">
        <v>0</v>
      </c>
      <c r="AG47" s="44">
        <v>0</v>
      </c>
      <c r="AH47" s="44">
        <v>0</v>
      </c>
      <c r="AI47" s="44">
        <v>5</v>
      </c>
      <c r="AJ47" s="44">
        <v>0</v>
      </c>
      <c r="AK47" s="44">
        <v>3</v>
      </c>
      <c r="AL47" s="44">
        <v>0</v>
      </c>
    </row>
    <row r="48" spans="1:38">
      <c r="A48" s="49" t="s">
        <v>118</v>
      </c>
      <c r="B48" s="49" t="s">
        <v>235</v>
      </c>
      <c r="C48" s="50" t="s">
        <v>119</v>
      </c>
      <c r="D48" s="24">
        <f t="shared" si="8"/>
        <v>0</v>
      </c>
      <c r="E48" s="46">
        <f t="shared" si="9"/>
        <v>0</v>
      </c>
      <c r="F48" s="46">
        <f t="shared" si="10"/>
        <v>0</v>
      </c>
      <c r="G48" s="26">
        <f t="shared" si="11"/>
        <v>0</v>
      </c>
      <c r="H48" s="47">
        <f t="shared" si="4"/>
        <v>73</v>
      </c>
      <c r="I48" s="25">
        <f t="shared" si="5"/>
        <v>75</v>
      </c>
      <c r="J48" s="25">
        <f t="shared" si="6"/>
        <v>73</v>
      </c>
      <c r="K48" s="48">
        <f t="shared" si="7"/>
        <v>80</v>
      </c>
      <c r="M48" s="25">
        <v>0</v>
      </c>
      <c r="N48" s="44">
        <v>0</v>
      </c>
      <c r="O48" s="25">
        <v>0</v>
      </c>
      <c r="P48" s="44">
        <v>0</v>
      </c>
      <c r="Q48" s="44">
        <v>0</v>
      </c>
      <c r="R48" s="44">
        <v>0</v>
      </c>
      <c r="S48" s="44">
        <v>0</v>
      </c>
      <c r="T48" s="44">
        <v>0</v>
      </c>
      <c r="U48" s="44">
        <v>0</v>
      </c>
      <c r="V48" s="44">
        <v>0</v>
      </c>
      <c r="W48" s="44">
        <v>0</v>
      </c>
      <c r="X48" s="25">
        <v>0</v>
      </c>
      <c r="Y48" s="44">
        <v>0</v>
      </c>
      <c r="Z48" s="44">
        <v>0</v>
      </c>
      <c r="AA48" s="44">
        <v>0</v>
      </c>
      <c r="AB48" s="44">
        <v>0</v>
      </c>
      <c r="AC48" s="44">
        <v>0</v>
      </c>
      <c r="AD48" s="44">
        <v>0</v>
      </c>
      <c r="AE48" s="44">
        <v>0</v>
      </c>
      <c r="AF48" s="44">
        <v>0</v>
      </c>
      <c r="AG48" s="44">
        <v>0</v>
      </c>
      <c r="AH48" s="44">
        <v>0</v>
      </c>
      <c r="AI48" s="44">
        <v>0</v>
      </c>
      <c r="AJ48" s="44">
        <v>0</v>
      </c>
      <c r="AK48" s="44">
        <v>0</v>
      </c>
      <c r="AL48" s="44">
        <v>0</v>
      </c>
    </row>
    <row r="49" spans="1:38">
      <c r="A49" s="44" t="s">
        <v>120</v>
      </c>
      <c r="B49" s="44" t="s">
        <v>239</v>
      </c>
      <c r="C49" s="45" t="s">
        <v>121</v>
      </c>
      <c r="D49" s="24">
        <f t="shared" si="8"/>
        <v>54</v>
      </c>
      <c r="E49" s="46">
        <f t="shared" si="9"/>
        <v>225</v>
      </c>
      <c r="F49" s="46">
        <f t="shared" si="10"/>
        <v>21332</v>
      </c>
      <c r="G49" s="26">
        <f t="shared" si="11"/>
        <v>323</v>
      </c>
      <c r="H49" s="47">
        <f t="shared" si="4"/>
        <v>37</v>
      </c>
      <c r="I49" s="25">
        <f t="shared" si="5"/>
        <v>16</v>
      </c>
      <c r="J49" s="25">
        <f t="shared" si="6"/>
        <v>20</v>
      </c>
      <c r="K49" s="48">
        <f t="shared" si="7"/>
        <v>37</v>
      </c>
      <c r="M49" s="25">
        <v>52</v>
      </c>
      <c r="N49" s="44">
        <v>224</v>
      </c>
      <c r="O49" s="25">
        <v>1</v>
      </c>
      <c r="P49" s="44">
        <v>0</v>
      </c>
      <c r="Q49" s="44">
        <v>3</v>
      </c>
      <c r="R49" s="44">
        <v>2</v>
      </c>
      <c r="S49" s="44">
        <v>95</v>
      </c>
      <c r="T49" s="44">
        <v>0</v>
      </c>
      <c r="U49" s="44">
        <v>0</v>
      </c>
      <c r="V49" s="44">
        <v>0</v>
      </c>
      <c r="W49" s="44">
        <v>87</v>
      </c>
      <c r="X49" s="25">
        <v>18786</v>
      </c>
      <c r="Y49" s="44">
        <v>137</v>
      </c>
      <c r="Z49" s="44">
        <v>2526</v>
      </c>
      <c r="AA49" s="44">
        <v>0</v>
      </c>
      <c r="AB49" s="44">
        <v>0</v>
      </c>
      <c r="AC49" s="44">
        <v>0</v>
      </c>
      <c r="AD49" s="44">
        <v>0</v>
      </c>
      <c r="AE49" s="44">
        <v>0</v>
      </c>
      <c r="AF49" s="44">
        <v>0</v>
      </c>
      <c r="AG49" s="44">
        <v>0</v>
      </c>
      <c r="AH49" s="44">
        <v>0</v>
      </c>
      <c r="AI49" s="44">
        <v>1</v>
      </c>
      <c r="AJ49" s="44">
        <v>0</v>
      </c>
      <c r="AK49" s="44">
        <v>20</v>
      </c>
      <c r="AL49" s="44">
        <v>0</v>
      </c>
    </row>
    <row r="50" spans="1:38">
      <c r="A50" s="44" t="s">
        <v>122</v>
      </c>
      <c r="B50" s="44" t="s">
        <v>239</v>
      </c>
      <c r="C50" s="45" t="s">
        <v>123</v>
      </c>
      <c r="D50" s="24">
        <f t="shared" si="8"/>
        <v>100</v>
      </c>
      <c r="E50" s="46">
        <f t="shared" si="9"/>
        <v>217</v>
      </c>
      <c r="F50" s="46">
        <f t="shared" si="10"/>
        <v>14331</v>
      </c>
      <c r="G50" s="26">
        <f t="shared" si="11"/>
        <v>374</v>
      </c>
      <c r="H50" s="47">
        <f t="shared" si="4"/>
        <v>15</v>
      </c>
      <c r="I50" s="25">
        <f t="shared" si="5"/>
        <v>17</v>
      </c>
      <c r="J50" s="25">
        <f t="shared" si="6"/>
        <v>26</v>
      </c>
      <c r="K50" s="48">
        <f t="shared" si="7"/>
        <v>32</v>
      </c>
      <c r="M50" s="25">
        <v>72</v>
      </c>
      <c r="N50" s="44">
        <v>249</v>
      </c>
      <c r="O50" s="25">
        <v>0</v>
      </c>
      <c r="P50" s="44">
        <v>2</v>
      </c>
      <c r="Q50" s="44">
        <v>10</v>
      </c>
      <c r="R50" s="44">
        <v>28</v>
      </c>
      <c r="S50" s="44">
        <v>111</v>
      </c>
      <c r="T50" s="44">
        <v>0</v>
      </c>
      <c r="U50" s="44">
        <v>0</v>
      </c>
      <c r="V50" s="44">
        <v>2</v>
      </c>
      <c r="W50" s="44">
        <v>114</v>
      </c>
      <c r="X50" s="25">
        <v>12904</v>
      </c>
      <c r="Y50" s="44">
        <v>101</v>
      </c>
      <c r="Z50" s="44">
        <v>1427</v>
      </c>
      <c r="AA50" s="44">
        <v>0</v>
      </c>
      <c r="AB50" s="44">
        <v>0</v>
      </c>
      <c r="AC50" s="44">
        <v>0</v>
      </c>
      <c r="AD50" s="44">
        <v>0</v>
      </c>
      <c r="AE50" s="44">
        <v>2</v>
      </c>
      <c r="AF50" s="44">
        <v>0</v>
      </c>
      <c r="AG50" s="44">
        <v>0</v>
      </c>
      <c r="AH50" s="44">
        <v>0</v>
      </c>
      <c r="AI50" s="44">
        <v>0</v>
      </c>
      <c r="AJ50" s="44">
        <v>0</v>
      </c>
      <c r="AK50" s="44">
        <v>0</v>
      </c>
      <c r="AL50" s="44">
        <v>0</v>
      </c>
    </row>
    <row r="51" spans="1:38">
      <c r="A51" s="44" t="s">
        <v>124</v>
      </c>
      <c r="B51" s="44" t="s">
        <v>241</v>
      </c>
      <c r="C51" s="45" t="s">
        <v>125</v>
      </c>
      <c r="D51" s="24">
        <f t="shared" si="8"/>
        <v>29</v>
      </c>
      <c r="E51" s="46">
        <f t="shared" si="9"/>
        <v>26</v>
      </c>
      <c r="F51" s="46">
        <f t="shared" si="10"/>
        <v>7446</v>
      </c>
      <c r="G51" s="26">
        <f t="shared" si="11"/>
        <v>190</v>
      </c>
      <c r="H51" s="47">
        <f t="shared" si="4"/>
        <v>50</v>
      </c>
      <c r="I51" s="25">
        <f t="shared" si="5"/>
        <v>55</v>
      </c>
      <c r="J51" s="25">
        <f t="shared" si="6"/>
        <v>36</v>
      </c>
      <c r="K51" s="48">
        <f t="shared" si="7"/>
        <v>51</v>
      </c>
      <c r="M51" s="25">
        <v>24</v>
      </c>
      <c r="N51" s="44">
        <v>113</v>
      </c>
      <c r="O51" s="25">
        <v>0</v>
      </c>
      <c r="P51" s="44">
        <v>0</v>
      </c>
      <c r="Q51" s="44">
        <v>8</v>
      </c>
      <c r="R51" s="44">
        <v>5</v>
      </c>
      <c r="S51" s="44">
        <v>69</v>
      </c>
      <c r="T51" s="44">
        <v>0</v>
      </c>
      <c r="U51" s="44">
        <v>0</v>
      </c>
      <c r="V51" s="44">
        <v>0</v>
      </c>
      <c r="W51" s="44">
        <v>20</v>
      </c>
      <c r="X51" s="25">
        <v>7446</v>
      </c>
      <c r="Y51" s="44">
        <v>6</v>
      </c>
      <c r="Z51" s="44">
        <v>0</v>
      </c>
      <c r="AA51" s="44">
        <v>0</v>
      </c>
      <c r="AB51" s="44">
        <v>0</v>
      </c>
      <c r="AC51" s="44">
        <v>0</v>
      </c>
      <c r="AD51" s="44">
        <v>0</v>
      </c>
      <c r="AE51" s="44">
        <v>0</v>
      </c>
      <c r="AF51" s="44">
        <v>0</v>
      </c>
      <c r="AG51" s="44">
        <v>0</v>
      </c>
      <c r="AH51" s="44">
        <v>0</v>
      </c>
      <c r="AI51" s="44">
        <v>0</v>
      </c>
      <c r="AJ51" s="44">
        <v>0</v>
      </c>
      <c r="AK51" s="44">
        <v>0</v>
      </c>
      <c r="AL51" s="44">
        <v>0</v>
      </c>
    </row>
    <row r="52" spans="1:38">
      <c r="A52" s="44" t="s">
        <v>126</v>
      </c>
      <c r="B52" s="44" t="s">
        <v>239</v>
      </c>
      <c r="C52" s="45" t="s">
        <v>127</v>
      </c>
      <c r="D52" s="24">
        <f t="shared" si="8"/>
        <v>72</v>
      </c>
      <c r="E52" s="46">
        <f t="shared" si="9"/>
        <v>85</v>
      </c>
      <c r="F52" s="46">
        <f t="shared" si="10"/>
        <v>3476</v>
      </c>
      <c r="G52" s="26">
        <f t="shared" si="11"/>
        <v>262</v>
      </c>
      <c r="H52" s="47">
        <f t="shared" si="4"/>
        <v>23</v>
      </c>
      <c r="I52" s="25">
        <f t="shared" si="5"/>
        <v>31</v>
      </c>
      <c r="J52" s="25">
        <f t="shared" si="6"/>
        <v>47</v>
      </c>
      <c r="K52" s="48">
        <f t="shared" si="7"/>
        <v>43</v>
      </c>
      <c r="M52" s="25">
        <v>49</v>
      </c>
      <c r="N52" s="44">
        <v>209</v>
      </c>
      <c r="O52" s="25">
        <v>4</v>
      </c>
      <c r="P52" s="44">
        <v>1</v>
      </c>
      <c r="Q52" s="44">
        <v>18</v>
      </c>
      <c r="R52" s="44">
        <v>23</v>
      </c>
      <c r="S52" s="44">
        <v>30</v>
      </c>
      <c r="T52" s="44">
        <v>0</v>
      </c>
      <c r="U52" s="44">
        <v>0</v>
      </c>
      <c r="V52" s="44">
        <v>0</v>
      </c>
      <c r="W52" s="44">
        <v>45</v>
      </c>
      <c r="X52" s="25">
        <v>2696</v>
      </c>
      <c r="Y52" s="44">
        <v>27</v>
      </c>
      <c r="Z52" s="44">
        <v>706</v>
      </c>
      <c r="AA52" s="44">
        <v>0</v>
      </c>
      <c r="AB52" s="44">
        <v>0</v>
      </c>
      <c r="AC52" s="44">
        <v>0</v>
      </c>
      <c r="AD52" s="44">
        <v>0</v>
      </c>
      <c r="AE52" s="44">
        <v>0</v>
      </c>
      <c r="AF52" s="44">
        <v>0</v>
      </c>
      <c r="AG52" s="44">
        <v>0</v>
      </c>
      <c r="AH52" s="44">
        <v>0</v>
      </c>
      <c r="AI52" s="44">
        <v>13</v>
      </c>
      <c r="AJ52" s="44">
        <v>0</v>
      </c>
      <c r="AK52" s="44">
        <v>74</v>
      </c>
      <c r="AL52" s="44">
        <v>0</v>
      </c>
    </row>
    <row r="53" spans="1:38">
      <c r="A53" s="44" t="s">
        <v>128</v>
      </c>
      <c r="B53" s="44" t="s">
        <v>239</v>
      </c>
      <c r="C53" s="45" t="s">
        <v>129</v>
      </c>
      <c r="D53" s="24">
        <f t="shared" si="8"/>
        <v>48</v>
      </c>
      <c r="E53" s="46">
        <f t="shared" si="9"/>
        <v>33</v>
      </c>
      <c r="F53" s="46">
        <f t="shared" si="10"/>
        <v>29020</v>
      </c>
      <c r="G53" s="26">
        <f t="shared" si="11"/>
        <v>432</v>
      </c>
      <c r="H53" s="47">
        <f t="shared" si="4"/>
        <v>40</v>
      </c>
      <c r="I53" s="25">
        <f t="shared" si="5"/>
        <v>50</v>
      </c>
      <c r="J53" s="25">
        <f t="shared" si="6"/>
        <v>13</v>
      </c>
      <c r="K53" s="48">
        <f t="shared" si="7"/>
        <v>26</v>
      </c>
      <c r="M53" s="25">
        <v>38</v>
      </c>
      <c r="N53" s="44">
        <v>290</v>
      </c>
      <c r="O53" s="25">
        <v>1</v>
      </c>
      <c r="P53" s="44">
        <v>1</v>
      </c>
      <c r="Q53" s="44">
        <v>3</v>
      </c>
      <c r="R53" s="44">
        <v>10</v>
      </c>
      <c r="S53" s="44">
        <v>136</v>
      </c>
      <c r="T53" s="44">
        <v>1</v>
      </c>
      <c r="U53" s="44">
        <v>0</v>
      </c>
      <c r="V53" s="44">
        <v>0</v>
      </c>
      <c r="W53" s="44">
        <v>22</v>
      </c>
      <c r="X53" s="25">
        <v>28912</v>
      </c>
      <c r="Y53" s="44">
        <v>6</v>
      </c>
      <c r="Z53" s="44">
        <v>0</v>
      </c>
      <c r="AA53" s="44">
        <v>1</v>
      </c>
      <c r="AB53" s="44">
        <v>0</v>
      </c>
      <c r="AC53" s="44">
        <v>0</v>
      </c>
      <c r="AD53" s="44">
        <v>0</v>
      </c>
      <c r="AE53" s="44">
        <v>0</v>
      </c>
      <c r="AF53" s="44">
        <v>0</v>
      </c>
      <c r="AG53" s="44">
        <v>0</v>
      </c>
      <c r="AH53" s="44">
        <v>0</v>
      </c>
      <c r="AI53" s="44">
        <v>4</v>
      </c>
      <c r="AJ53" s="44">
        <v>0</v>
      </c>
      <c r="AK53" s="44">
        <v>108</v>
      </c>
      <c r="AL53" s="44">
        <v>0</v>
      </c>
    </row>
    <row r="54" spans="1:38">
      <c r="A54" s="44" t="s">
        <v>130</v>
      </c>
      <c r="B54" s="44" t="s">
        <v>239</v>
      </c>
      <c r="C54" s="45" t="s">
        <v>131</v>
      </c>
      <c r="D54" s="24">
        <f t="shared" si="8"/>
        <v>176</v>
      </c>
      <c r="E54" s="46">
        <f t="shared" si="9"/>
        <v>307</v>
      </c>
      <c r="F54" s="46">
        <f t="shared" si="10"/>
        <v>32555</v>
      </c>
      <c r="G54" s="26">
        <f t="shared" si="11"/>
        <v>1074</v>
      </c>
      <c r="H54" s="47">
        <f t="shared" si="4"/>
        <v>9</v>
      </c>
      <c r="I54" s="25">
        <f t="shared" si="5"/>
        <v>12</v>
      </c>
      <c r="J54" s="25">
        <f t="shared" si="6"/>
        <v>12</v>
      </c>
      <c r="K54" s="48">
        <f t="shared" si="7"/>
        <v>9</v>
      </c>
      <c r="M54" s="25">
        <v>114</v>
      </c>
      <c r="N54" s="44">
        <v>725</v>
      </c>
      <c r="O54" s="25">
        <v>1</v>
      </c>
      <c r="P54" s="44">
        <v>10</v>
      </c>
      <c r="Q54" s="44">
        <v>16</v>
      </c>
      <c r="R54" s="44">
        <v>62</v>
      </c>
      <c r="S54" s="44">
        <v>322</v>
      </c>
      <c r="T54" s="44">
        <v>0</v>
      </c>
      <c r="U54" s="44">
        <v>0</v>
      </c>
      <c r="V54" s="44">
        <v>0</v>
      </c>
      <c r="W54" s="44">
        <v>160</v>
      </c>
      <c r="X54" s="25">
        <v>28083</v>
      </c>
      <c r="Y54" s="44">
        <v>128</v>
      </c>
      <c r="Z54" s="44">
        <v>4328</v>
      </c>
      <c r="AA54" s="44">
        <v>0</v>
      </c>
      <c r="AB54" s="44">
        <v>0</v>
      </c>
      <c r="AC54" s="44">
        <v>0</v>
      </c>
      <c r="AD54" s="44">
        <v>0</v>
      </c>
      <c r="AE54" s="44">
        <v>6</v>
      </c>
      <c r="AF54" s="44">
        <v>0</v>
      </c>
      <c r="AG54" s="44">
        <v>0</v>
      </c>
      <c r="AH54" s="44">
        <v>0</v>
      </c>
      <c r="AI54" s="44">
        <v>13</v>
      </c>
      <c r="AJ54" s="44">
        <v>0</v>
      </c>
      <c r="AK54" s="44">
        <v>144</v>
      </c>
      <c r="AL54" s="44">
        <v>0</v>
      </c>
    </row>
    <row r="55" spans="1:38">
      <c r="A55" s="44" t="s">
        <v>132</v>
      </c>
      <c r="B55" s="44" t="s">
        <v>239</v>
      </c>
      <c r="C55" s="45" t="s">
        <v>133</v>
      </c>
      <c r="D55" s="24">
        <f t="shared" si="8"/>
        <v>55</v>
      </c>
      <c r="E55" s="46">
        <f t="shared" si="9"/>
        <v>58</v>
      </c>
      <c r="F55" s="46">
        <f t="shared" si="10"/>
        <v>9872</v>
      </c>
      <c r="G55" s="26">
        <f t="shared" si="11"/>
        <v>276</v>
      </c>
      <c r="H55" s="47">
        <f t="shared" si="4"/>
        <v>36</v>
      </c>
      <c r="I55" s="25">
        <f t="shared" si="5"/>
        <v>38</v>
      </c>
      <c r="J55" s="25">
        <f t="shared" si="6"/>
        <v>32</v>
      </c>
      <c r="K55" s="48">
        <f t="shared" si="7"/>
        <v>40</v>
      </c>
      <c r="M55" s="25">
        <v>44</v>
      </c>
      <c r="N55" s="44">
        <v>193</v>
      </c>
      <c r="O55" s="25">
        <v>1</v>
      </c>
      <c r="P55" s="44">
        <v>1</v>
      </c>
      <c r="Q55" s="44">
        <v>14</v>
      </c>
      <c r="R55" s="44">
        <v>11</v>
      </c>
      <c r="S55" s="44">
        <v>67</v>
      </c>
      <c r="T55" s="44">
        <v>0</v>
      </c>
      <c r="U55" s="44">
        <v>0</v>
      </c>
      <c r="V55" s="44">
        <v>0</v>
      </c>
      <c r="W55" s="44">
        <v>45</v>
      </c>
      <c r="X55" s="25">
        <v>9851</v>
      </c>
      <c r="Y55" s="44">
        <v>2</v>
      </c>
      <c r="Z55" s="44">
        <v>0</v>
      </c>
      <c r="AA55" s="44">
        <v>0</v>
      </c>
      <c r="AB55" s="44">
        <v>0</v>
      </c>
      <c r="AC55" s="44">
        <v>0</v>
      </c>
      <c r="AD55" s="44">
        <v>0</v>
      </c>
      <c r="AE55" s="44">
        <v>0</v>
      </c>
      <c r="AF55" s="44">
        <v>0</v>
      </c>
      <c r="AG55" s="44">
        <v>0</v>
      </c>
      <c r="AH55" s="44">
        <v>0</v>
      </c>
      <c r="AI55" s="44">
        <v>11</v>
      </c>
      <c r="AJ55" s="44">
        <v>0</v>
      </c>
      <c r="AK55" s="44">
        <v>21</v>
      </c>
      <c r="AL55" s="44">
        <v>0</v>
      </c>
    </row>
    <row r="56" spans="1:38">
      <c r="A56" s="44" t="s">
        <v>134</v>
      </c>
      <c r="B56" s="44" t="s">
        <v>240</v>
      </c>
      <c r="C56" s="45" t="s">
        <v>135</v>
      </c>
      <c r="D56" s="24">
        <f t="shared" si="8"/>
        <v>65</v>
      </c>
      <c r="E56" s="46">
        <f t="shared" si="9"/>
        <v>134</v>
      </c>
      <c r="F56" s="46">
        <f t="shared" si="10"/>
        <v>2663</v>
      </c>
      <c r="G56" s="26">
        <f t="shared" si="11"/>
        <v>528</v>
      </c>
      <c r="H56" s="47">
        <f t="shared" si="4"/>
        <v>28</v>
      </c>
      <c r="I56" s="25">
        <f t="shared" si="5"/>
        <v>26</v>
      </c>
      <c r="J56" s="25">
        <f t="shared" si="6"/>
        <v>52</v>
      </c>
      <c r="K56" s="48">
        <f t="shared" si="7"/>
        <v>21</v>
      </c>
      <c r="M56" s="25">
        <v>41</v>
      </c>
      <c r="N56" s="44">
        <v>377</v>
      </c>
      <c r="O56" s="25">
        <v>0</v>
      </c>
      <c r="P56" s="44">
        <v>0</v>
      </c>
      <c r="Q56" s="44">
        <v>5</v>
      </c>
      <c r="R56" s="44">
        <v>24</v>
      </c>
      <c r="S56" s="44">
        <v>146</v>
      </c>
      <c r="T56" s="44">
        <v>0</v>
      </c>
      <c r="U56" s="44">
        <v>0</v>
      </c>
      <c r="V56" s="44">
        <v>0</v>
      </c>
      <c r="W56" s="44">
        <v>72</v>
      </c>
      <c r="X56" s="25">
        <v>2302</v>
      </c>
      <c r="Y56" s="44">
        <v>61</v>
      </c>
      <c r="Z56" s="44">
        <v>360</v>
      </c>
      <c r="AA56" s="44">
        <v>0</v>
      </c>
      <c r="AB56" s="44">
        <v>0</v>
      </c>
      <c r="AC56" s="44">
        <v>0</v>
      </c>
      <c r="AD56" s="44">
        <v>0</v>
      </c>
      <c r="AE56" s="44">
        <v>0</v>
      </c>
      <c r="AF56" s="44">
        <v>0</v>
      </c>
      <c r="AG56" s="44">
        <v>0</v>
      </c>
      <c r="AH56" s="44">
        <v>0</v>
      </c>
      <c r="AI56" s="44">
        <v>1</v>
      </c>
      <c r="AJ56" s="44">
        <v>0</v>
      </c>
      <c r="AK56" s="44">
        <v>1</v>
      </c>
      <c r="AL56" s="44">
        <v>0</v>
      </c>
    </row>
    <row r="57" spans="1:38">
      <c r="A57" s="44" t="s">
        <v>136</v>
      </c>
      <c r="B57" s="44" t="s">
        <v>238</v>
      </c>
      <c r="C57" s="45" t="s">
        <v>137</v>
      </c>
      <c r="D57" s="24">
        <f t="shared" si="8"/>
        <v>24</v>
      </c>
      <c r="E57" s="46">
        <f t="shared" si="9"/>
        <v>34</v>
      </c>
      <c r="F57" s="46">
        <f t="shared" si="10"/>
        <v>9340</v>
      </c>
      <c r="G57" s="26">
        <f t="shared" si="11"/>
        <v>154</v>
      </c>
      <c r="H57" s="47">
        <f t="shared" si="4"/>
        <v>53</v>
      </c>
      <c r="I57" s="25">
        <f t="shared" si="5"/>
        <v>49</v>
      </c>
      <c r="J57" s="25">
        <f t="shared" si="6"/>
        <v>33</v>
      </c>
      <c r="K57" s="48">
        <f t="shared" si="7"/>
        <v>56</v>
      </c>
      <c r="M57" s="25">
        <v>6</v>
      </c>
      <c r="N57" s="44">
        <v>95</v>
      </c>
      <c r="O57" s="25">
        <v>2</v>
      </c>
      <c r="P57" s="44">
        <v>6</v>
      </c>
      <c r="Q57" s="44">
        <v>8</v>
      </c>
      <c r="R57" s="44">
        <v>18</v>
      </c>
      <c r="S57" s="44">
        <v>40</v>
      </c>
      <c r="T57" s="44">
        <v>0</v>
      </c>
      <c r="U57" s="44">
        <v>0</v>
      </c>
      <c r="V57" s="44">
        <v>3</v>
      </c>
      <c r="W57" s="44">
        <v>22</v>
      </c>
      <c r="X57" s="25">
        <v>2768</v>
      </c>
      <c r="Y57" s="44">
        <v>1</v>
      </c>
      <c r="Z57" s="44">
        <v>845</v>
      </c>
      <c r="AA57" s="44">
        <v>1</v>
      </c>
      <c r="AB57" s="44">
        <v>0</v>
      </c>
      <c r="AC57" s="44">
        <v>0</v>
      </c>
      <c r="AD57" s="44">
        <v>0</v>
      </c>
      <c r="AE57" s="44">
        <v>5</v>
      </c>
      <c r="AF57" s="44">
        <v>0</v>
      </c>
      <c r="AG57" s="44">
        <v>5131</v>
      </c>
      <c r="AH57" s="44">
        <v>0</v>
      </c>
      <c r="AI57" s="44">
        <v>5</v>
      </c>
      <c r="AJ57" s="44">
        <v>0</v>
      </c>
      <c r="AK57" s="44">
        <v>596</v>
      </c>
      <c r="AL57" s="44">
        <v>0</v>
      </c>
    </row>
    <row r="58" spans="1:38">
      <c r="A58" s="44" t="s">
        <v>138</v>
      </c>
      <c r="B58" s="44" t="s">
        <v>234</v>
      </c>
      <c r="C58" s="45" t="s">
        <v>139</v>
      </c>
      <c r="D58" s="24">
        <f t="shared" si="8"/>
        <v>421</v>
      </c>
      <c r="E58" s="46">
        <f t="shared" si="9"/>
        <v>638</v>
      </c>
      <c r="F58" s="46">
        <f t="shared" si="10"/>
        <v>72796</v>
      </c>
      <c r="G58" s="26">
        <f t="shared" si="11"/>
        <v>1559</v>
      </c>
      <c r="H58" s="47">
        <f t="shared" si="4"/>
        <v>5</v>
      </c>
      <c r="I58" s="25">
        <f t="shared" si="5"/>
        <v>7</v>
      </c>
      <c r="J58" s="25">
        <f t="shared" si="6"/>
        <v>9</v>
      </c>
      <c r="K58" s="48">
        <f t="shared" si="7"/>
        <v>7</v>
      </c>
      <c r="M58" s="25">
        <v>267</v>
      </c>
      <c r="N58" s="44">
        <v>1010</v>
      </c>
      <c r="O58" s="25">
        <v>1</v>
      </c>
      <c r="P58" s="44">
        <v>4</v>
      </c>
      <c r="Q58" s="44">
        <v>58</v>
      </c>
      <c r="R58" s="44">
        <v>154</v>
      </c>
      <c r="S58" s="44">
        <v>486</v>
      </c>
      <c r="T58" s="44">
        <v>0</v>
      </c>
      <c r="U58" s="44">
        <v>0</v>
      </c>
      <c r="V58" s="44">
        <v>0</v>
      </c>
      <c r="W58" s="44">
        <v>342</v>
      </c>
      <c r="X58" s="25">
        <v>57056</v>
      </c>
      <c r="Y58" s="44">
        <v>274</v>
      </c>
      <c r="Z58" s="44">
        <v>15220</v>
      </c>
      <c r="AA58" s="44">
        <v>1</v>
      </c>
      <c r="AB58" s="44">
        <v>0</v>
      </c>
      <c r="AC58" s="44">
        <v>0</v>
      </c>
      <c r="AD58" s="44">
        <v>0</v>
      </c>
      <c r="AE58" s="44">
        <v>4</v>
      </c>
      <c r="AF58" s="44">
        <v>0</v>
      </c>
      <c r="AG58" s="44">
        <v>93</v>
      </c>
      <c r="AH58" s="44">
        <v>0</v>
      </c>
      <c r="AI58" s="44">
        <v>17</v>
      </c>
      <c r="AJ58" s="44">
        <v>0</v>
      </c>
      <c r="AK58" s="44">
        <v>427</v>
      </c>
      <c r="AL58" s="44">
        <v>0</v>
      </c>
    </row>
    <row r="59" spans="1:38">
      <c r="A59" s="44" t="s">
        <v>140</v>
      </c>
      <c r="B59" s="44" t="s">
        <v>236</v>
      </c>
      <c r="C59" s="45" t="s">
        <v>141</v>
      </c>
      <c r="D59" s="24">
        <f t="shared" si="8"/>
        <v>78</v>
      </c>
      <c r="E59" s="46">
        <f t="shared" si="9"/>
        <v>69</v>
      </c>
      <c r="F59" s="46">
        <f t="shared" si="10"/>
        <v>23496</v>
      </c>
      <c r="G59" s="26">
        <f t="shared" si="11"/>
        <v>689</v>
      </c>
      <c r="H59" s="47">
        <f t="shared" si="4"/>
        <v>21</v>
      </c>
      <c r="I59" s="25">
        <f t="shared" si="5"/>
        <v>34</v>
      </c>
      <c r="J59" s="25">
        <f t="shared" si="6"/>
        <v>17</v>
      </c>
      <c r="K59" s="48">
        <f t="shared" si="7"/>
        <v>15</v>
      </c>
      <c r="M59" s="25">
        <v>65</v>
      </c>
      <c r="N59" s="44">
        <v>492</v>
      </c>
      <c r="O59" s="25">
        <v>1</v>
      </c>
      <c r="P59" s="44">
        <v>8</v>
      </c>
      <c r="Q59" s="44">
        <v>13</v>
      </c>
      <c r="R59" s="44">
        <v>13</v>
      </c>
      <c r="S59" s="44">
        <v>168</v>
      </c>
      <c r="T59" s="44">
        <v>0</v>
      </c>
      <c r="U59" s="44">
        <v>0</v>
      </c>
      <c r="V59" s="44">
        <v>7</v>
      </c>
      <c r="W59" s="44">
        <v>53</v>
      </c>
      <c r="X59" s="25">
        <v>23496</v>
      </c>
      <c r="Y59" s="44">
        <v>16</v>
      </c>
      <c r="Z59" s="44">
        <v>0</v>
      </c>
      <c r="AA59" s="44">
        <v>0</v>
      </c>
      <c r="AB59" s="44">
        <v>0</v>
      </c>
      <c r="AC59" s="44">
        <v>0</v>
      </c>
      <c r="AD59" s="44">
        <v>0</v>
      </c>
      <c r="AE59" s="44">
        <v>0</v>
      </c>
      <c r="AF59" s="44">
        <v>0</v>
      </c>
      <c r="AG59" s="44">
        <v>0</v>
      </c>
      <c r="AH59" s="44">
        <v>0</v>
      </c>
      <c r="AI59" s="44">
        <v>0</v>
      </c>
      <c r="AJ59" s="44">
        <v>0</v>
      </c>
      <c r="AK59" s="44">
        <v>0</v>
      </c>
      <c r="AL59" s="44">
        <v>0</v>
      </c>
    </row>
    <row r="60" spans="1:38">
      <c r="A60" s="44" t="s">
        <v>142</v>
      </c>
      <c r="B60" s="44" t="s">
        <v>235</v>
      </c>
      <c r="C60" s="45" t="s">
        <v>143</v>
      </c>
      <c r="D60" s="24">
        <f t="shared" si="8"/>
        <v>0</v>
      </c>
      <c r="E60" s="46">
        <f t="shared" si="9"/>
        <v>1</v>
      </c>
      <c r="F60" s="46">
        <f t="shared" si="10"/>
        <v>17</v>
      </c>
      <c r="G60" s="26">
        <f t="shared" si="11"/>
        <v>5</v>
      </c>
      <c r="H60" s="47">
        <f t="shared" si="4"/>
        <v>73</v>
      </c>
      <c r="I60" s="25">
        <f t="shared" si="5"/>
        <v>70</v>
      </c>
      <c r="J60" s="25">
        <f t="shared" si="6"/>
        <v>70</v>
      </c>
      <c r="K60" s="48">
        <f t="shared" si="7"/>
        <v>74</v>
      </c>
      <c r="M60" s="25">
        <v>0</v>
      </c>
      <c r="N60" s="44">
        <v>1</v>
      </c>
      <c r="O60" s="25">
        <v>0</v>
      </c>
      <c r="P60" s="44">
        <v>0</v>
      </c>
      <c r="Q60" s="44">
        <v>4</v>
      </c>
      <c r="R60" s="44">
        <v>0</v>
      </c>
      <c r="S60" s="44">
        <v>0</v>
      </c>
      <c r="T60" s="44">
        <v>0</v>
      </c>
      <c r="U60" s="44">
        <v>0</v>
      </c>
      <c r="V60" s="44">
        <v>0</v>
      </c>
      <c r="W60" s="44">
        <v>0</v>
      </c>
      <c r="X60" s="25">
        <v>0</v>
      </c>
      <c r="Y60" s="44">
        <v>0</v>
      </c>
      <c r="Z60" s="44">
        <v>0</v>
      </c>
      <c r="AA60" s="44">
        <v>0</v>
      </c>
      <c r="AB60" s="44">
        <v>0</v>
      </c>
      <c r="AC60" s="44">
        <v>0</v>
      </c>
      <c r="AD60" s="44">
        <v>0</v>
      </c>
      <c r="AE60" s="44">
        <v>0</v>
      </c>
      <c r="AF60" s="44">
        <v>0</v>
      </c>
      <c r="AG60" s="44">
        <v>0</v>
      </c>
      <c r="AH60" s="44">
        <v>0</v>
      </c>
      <c r="AI60" s="44">
        <v>1</v>
      </c>
      <c r="AJ60" s="44">
        <v>0</v>
      </c>
      <c r="AK60" s="44">
        <v>17</v>
      </c>
      <c r="AL60" s="44">
        <v>0</v>
      </c>
    </row>
    <row r="61" spans="1:38">
      <c r="A61" s="44" t="s">
        <v>144</v>
      </c>
      <c r="B61" s="44" t="s">
        <v>236</v>
      </c>
      <c r="C61" s="45" t="s">
        <v>145</v>
      </c>
      <c r="D61" s="24">
        <f t="shared" si="8"/>
        <v>52</v>
      </c>
      <c r="E61" s="46">
        <f t="shared" si="9"/>
        <v>95</v>
      </c>
      <c r="F61" s="46">
        <f t="shared" si="10"/>
        <v>7491</v>
      </c>
      <c r="G61" s="26">
        <f t="shared" si="11"/>
        <v>406</v>
      </c>
      <c r="H61" s="47">
        <f t="shared" si="4"/>
        <v>38</v>
      </c>
      <c r="I61" s="25">
        <f t="shared" si="5"/>
        <v>28</v>
      </c>
      <c r="J61" s="25">
        <f t="shared" si="6"/>
        <v>35</v>
      </c>
      <c r="K61" s="48">
        <f t="shared" si="7"/>
        <v>31</v>
      </c>
      <c r="M61" s="25">
        <v>44</v>
      </c>
      <c r="N61" s="44">
        <v>300</v>
      </c>
      <c r="O61" s="25">
        <v>0</v>
      </c>
      <c r="P61" s="44">
        <v>0</v>
      </c>
      <c r="Q61" s="44">
        <v>11</v>
      </c>
      <c r="R61" s="44">
        <v>8</v>
      </c>
      <c r="S61" s="44">
        <v>95</v>
      </c>
      <c r="T61" s="44">
        <v>0</v>
      </c>
      <c r="U61" s="44">
        <v>0</v>
      </c>
      <c r="V61" s="44">
        <v>0</v>
      </c>
      <c r="W61" s="44">
        <v>74</v>
      </c>
      <c r="X61" s="25">
        <v>7287</v>
      </c>
      <c r="Y61" s="44">
        <v>20</v>
      </c>
      <c r="Z61" s="44">
        <v>204</v>
      </c>
      <c r="AA61" s="44">
        <v>0</v>
      </c>
      <c r="AB61" s="44">
        <v>0</v>
      </c>
      <c r="AC61" s="44">
        <v>0</v>
      </c>
      <c r="AD61" s="44">
        <v>0</v>
      </c>
      <c r="AE61" s="44">
        <v>0</v>
      </c>
      <c r="AF61" s="44">
        <v>0</v>
      </c>
      <c r="AG61" s="44">
        <v>0</v>
      </c>
      <c r="AH61" s="44">
        <v>0</v>
      </c>
      <c r="AI61" s="44">
        <v>1</v>
      </c>
      <c r="AJ61" s="44">
        <v>0</v>
      </c>
      <c r="AK61" s="44">
        <v>0</v>
      </c>
      <c r="AL61" s="44">
        <v>0</v>
      </c>
    </row>
    <row r="62" spans="1:38">
      <c r="A62" s="44" t="s">
        <v>146</v>
      </c>
      <c r="B62" s="44" t="s">
        <v>239</v>
      </c>
      <c r="C62" s="45" t="s">
        <v>147</v>
      </c>
      <c r="D62" s="24">
        <f t="shared" si="8"/>
        <v>64</v>
      </c>
      <c r="E62" s="46">
        <f t="shared" si="9"/>
        <v>179</v>
      </c>
      <c r="F62" s="46">
        <f t="shared" si="10"/>
        <v>20549</v>
      </c>
      <c r="G62" s="26">
        <f t="shared" si="11"/>
        <v>432</v>
      </c>
      <c r="H62" s="47">
        <f t="shared" si="4"/>
        <v>30</v>
      </c>
      <c r="I62" s="25">
        <f t="shared" si="5"/>
        <v>20</v>
      </c>
      <c r="J62" s="25">
        <f t="shared" si="6"/>
        <v>21</v>
      </c>
      <c r="K62" s="48">
        <f t="shared" si="7"/>
        <v>26</v>
      </c>
      <c r="M62" s="25">
        <v>43</v>
      </c>
      <c r="N62" s="44">
        <v>289</v>
      </c>
      <c r="O62" s="25">
        <v>0</v>
      </c>
      <c r="P62" s="44">
        <v>0</v>
      </c>
      <c r="Q62" s="44">
        <v>10</v>
      </c>
      <c r="R62" s="44">
        <v>21</v>
      </c>
      <c r="S62" s="44">
        <v>133</v>
      </c>
      <c r="T62" s="44">
        <v>0</v>
      </c>
      <c r="U62" s="44">
        <v>0</v>
      </c>
      <c r="V62" s="44">
        <v>0</v>
      </c>
      <c r="W62" s="44">
        <v>65</v>
      </c>
      <c r="X62" s="25">
        <v>20215</v>
      </c>
      <c r="Y62" s="44">
        <v>95</v>
      </c>
      <c r="Z62" s="44">
        <v>0</v>
      </c>
      <c r="AA62" s="44">
        <v>0</v>
      </c>
      <c r="AB62" s="44">
        <v>0</v>
      </c>
      <c r="AC62" s="44">
        <v>0</v>
      </c>
      <c r="AD62" s="44">
        <v>0</v>
      </c>
      <c r="AE62" s="44">
        <v>0</v>
      </c>
      <c r="AF62" s="44">
        <v>0</v>
      </c>
      <c r="AG62" s="44">
        <v>0</v>
      </c>
      <c r="AH62" s="44">
        <v>0</v>
      </c>
      <c r="AI62" s="44">
        <v>19</v>
      </c>
      <c r="AJ62" s="44">
        <v>0</v>
      </c>
      <c r="AK62" s="44">
        <v>334</v>
      </c>
      <c r="AL62" s="44">
        <v>0</v>
      </c>
    </row>
    <row r="63" spans="1:38">
      <c r="A63" s="44" t="s">
        <v>148</v>
      </c>
      <c r="B63" s="44" t="s">
        <v>237</v>
      </c>
      <c r="C63" s="45" t="s">
        <v>149</v>
      </c>
      <c r="D63" s="24">
        <f t="shared" si="8"/>
        <v>3</v>
      </c>
      <c r="E63" s="46">
        <f t="shared" si="9"/>
        <v>0</v>
      </c>
      <c r="F63" s="46">
        <f t="shared" si="10"/>
        <v>0</v>
      </c>
      <c r="G63" s="26">
        <f t="shared" si="11"/>
        <v>8</v>
      </c>
      <c r="H63" s="47">
        <f t="shared" si="4"/>
        <v>68</v>
      </c>
      <c r="I63" s="25">
        <f t="shared" si="5"/>
        <v>75</v>
      </c>
      <c r="J63" s="25">
        <f t="shared" si="6"/>
        <v>73</v>
      </c>
      <c r="K63" s="48">
        <f t="shared" si="7"/>
        <v>72</v>
      </c>
      <c r="M63" s="25">
        <v>1</v>
      </c>
      <c r="N63" s="44">
        <v>2</v>
      </c>
      <c r="O63" s="25">
        <v>0</v>
      </c>
      <c r="P63" s="44">
        <v>1</v>
      </c>
      <c r="Q63" s="44">
        <v>5</v>
      </c>
      <c r="R63" s="44">
        <v>2</v>
      </c>
      <c r="S63" s="44">
        <v>0</v>
      </c>
      <c r="T63" s="44">
        <v>0</v>
      </c>
      <c r="U63" s="44">
        <v>0</v>
      </c>
      <c r="V63" s="44">
        <v>0</v>
      </c>
      <c r="W63" s="44">
        <v>0</v>
      </c>
      <c r="X63" s="25">
        <v>0</v>
      </c>
      <c r="Y63" s="44">
        <v>0</v>
      </c>
      <c r="Z63" s="44">
        <v>0</v>
      </c>
      <c r="AA63" s="44">
        <v>0</v>
      </c>
      <c r="AB63" s="44">
        <v>0</v>
      </c>
      <c r="AC63" s="44">
        <v>0</v>
      </c>
      <c r="AD63" s="44">
        <v>0</v>
      </c>
      <c r="AE63" s="44">
        <v>0</v>
      </c>
      <c r="AF63" s="44">
        <v>0</v>
      </c>
      <c r="AG63" s="44">
        <v>0</v>
      </c>
      <c r="AH63" s="44">
        <v>0</v>
      </c>
      <c r="AI63" s="44">
        <v>0</v>
      </c>
      <c r="AJ63" s="44">
        <v>0</v>
      </c>
      <c r="AK63" s="44">
        <v>0</v>
      </c>
      <c r="AL63" s="44">
        <v>0</v>
      </c>
    </row>
    <row r="64" spans="1:38">
      <c r="A64" s="44" t="s">
        <v>150</v>
      </c>
      <c r="B64" s="44" t="s">
        <v>238</v>
      </c>
      <c r="C64" s="45" t="s">
        <v>151</v>
      </c>
      <c r="D64" s="24">
        <f t="shared" si="8"/>
        <v>31</v>
      </c>
      <c r="E64" s="46">
        <f t="shared" si="9"/>
        <v>89</v>
      </c>
      <c r="F64" s="46">
        <f t="shared" si="10"/>
        <v>5086</v>
      </c>
      <c r="G64" s="26">
        <f t="shared" si="11"/>
        <v>154</v>
      </c>
      <c r="H64" s="47">
        <f t="shared" si="4"/>
        <v>47</v>
      </c>
      <c r="I64" s="25">
        <f t="shared" si="5"/>
        <v>29</v>
      </c>
      <c r="J64" s="25">
        <f t="shared" si="6"/>
        <v>42</v>
      </c>
      <c r="K64" s="48">
        <f t="shared" si="7"/>
        <v>56</v>
      </c>
      <c r="M64" s="25">
        <v>18</v>
      </c>
      <c r="N64" s="44">
        <v>85</v>
      </c>
      <c r="O64" s="25">
        <v>0</v>
      </c>
      <c r="P64" s="44">
        <v>0</v>
      </c>
      <c r="Q64" s="44">
        <v>13</v>
      </c>
      <c r="R64" s="44">
        <v>13</v>
      </c>
      <c r="S64" s="44">
        <v>56</v>
      </c>
      <c r="T64" s="44">
        <v>0</v>
      </c>
      <c r="U64" s="44">
        <v>0</v>
      </c>
      <c r="V64" s="44">
        <v>0</v>
      </c>
      <c r="W64" s="44">
        <v>40</v>
      </c>
      <c r="X64" s="25">
        <v>5086</v>
      </c>
      <c r="Y64" s="44">
        <v>49</v>
      </c>
      <c r="Z64" s="44">
        <v>0</v>
      </c>
      <c r="AA64" s="44">
        <v>0</v>
      </c>
      <c r="AB64" s="44">
        <v>0</v>
      </c>
      <c r="AC64" s="44">
        <v>0</v>
      </c>
      <c r="AD64" s="44">
        <v>0</v>
      </c>
      <c r="AE64" s="44">
        <v>0</v>
      </c>
      <c r="AF64" s="44">
        <v>0</v>
      </c>
      <c r="AG64" s="44">
        <v>0</v>
      </c>
      <c r="AH64" s="44">
        <v>0</v>
      </c>
      <c r="AI64" s="44">
        <v>0</v>
      </c>
      <c r="AJ64" s="44">
        <v>0</v>
      </c>
      <c r="AK64" s="44">
        <v>0</v>
      </c>
      <c r="AL64" s="44">
        <v>0</v>
      </c>
    </row>
    <row r="65" spans="1:38">
      <c r="A65" s="44" t="s">
        <v>152</v>
      </c>
      <c r="B65" s="44" t="s">
        <v>234</v>
      </c>
      <c r="C65" s="45" t="s">
        <v>153</v>
      </c>
      <c r="D65" s="24">
        <f t="shared" si="8"/>
        <v>482</v>
      </c>
      <c r="E65" s="46">
        <f t="shared" si="9"/>
        <v>2160</v>
      </c>
      <c r="F65" s="46">
        <f t="shared" si="10"/>
        <v>886140</v>
      </c>
      <c r="G65" s="26">
        <f t="shared" si="11"/>
        <v>3273</v>
      </c>
      <c r="H65" s="47">
        <f t="shared" si="4"/>
        <v>4</v>
      </c>
      <c r="I65" s="25">
        <f t="shared" si="5"/>
        <v>2</v>
      </c>
      <c r="J65" s="25">
        <f t="shared" si="6"/>
        <v>1</v>
      </c>
      <c r="K65" s="48">
        <f t="shared" si="7"/>
        <v>4</v>
      </c>
      <c r="M65" s="25">
        <v>300</v>
      </c>
      <c r="N65" s="44">
        <v>1480</v>
      </c>
      <c r="O65" s="25">
        <v>1</v>
      </c>
      <c r="P65" s="44">
        <v>12</v>
      </c>
      <c r="Q65" s="44">
        <v>42</v>
      </c>
      <c r="R65" s="44">
        <v>182</v>
      </c>
      <c r="S65" s="44">
        <v>1737</v>
      </c>
      <c r="T65" s="44">
        <v>1</v>
      </c>
      <c r="U65" s="44">
        <v>0</v>
      </c>
      <c r="V65" s="44">
        <v>0</v>
      </c>
      <c r="W65" s="44">
        <v>715</v>
      </c>
      <c r="X65" s="25">
        <v>866837</v>
      </c>
      <c r="Y65" s="44">
        <v>1438</v>
      </c>
      <c r="Z65" s="44">
        <v>19298</v>
      </c>
      <c r="AA65" s="44">
        <v>0</v>
      </c>
      <c r="AB65" s="44">
        <v>0</v>
      </c>
      <c r="AC65" s="44">
        <v>0</v>
      </c>
      <c r="AD65" s="44">
        <v>0</v>
      </c>
      <c r="AE65" s="44">
        <v>1</v>
      </c>
      <c r="AF65" s="44">
        <v>0</v>
      </c>
      <c r="AG65" s="44">
        <v>5</v>
      </c>
      <c r="AH65" s="44">
        <v>0</v>
      </c>
      <c r="AI65" s="44">
        <v>6</v>
      </c>
      <c r="AJ65" s="44">
        <v>0</v>
      </c>
      <c r="AK65" s="44">
        <v>0</v>
      </c>
      <c r="AL65" s="44">
        <v>0</v>
      </c>
    </row>
    <row r="66" spans="1:38">
      <c r="A66" s="49" t="s">
        <v>154</v>
      </c>
      <c r="B66" s="49" t="s">
        <v>235</v>
      </c>
      <c r="C66" s="50" t="s">
        <v>155</v>
      </c>
      <c r="D66" s="24">
        <f t="shared" si="8"/>
        <v>0</v>
      </c>
      <c r="E66" s="46">
        <f t="shared" si="9"/>
        <v>0</v>
      </c>
      <c r="F66" s="46">
        <f t="shared" si="10"/>
        <v>0</v>
      </c>
      <c r="G66" s="26">
        <f t="shared" si="11"/>
        <v>0</v>
      </c>
      <c r="H66" s="47">
        <f t="shared" si="4"/>
        <v>73</v>
      </c>
      <c r="I66" s="25">
        <f t="shared" si="5"/>
        <v>75</v>
      </c>
      <c r="J66" s="25">
        <f t="shared" si="6"/>
        <v>73</v>
      </c>
      <c r="K66" s="48">
        <f t="shared" si="7"/>
        <v>80</v>
      </c>
      <c r="M66" s="25">
        <v>0</v>
      </c>
      <c r="N66" s="44">
        <v>0</v>
      </c>
      <c r="O66" s="25">
        <v>0</v>
      </c>
      <c r="P66" s="44">
        <v>0</v>
      </c>
      <c r="Q66" s="44">
        <v>0</v>
      </c>
      <c r="R66" s="44">
        <v>0</v>
      </c>
      <c r="S66" s="44">
        <v>0</v>
      </c>
      <c r="T66" s="44">
        <v>0</v>
      </c>
      <c r="U66" s="44">
        <v>0</v>
      </c>
      <c r="V66" s="44">
        <v>0</v>
      </c>
      <c r="W66" s="44">
        <v>0</v>
      </c>
      <c r="X66" s="25">
        <v>0</v>
      </c>
      <c r="Y66" s="44">
        <v>0</v>
      </c>
      <c r="Z66" s="44">
        <v>0</v>
      </c>
      <c r="AA66" s="44">
        <v>0</v>
      </c>
      <c r="AB66" s="44">
        <v>0</v>
      </c>
      <c r="AC66" s="44">
        <v>0</v>
      </c>
      <c r="AD66" s="44">
        <v>0</v>
      </c>
      <c r="AE66" s="44">
        <v>0</v>
      </c>
      <c r="AF66" s="44">
        <v>0</v>
      </c>
      <c r="AG66" s="44">
        <v>0</v>
      </c>
      <c r="AH66" s="44">
        <v>0</v>
      </c>
      <c r="AI66" s="44">
        <v>0</v>
      </c>
      <c r="AJ66" s="44">
        <v>0</v>
      </c>
      <c r="AK66" s="44">
        <v>0</v>
      </c>
      <c r="AL66" s="44">
        <v>0</v>
      </c>
    </row>
    <row r="67" spans="1:38">
      <c r="A67" s="44" t="s">
        <v>156</v>
      </c>
      <c r="B67" s="44" t="s">
        <v>236</v>
      </c>
      <c r="C67" s="45" t="s">
        <v>157</v>
      </c>
      <c r="D67" s="24">
        <f t="shared" si="8"/>
        <v>38</v>
      </c>
      <c r="E67" s="46">
        <f t="shared" si="9"/>
        <v>26</v>
      </c>
      <c r="F67" s="46">
        <f t="shared" si="10"/>
        <v>2850</v>
      </c>
      <c r="G67" s="26">
        <f t="shared" si="11"/>
        <v>232</v>
      </c>
      <c r="H67" s="47">
        <f t="shared" si="4"/>
        <v>45</v>
      </c>
      <c r="I67" s="25">
        <f t="shared" si="5"/>
        <v>55</v>
      </c>
      <c r="J67" s="25">
        <f t="shared" si="6"/>
        <v>49</v>
      </c>
      <c r="K67" s="48">
        <f t="shared" si="7"/>
        <v>46</v>
      </c>
      <c r="M67" s="25">
        <v>32</v>
      </c>
      <c r="N67" s="44">
        <v>146</v>
      </c>
      <c r="O67" s="25">
        <v>0</v>
      </c>
      <c r="P67" s="44">
        <v>5</v>
      </c>
      <c r="Q67" s="44">
        <v>3</v>
      </c>
      <c r="R67" s="44">
        <v>6</v>
      </c>
      <c r="S67" s="44">
        <v>78</v>
      </c>
      <c r="T67" s="44">
        <v>0</v>
      </c>
      <c r="U67" s="44">
        <v>0</v>
      </c>
      <c r="V67" s="44">
        <v>0</v>
      </c>
      <c r="W67" s="44">
        <v>21</v>
      </c>
      <c r="X67" s="25">
        <v>2740</v>
      </c>
      <c r="Y67" s="44">
        <v>4</v>
      </c>
      <c r="Z67" s="44">
        <v>0</v>
      </c>
      <c r="AA67" s="44">
        <v>0</v>
      </c>
      <c r="AB67" s="44">
        <v>0</v>
      </c>
      <c r="AC67" s="44">
        <v>0</v>
      </c>
      <c r="AD67" s="44">
        <v>0</v>
      </c>
      <c r="AE67" s="44">
        <v>1</v>
      </c>
      <c r="AF67" s="44">
        <v>0</v>
      </c>
      <c r="AG67" s="44">
        <v>110</v>
      </c>
      <c r="AH67" s="44">
        <v>0</v>
      </c>
      <c r="AI67" s="44">
        <v>0</v>
      </c>
      <c r="AJ67" s="44">
        <v>0</v>
      </c>
      <c r="AK67" s="44">
        <v>0</v>
      </c>
      <c r="AL67" s="44">
        <v>0</v>
      </c>
    </row>
    <row r="68" spans="1:38">
      <c r="A68" s="44" t="s">
        <v>158</v>
      </c>
      <c r="B68" s="44" t="s">
        <v>234</v>
      </c>
      <c r="C68" s="45" t="s">
        <v>159</v>
      </c>
      <c r="D68" s="24">
        <f t="shared" si="8"/>
        <v>710</v>
      </c>
      <c r="E68" s="46">
        <f t="shared" si="9"/>
        <v>1252</v>
      </c>
      <c r="F68" s="46">
        <f t="shared" si="10"/>
        <v>396767.85</v>
      </c>
      <c r="G68" s="26">
        <f t="shared" si="11"/>
        <v>3343</v>
      </c>
      <c r="H68" s="47">
        <f t="shared" si="4"/>
        <v>2</v>
      </c>
      <c r="I68" s="25">
        <f t="shared" si="5"/>
        <v>3</v>
      </c>
      <c r="J68" s="25">
        <f t="shared" si="6"/>
        <v>3</v>
      </c>
      <c r="K68" s="48">
        <f t="shared" si="7"/>
        <v>3</v>
      </c>
      <c r="M68" s="25">
        <v>391</v>
      </c>
      <c r="N68" s="44">
        <v>1585</v>
      </c>
      <c r="O68" s="25">
        <v>0</v>
      </c>
      <c r="P68" s="44">
        <v>28</v>
      </c>
      <c r="Q68" s="44">
        <v>60</v>
      </c>
      <c r="R68" s="44">
        <v>319</v>
      </c>
      <c r="S68" s="44">
        <v>1668</v>
      </c>
      <c r="T68" s="44">
        <v>0</v>
      </c>
      <c r="U68" s="44">
        <v>2</v>
      </c>
      <c r="V68" s="44">
        <v>0</v>
      </c>
      <c r="W68" s="44">
        <v>403</v>
      </c>
      <c r="X68" s="25">
        <v>105814</v>
      </c>
      <c r="Y68" s="44">
        <v>841</v>
      </c>
      <c r="Z68" s="44">
        <v>289603</v>
      </c>
      <c r="AA68" s="44">
        <v>0</v>
      </c>
      <c r="AB68" s="44">
        <v>0</v>
      </c>
      <c r="AC68" s="44">
        <v>0</v>
      </c>
      <c r="AD68" s="44">
        <v>0</v>
      </c>
      <c r="AE68" s="44">
        <v>8</v>
      </c>
      <c r="AF68" s="44">
        <v>0</v>
      </c>
      <c r="AG68" s="44">
        <v>1350.85</v>
      </c>
      <c r="AH68" s="44">
        <v>0</v>
      </c>
      <c r="AI68" s="44">
        <v>0</v>
      </c>
      <c r="AJ68" s="44">
        <v>0</v>
      </c>
      <c r="AK68" s="44">
        <v>0</v>
      </c>
      <c r="AL68" s="44">
        <v>0</v>
      </c>
    </row>
    <row r="69" spans="1:38">
      <c r="A69" s="44" t="s">
        <v>160</v>
      </c>
      <c r="B69" s="44" t="s">
        <v>235</v>
      </c>
      <c r="C69" s="45" t="s">
        <v>161</v>
      </c>
      <c r="D69" s="24">
        <f t="shared" si="8"/>
        <v>1</v>
      </c>
      <c r="E69" s="46">
        <f t="shared" si="9"/>
        <v>2</v>
      </c>
      <c r="F69" s="46">
        <f t="shared" si="10"/>
        <v>0</v>
      </c>
      <c r="G69" s="26">
        <f t="shared" si="11"/>
        <v>17</v>
      </c>
      <c r="H69" s="47">
        <f t="shared" si="4"/>
        <v>70</v>
      </c>
      <c r="I69" s="25">
        <f t="shared" si="5"/>
        <v>68</v>
      </c>
      <c r="J69" s="25">
        <f t="shared" si="6"/>
        <v>73</v>
      </c>
      <c r="K69" s="48">
        <f t="shared" si="7"/>
        <v>67</v>
      </c>
      <c r="M69" s="25">
        <v>1</v>
      </c>
      <c r="N69" s="44">
        <v>7</v>
      </c>
      <c r="O69" s="25">
        <v>0</v>
      </c>
      <c r="P69" s="44">
        <v>1</v>
      </c>
      <c r="Q69" s="44">
        <v>9</v>
      </c>
      <c r="R69" s="44">
        <v>0</v>
      </c>
      <c r="S69" s="44">
        <v>0</v>
      </c>
      <c r="T69" s="44">
        <v>0</v>
      </c>
      <c r="U69" s="44">
        <v>0</v>
      </c>
      <c r="V69" s="44">
        <v>0</v>
      </c>
      <c r="W69" s="44">
        <v>1</v>
      </c>
      <c r="X69" s="25">
        <v>0</v>
      </c>
      <c r="Y69" s="44">
        <v>0</v>
      </c>
      <c r="Z69" s="44">
        <v>0</v>
      </c>
      <c r="AA69" s="44">
        <v>0</v>
      </c>
      <c r="AB69" s="44">
        <v>0</v>
      </c>
      <c r="AC69" s="44">
        <v>0</v>
      </c>
      <c r="AD69" s="44">
        <v>0</v>
      </c>
      <c r="AE69" s="44">
        <v>1</v>
      </c>
      <c r="AF69" s="44">
        <v>0</v>
      </c>
      <c r="AG69" s="44">
        <v>0</v>
      </c>
      <c r="AH69" s="44">
        <v>0</v>
      </c>
      <c r="AI69" s="44">
        <v>0</v>
      </c>
      <c r="AJ69" s="44">
        <v>0</v>
      </c>
      <c r="AK69" s="44">
        <v>0</v>
      </c>
      <c r="AL69" s="44">
        <v>0</v>
      </c>
    </row>
    <row r="70" spans="1:38">
      <c r="A70" s="44" t="s">
        <v>162</v>
      </c>
      <c r="B70" s="44" t="s">
        <v>234</v>
      </c>
      <c r="C70" s="45" t="s">
        <v>163</v>
      </c>
      <c r="D70" s="24">
        <f t="shared" si="8"/>
        <v>170</v>
      </c>
      <c r="E70" s="46">
        <f t="shared" si="9"/>
        <v>231</v>
      </c>
      <c r="F70" s="46">
        <f t="shared" si="10"/>
        <v>104737</v>
      </c>
      <c r="G70" s="26">
        <f t="shared" si="11"/>
        <v>603</v>
      </c>
      <c r="H70" s="47">
        <f t="shared" si="4"/>
        <v>10</v>
      </c>
      <c r="I70" s="25">
        <f t="shared" si="5"/>
        <v>14</v>
      </c>
      <c r="J70" s="25">
        <f t="shared" si="6"/>
        <v>7</v>
      </c>
      <c r="K70" s="48">
        <f t="shared" si="7"/>
        <v>18</v>
      </c>
      <c r="M70" s="25">
        <v>73</v>
      </c>
      <c r="N70" s="44">
        <v>352</v>
      </c>
      <c r="O70" s="25">
        <v>1</v>
      </c>
      <c r="P70" s="44">
        <v>2</v>
      </c>
      <c r="Q70" s="44">
        <v>19</v>
      </c>
      <c r="R70" s="44">
        <v>97</v>
      </c>
      <c r="S70" s="44">
        <v>229</v>
      </c>
      <c r="T70" s="44">
        <v>0</v>
      </c>
      <c r="U70" s="44">
        <v>0</v>
      </c>
      <c r="V70" s="44">
        <v>0</v>
      </c>
      <c r="W70" s="44">
        <v>98</v>
      </c>
      <c r="X70" s="25">
        <v>60122</v>
      </c>
      <c r="Y70" s="44">
        <v>131</v>
      </c>
      <c r="Z70" s="44">
        <v>44327</v>
      </c>
      <c r="AA70" s="44">
        <v>1</v>
      </c>
      <c r="AB70" s="44">
        <v>0</v>
      </c>
      <c r="AC70" s="44">
        <v>65</v>
      </c>
      <c r="AD70" s="44">
        <v>0</v>
      </c>
      <c r="AE70" s="44">
        <v>1</v>
      </c>
      <c r="AF70" s="44">
        <v>0</v>
      </c>
      <c r="AG70" s="44">
        <v>223</v>
      </c>
      <c r="AH70" s="44">
        <v>0</v>
      </c>
      <c r="AI70" s="44">
        <v>0</v>
      </c>
      <c r="AJ70" s="44">
        <v>0</v>
      </c>
      <c r="AK70" s="44">
        <v>0</v>
      </c>
      <c r="AL70" s="44">
        <v>0</v>
      </c>
    </row>
    <row r="71" spans="1:38">
      <c r="A71" s="49" t="s">
        <v>164</v>
      </c>
      <c r="B71" s="49" t="s">
        <v>235</v>
      </c>
      <c r="C71" s="50" t="s">
        <v>165</v>
      </c>
      <c r="D71" s="24">
        <f t="shared" si="8"/>
        <v>0</v>
      </c>
      <c r="E71" s="46">
        <f t="shared" si="9"/>
        <v>1</v>
      </c>
      <c r="F71" s="46">
        <f t="shared" si="10"/>
        <v>0</v>
      </c>
      <c r="G71" s="26">
        <f t="shared" si="11"/>
        <v>3</v>
      </c>
      <c r="H71" s="47">
        <f t="shared" si="4"/>
        <v>73</v>
      </c>
      <c r="I71" s="25">
        <f t="shared" si="5"/>
        <v>70</v>
      </c>
      <c r="J71" s="25">
        <f t="shared" si="6"/>
        <v>73</v>
      </c>
      <c r="K71" s="48">
        <f t="shared" si="7"/>
        <v>76</v>
      </c>
      <c r="M71" s="25">
        <v>0</v>
      </c>
      <c r="N71" s="44">
        <v>1</v>
      </c>
      <c r="O71" s="25">
        <v>0</v>
      </c>
      <c r="P71" s="44">
        <v>0</v>
      </c>
      <c r="Q71" s="44">
        <v>2</v>
      </c>
      <c r="R71" s="44">
        <v>0</v>
      </c>
      <c r="S71" s="44">
        <v>0</v>
      </c>
      <c r="T71" s="44">
        <v>0</v>
      </c>
      <c r="U71" s="44">
        <v>0</v>
      </c>
      <c r="V71" s="44">
        <v>0</v>
      </c>
      <c r="W71" s="44">
        <v>1</v>
      </c>
      <c r="X71" s="25">
        <v>0</v>
      </c>
      <c r="Y71" s="44">
        <v>0</v>
      </c>
      <c r="Z71" s="44">
        <v>0</v>
      </c>
      <c r="AA71" s="44">
        <v>0</v>
      </c>
      <c r="AB71" s="44">
        <v>0</v>
      </c>
      <c r="AC71" s="44">
        <v>0</v>
      </c>
      <c r="AD71" s="44">
        <v>0</v>
      </c>
      <c r="AE71" s="44">
        <v>0</v>
      </c>
      <c r="AF71" s="44">
        <v>0</v>
      </c>
      <c r="AG71" s="44">
        <v>0</v>
      </c>
      <c r="AH71" s="44">
        <v>0</v>
      </c>
      <c r="AI71" s="44">
        <v>0</v>
      </c>
      <c r="AJ71" s="44">
        <v>0</v>
      </c>
      <c r="AK71" s="44">
        <v>0</v>
      </c>
      <c r="AL71" s="44">
        <v>0</v>
      </c>
    </row>
    <row r="72" spans="1:38">
      <c r="A72" s="49" t="s">
        <v>166</v>
      </c>
      <c r="B72" s="49" t="s">
        <v>235</v>
      </c>
      <c r="C72" s="50" t="s">
        <v>167</v>
      </c>
      <c r="D72" s="24">
        <f t="shared" si="8"/>
        <v>0</v>
      </c>
      <c r="E72" s="46">
        <f t="shared" si="9"/>
        <v>0</v>
      </c>
      <c r="F72" s="46">
        <f t="shared" si="10"/>
        <v>0</v>
      </c>
      <c r="G72" s="26">
        <f t="shared" si="11"/>
        <v>4</v>
      </c>
      <c r="H72" s="47">
        <f t="shared" si="4"/>
        <v>73</v>
      </c>
      <c r="I72" s="25">
        <f t="shared" si="5"/>
        <v>75</v>
      </c>
      <c r="J72" s="25">
        <f t="shared" si="6"/>
        <v>73</v>
      </c>
      <c r="K72" s="48">
        <f t="shared" si="7"/>
        <v>75</v>
      </c>
      <c r="M72" s="25">
        <v>0</v>
      </c>
      <c r="N72" s="44">
        <v>0</v>
      </c>
      <c r="O72" s="25">
        <v>0</v>
      </c>
      <c r="P72" s="44">
        <v>0</v>
      </c>
      <c r="Q72" s="44">
        <v>4</v>
      </c>
      <c r="R72" s="44">
        <v>0</v>
      </c>
      <c r="S72" s="44">
        <v>0</v>
      </c>
      <c r="T72" s="44">
        <v>0</v>
      </c>
      <c r="U72" s="44">
        <v>0</v>
      </c>
      <c r="V72" s="44">
        <v>0</v>
      </c>
      <c r="W72" s="44">
        <v>0</v>
      </c>
      <c r="X72" s="25">
        <v>0</v>
      </c>
      <c r="Y72" s="44">
        <v>0</v>
      </c>
      <c r="Z72" s="44">
        <v>0</v>
      </c>
      <c r="AA72" s="44">
        <v>0</v>
      </c>
      <c r="AB72" s="44">
        <v>0</v>
      </c>
      <c r="AC72" s="44">
        <v>0</v>
      </c>
      <c r="AD72" s="44">
        <v>0</v>
      </c>
      <c r="AE72" s="44">
        <v>0</v>
      </c>
      <c r="AF72" s="44">
        <v>0</v>
      </c>
      <c r="AG72" s="44">
        <v>0</v>
      </c>
      <c r="AH72" s="44">
        <v>0</v>
      </c>
      <c r="AI72" s="44">
        <v>0</v>
      </c>
      <c r="AJ72" s="44">
        <v>0</v>
      </c>
      <c r="AK72" s="44">
        <v>0</v>
      </c>
      <c r="AL72" s="44">
        <v>0</v>
      </c>
    </row>
    <row r="73" spans="1:38">
      <c r="A73" s="44" t="s">
        <v>168</v>
      </c>
      <c r="B73" s="44" t="s">
        <v>240</v>
      </c>
      <c r="C73" s="45" t="s">
        <v>169</v>
      </c>
      <c r="D73" s="24">
        <f t="shared" si="8"/>
        <v>6</v>
      </c>
      <c r="E73" s="46">
        <f t="shared" si="9"/>
        <v>3</v>
      </c>
      <c r="F73" s="46">
        <f t="shared" si="10"/>
        <v>165</v>
      </c>
      <c r="G73" s="26">
        <f t="shared" si="11"/>
        <v>10</v>
      </c>
      <c r="H73" s="47">
        <f t="shared" si="4"/>
        <v>64</v>
      </c>
      <c r="I73" s="25">
        <f t="shared" si="5"/>
        <v>66</v>
      </c>
      <c r="J73" s="25">
        <f t="shared" si="6"/>
        <v>67</v>
      </c>
      <c r="K73" s="48">
        <f t="shared" si="7"/>
        <v>71</v>
      </c>
      <c r="M73" s="25">
        <v>6</v>
      </c>
      <c r="N73" s="44">
        <v>10</v>
      </c>
      <c r="O73" s="25">
        <v>0</v>
      </c>
      <c r="P73" s="44">
        <v>0</v>
      </c>
      <c r="Q73" s="44">
        <v>0</v>
      </c>
      <c r="R73" s="44">
        <v>0</v>
      </c>
      <c r="S73" s="44">
        <v>0</v>
      </c>
      <c r="T73" s="44">
        <v>0</v>
      </c>
      <c r="U73" s="44">
        <v>0</v>
      </c>
      <c r="V73" s="44">
        <v>0</v>
      </c>
      <c r="W73" s="44">
        <v>3</v>
      </c>
      <c r="X73" s="25">
        <v>165</v>
      </c>
      <c r="Y73" s="44">
        <v>0</v>
      </c>
      <c r="Z73" s="44">
        <v>0</v>
      </c>
      <c r="AA73" s="44">
        <v>0</v>
      </c>
      <c r="AB73" s="44">
        <v>0</v>
      </c>
      <c r="AC73" s="44">
        <v>0</v>
      </c>
      <c r="AD73" s="44">
        <v>0</v>
      </c>
      <c r="AE73" s="44">
        <v>0</v>
      </c>
      <c r="AF73" s="44">
        <v>0</v>
      </c>
      <c r="AG73" s="44">
        <v>0</v>
      </c>
      <c r="AH73" s="44">
        <v>0</v>
      </c>
      <c r="AI73" s="44">
        <v>0</v>
      </c>
      <c r="AJ73" s="44">
        <v>0</v>
      </c>
      <c r="AK73" s="44">
        <v>0</v>
      </c>
      <c r="AL73" s="44">
        <v>0</v>
      </c>
    </row>
    <row r="74" spans="1:38">
      <c r="A74" s="44" t="s">
        <v>170</v>
      </c>
      <c r="B74" s="44" t="s">
        <v>241</v>
      </c>
      <c r="C74" s="45" t="s">
        <v>171</v>
      </c>
      <c r="D74" s="24">
        <f t="shared" si="8"/>
        <v>20</v>
      </c>
      <c r="E74" s="46">
        <f t="shared" si="9"/>
        <v>9</v>
      </c>
      <c r="F74" s="46">
        <f t="shared" si="10"/>
        <v>3758</v>
      </c>
      <c r="G74" s="26">
        <f t="shared" si="11"/>
        <v>443</v>
      </c>
      <c r="H74" s="47">
        <f t="shared" si="4"/>
        <v>55</v>
      </c>
      <c r="I74" s="25">
        <f t="shared" si="5"/>
        <v>62</v>
      </c>
      <c r="J74" s="25">
        <f t="shared" si="6"/>
        <v>43</v>
      </c>
      <c r="K74" s="48">
        <f t="shared" si="7"/>
        <v>25</v>
      </c>
      <c r="M74" s="25">
        <v>19</v>
      </c>
      <c r="N74" s="44">
        <v>267</v>
      </c>
      <c r="O74" s="25">
        <v>0</v>
      </c>
      <c r="P74" s="44">
        <v>0</v>
      </c>
      <c r="Q74" s="44">
        <v>8</v>
      </c>
      <c r="R74" s="44">
        <v>1</v>
      </c>
      <c r="S74" s="44">
        <v>168</v>
      </c>
      <c r="T74" s="44">
        <v>0</v>
      </c>
      <c r="U74" s="44">
        <v>0</v>
      </c>
      <c r="V74" s="44">
        <v>0</v>
      </c>
      <c r="W74" s="44">
        <v>8</v>
      </c>
      <c r="X74" s="25">
        <v>3118</v>
      </c>
      <c r="Y74" s="44">
        <v>1</v>
      </c>
      <c r="Z74" s="44">
        <v>640</v>
      </c>
      <c r="AA74" s="44">
        <v>0</v>
      </c>
      <c r="AB74" s="44">
        <v>0</v>
      </c>
      <c r="AC74" s="44">
        <v>0</v>
      </c>
      <c r="AD74" s="44">
        <v>0</v>
      </c>
      <c r="AE74" s="44">
        <v>0</v>
      </c>
      <c r="AF74" s="44">
        <v>0</v>
      </c>
      <c r="AG74" s="44">
        <v>0</v>
      </c>
      <c r="AH74" s="44">
        <v>0</v>
      </c>
      <c r="AI74" s="44">
        <v>0</v>
      </c>
      <c r="AJ74" s="44">
        <v>0</v>
      </c>
      <c r="AK74" s="44">
        <v>0</v>
      </c>
      <c r="AL74" s="44">
        <v>0</v>
      </c>
    </row>
    <row r="75" spans="1:38">
      <c r="A75" s="44" t="s">
        <v>172</v>
      </c>
      <c r="B75" s="44" t="s">
        <v>240</v>
      </c>
      <c r="C75" s="45" t="s">
        <v>173</v>
      </c>
      <c r="D75" s="24">
        <f t="shared" ref="D75:D96" si="12">M75+R75</f>
        <v>8</v>
      </c>
      <c r="E75" s="46">
        <f t="shared" ref="E75:E96" si="13">SUM(W75,Y75,AA75:AB75,AE75:AF75,AI75:AJ75)</f>
        <v>51</v>
      </c>
      <c r="F75" s="46">
        <f t="shared" ref="F75:F96" si="14">SUM(X75,Z75,AC75:AD75,AG75:AH75,AK75:AL75)</f>
        <v>3612</v>
      </c>
      <c r="G75" s="26">
        <f t="shared" ref="G75:G96" si="15">SUM(N75:Q75,S75:V75)</f>
        <v>96</v>
      </c>
      <c r="H75" s="47">
        <f t="shared" ref="H75:H96" si="16">_xlfn.RANK.EQ(D75,$D$11:$D$96,0)</f>
        <v>62</v>
      </c>
      <c r="I75" s="25">
        <f t="shared" ref="I75:I96" si="17">_xlfn.RANK.EQ(E75,$E$11:$E$96,0)</f>
        <v>42</v>
      </c>
      <c r="J75" s="25">
        <f t="shared" ref="J75:J96" si="18">_xlfn.RANK.EQ(F75,$F$11:$F$96,0)</f>
        <v>44</v>
      </c>
      <c r="K75" s="48">
        <f t="shared" ref="K75:K96" si="19">_xlfn.RANK.EQ(G75,$G$11:$G$96,0)</f>
        <v>59</v>
      </c>
      <c r="M75" s="25">
        <v>7</v>
      </c>
      <c r="N75" s="44">
        <v>71</v>
      </c>
      <c r="O75" s="25">
        <v>1</v>
      </c>
      <c r="P75" s="44">
        <v>0</v>
      </c>
      <c r="Q75" s="44">
        <v>5</v>
      </c>
      <c r="R75" s="44">
        <v>1</v>
      </c>
      <c r="S75" s="44">
        <v>17</v>
      </c>
      <c r="T75" s="44">
        <v>0</v>
      </c>
      <c r="U75" s="44">
        <v>0</v>
      </c>
      <c r="V75" s="44">
        <v>2</v>
      </c>
      <c r="W75" s="44">
        <v>47</v>
      </c>
      <c r="X75" s="25">
        <v>3592</v>
      </c>
      <c r="Y75" s="44">
        <v>0</v>
      </c>
      <c r="Z75" s="44">
        <v>0</v>
      </c>
      <c r="AA75" s="44">
        <v>2</v>
      </c>
      <c r="AB75" s="44">
        <v>0</v>
      </c>
      <c r="AC75" s="44">
        <v>15</v>
      </c>
      <c r="AD75" s="44">
        <v>0</v>
      </c>
      <c r="AE75" s="44">
        <v>0</v>
      </c>
      <c r="AF75" s="44">
        <v>0</v>
      </c>
      <c r="AG75" s="44">
        <v>0</v>
      </c>
      <c r="AH75" s="44">
        <v>0</v>
      </c>
      <c r="AI75" s="44">
        <v>2</v>
      </c>
      <c r="AJ75" s="44">
        <v>0</v>
      </c>
      <c r="AK75" s="44">
        <v>5</v>
      </c>
      <c r="AL75" s="44">
        <v>0</v>
      </c>
    </row>
    <row r="76" spans="1:38">
      <c r="A76" s="44" t="s">
        <v>174</v>
      </c>
      <c r="B76" s="44" t="s">
        <v>239</v>
      </c>
      <c r="C76" s="45" t="s">
        <v>175</v>
      </c>
      <c r="D76" s="24">
        <f t="shared" si="12"/>
        <v>62</v>
      </c>
      <c r="E76" s="46">
        <f t="shared" si="13"/>
        <v>170</v>
      </c>
      <c r="F76" s="46">
        <f t="shared" si="14"/>
        <v>5184</v>
      </c>
      <c r="G76" s="26">
        <f t="shared" si="15"/>
        <v>358</v>
      </c>
      <c r="H76" s="47">
        <f t="shared" si="16"/>
        <v>32</v>
      </c>
      <c r="I76" s="25">
        <f t="shared" si="17"/>
        <v>21</v>
      </c>
      <c r="J76" s="25">
        <f t="shared" si="18"/>
        <v>40</v>
      </c>
      <c r="K76" s="48">
        <f t="shared" si="19"/>
        <v>34</v>
      </c>
      <c r="M76" s="25">
        <v>48</v>
      </c>
      <c r="N76" s="44">
        <v>263</v>
      </c>
      <c r="O76" s="25">
        <v>1</v>
      </c>
      <c r="P76" s="44">
        <v>2</v>
      </c>
      <c r="Q76" s="44">
        <v>10</v>
      </c>
      <c r="R76" s="44">
        <v>14</v>
      </c>
      <c r="S76" s="44">
        <v>78</v>
      </c>
      <c r="T76" s="44">
        <v>0</v>
      </c>
      <c r="U76" s="44">
        <v>4</v>
      </c>
      <c r="V76" s="44">
        <v>0</v>
      </c>
      <c r="W76" s="44">
        <v>56</v>
      </c>
      <c r="X76" s="25">
        <v>5178</v>
      </c>
      <c r="Y76" s="44">
        <v>113</v>
      </c>
      <c r="Z76" s="44">
        <v>0</v>
      </c>
      <c r="AA76" s="44">
        <v>0</v>
      </c>
      <c r="AB76" s="44">
        <v>0</v>
      </c>
      <c r="AC76" s="44">
        <v>0</v>
      </c>
      <c r="AD76" s="44">
        <v>0</v>
      </c>
      <c r="AE76" s="44">
        <v>1</v>
      </c>
      <c r="AF76" s="44">
        <v>0</v>
      </c>
      <c r="AG76" s="44">
        <v>6</v>
      </c>
      <c r="AH76" s="44">
        <v>0</v>
      </c>
      <c r="AI76" s="44">
        <v>0</v>
      </c>
      <c r="AJ76" s="44">
        <v>0</v>
      </c>
      <c r="AK76" s="44">
        <v>0</v>
      </c>
      <c r="AL76" s="44">
        <v>0</v>
      </c>
    </row>
    <row r="77" spans="1:38">
      <c r="A77" s="44" t="s">
        <v>176</v>
      </c>
      <c r="B77" s="44" t="s">
        <v>239</v>
      </c>
      <c r="C77" s="45" t="s">
        <v>177</v>
      </c>
      <c r="D77" s="24">
        <f t="shared" si="12"/>
        <v>15</v>
      </c>
      <c r="E77" s="46">
        <f t="shared" si="13"/>
        <v>28</v>
      </c>
      <c r="F77" s="46">
        <f t="shared" si="14"/>
        <v>1716</v>
      </c>
      <c r="G77" s="26">
        <f t="shared" si="15"/>
        <v>157</v>
      </c>
      <c r="H77" s="47">
        <f t="shared" si="16"/>
        <v>58</v>
      </c>
      <c r="I77" s="25">
        <f t="shared" si="17"/>
        <v>52</v>
      </c>
      <c r="J77" s="25">
        <f t="shared" si="18"/>
        <v>57</v>
      </c>
      <c r="K77" s="48">
        <f t="shared" si="19"/>
        <v>54</v>
      </c>
      <c r="M77" s="25">
        <v>14</v>
      </c>
      <c r="N77" s="44">
        <v>126</v>
      </c>
      <c r="O77" s="25">
        <v>2</v>
      </c>
      <c r="P77" s="44">
        <v>2</v>
      </c>
      <c r="Q77" s="44">
        <v>13</v>
      </c>
      <c r="R77" s="44">
        <v>1</v>
      </c>
      <c r="S77" s="44">
        <v>14</v>
      </c>
      <c r="T77" s="44">
        <v>0</v>
      </c>
      <c r="U77" s="44">
        <v>0</v>
      </c>
      <c r="V77" s="44">
        <v>0</v>
      </c>
      <c r="W77" s="44">
        <v>24</v>
      </c>
      <c r="X77" s="25">
        <v>1478</v>
      </c>
      <c r="Y77" s="44">
        <v>0</v>
      </c>
      <c r="Z77" s="44">
        <v>0</v>
      </c>
      <c r="AA77" s="44">
        <v>0</v>
      </c>
      <c r="AB77" s="44">
        <v>0</v>
      </c>
      <c r="AC77" s="44">
        <v>0</v>
      </c>
      <c r="AD77" s="44">
        <v>0</v>
      </c>
      <c r="AE77" s="44">
        <v>2</v>
      </c>
      <c r="AF77" s="44">
        <v>0</v>
      </c>
      <c r="AG77" s="44">
        <v>25</v>
      </c>
      <c r="AH77" s="44">
        <v>0</v>
      </c>
      <c r="AI77" s="44">
        <v>2</v>
      </c>
      <c r="AJ77" s="44">
        <v>0</v>
      </c>
      <c r="AK77" s="44">
        <v>213</v>
      </c>
      <c r="AL77" s="44">
        <v>0</v>
      </c>
    </row>
    <row r="78" spans="1:38">
      <c r="A78" s="44" t="s">
        <v>178</v>
      </c>
      <c r="B78" s="44" t="s">
        <v>234</v>
      </c>
      <c r="C78" s="45" t="s">
        <v>179</v>
      </c>
      <c r="D78" s="24">
        <f t="shared" si="12"/>
        <v>63</v>
      </c>
      <c r="E78" s="46">
        <f t="shared" si="13"/>
        <v>229</v>
      </c>
      <c r="F78" s="46">
        <f t="shared" si="14"/>
        <v>21802</v>
      </c>
      <c r="G78" s="26">
        <f t="shared" si="15"/>
        <v>756</v>
      </c>
      <c r="H78" s="47">
        <f t="shared" si="16"/>
        <v>31</v>
      </c>
      <c r="I78" s="25">
        <f t="shared" si="17"/>
        <v>15</v>
      </c>
      <c r="J78" s="25">
        <f t="shared" si="18"/>
        <v>19</v>
      </c>
      <c r="K78" s="48">
        <f t="shared" si="19"/>
        <v>13</v>
      </c>
      <c r="M78" s="25">
        <v>42</v>
      </c>
      <c r="N78" s="44">
        <v>503</v>
      </c>
      <c r="O78" s="25">
        <v>0</v>
      </c>
      <c r="P78" s="44">
        <v>1</v>
      </c>
      <c r="Q78" s="44">
        <v>15</v>
      </c>
      <c r="R78" s="44">
        <v>21</v>
      </c>
      <c r="S78" s="44">
        <v>236</v>
      </c>
      <c r="T78" s="44">
        <v>1</v>
      </c>
      <c r="U78" s="44">
        <v>0</v>
      </c>
      <c r="V78" s="44">
        <v>0</v>
      </c>
      <c r="W78" s="44">
        <v>99</v>
      </c>
      <c r="X78" s="25">
        <v>21348</v>
      </c>
      <c r="Y78" s="44">
        <v>130</v>
      </c>
      <c r="Z78" s="44">
        <v>454</v>
      </c>
      <c r="AA78" s="44">
        <v>0</v>
      </c>
      <c r="AB78" s="44">
        <v>0</v>
      </c>
      <c r="AC78" s="44">
        <v>0</v>
      </c>
      <c r="AD78" s="44">
        <v>0</v>
      </c>
      <c r="AE78" s="44">
        <v>0</v>
      </c>
      <c r="AF78" s="44">
        <v>0</v>
      </c>
      <c r="AG78" s="44">
        <v>0</v>
      </c>
      <c r="AH78" s="44">
        <v>0</v>
      </c>
      <c r="AI78" s="44">
        <v>0</v>
      </c>
      <c r="AJ78" s="44">
        <v>0</v>
      </c>
      <c r="AK78" s="44">
        <v>0</v>
      </c>
      <c r="AL78" s="44">
        <v>0</v>
      </c>
    </row>
    <row r="79" spans="1:38">
      <c r="A79" s="44" t="s">
        <v>180</v>
      </c>
      <c r="B79" s="44" t="s">
        <v>234</v>
      </c>
      <c r="C79" s="45" t="s">
        <v>181</v>
      </c>
      <c r="D79" s="24">
        <f t="shared" si="12"/>
        <v>158</v>
      </c>
      <c r="E79" s="46">
        <f t="shared" si="13"/>
        <v>333</v>
      </c>
      <c r="F79" s="46">
        <f t="shared" si="14"/>
        <v>44847</v>
      </c>
      <c r="G79" s="26">
        <f t="shared" si="15"/>
        <v>1047</v>
      </c>
      <c r="H79" s="47">
        <f t="shared" si="16"/>
        <v>11</v>
      </c>
      <c r="I79" s="25">
        <f t="shared" si="17"/>
        <v>11</v>
      </c>
      <c r="J79" s="25">
        <f t="shared" si="18"/>
        <v>10</v>
      </c>
      <c r="K79" s="48">
        <f t="shared" si="19"/>
        <v>10</v>
      </c>
      <c r="M79" s="25">
        <v>115</v>
      </c>
      <c r="N79" s="44">
        <v>739</v>
      </c>
      <c r="O79" s="25">
        <v>0</v>
      </c>
      <c r="P79" s="44">
        <v>1</v>
      </c>
      <c r="Q79" s="44">
        <v>25</v>
      </c>
      <c r="R79" s="44">
        <v>43</v>
      </c>
      <c r="S79" s="44">
        <v>280</v>
      </c>
      <c r="T79" s="44">
        <v>0</v>
      </c>
      <c r="U79" s="44">
        <v>0</v>
      </c>
      <c r="V79" s="44">
        <v>2</v>
      </c>
      <c r="W79" s="44">
        <v>176</v>
      </c>
      <c r="X79" s="25">
        <v>43355</v>
      </c>
      <c r="Y79" s="44">
        <v>153</v>
      </c>
      <c r="Z79" s="44">
        <v>1063</v>
      </c>
      <c r="AA79" s="44">
        <v>1</v>
      </c>
      <c r="AB79" s="44">
        <v>0</v>
      </c>
      <c r="AC79" s="44">
        <v>0</v>
      </c>
      <c r="AD79" s="44">
        <v>0</v>
      </c>
      <c r="AE79" s="44">
        <v>0</v>
      </c>
      <c r="AF79" s="44">
        <v>0</v>
      </c>
      <c r="AG79" s="44">
        <v>0</v>
      </c>
      <c r="AH79" s="44">
        <v>0</v>
      </c>
      <c r="AI79" s="44">
        <v>3</v>
      </c>
      <c r="AJ79" s="44">
        <v>0</v>
      </c>
      <c r="AK79" s="44">
        <v>429</v>
      </c>
      <c r="AL79" s="44">
        <v>0</v>
      </c>
    </row>
    <row r="80" spans="1:38">
      <c r="A80" s="44" t="s">
        <v>182</v>
      </c>
      <c r="B80" s="44" t="s">
        <v>239</v>
      </c>
      <c r="C80" s="45" t="s">
        <v>183</v>
      </c>
      <c r="D80" s="24">
        <f t="shared" si="12"/>
        <v>68</v>
      </c>
      <c r="E80" s="46">
        <f t="shared" si="13"/>
        <v>48</v>
      </c>
      <c r="F80" s="46">
        <f t="shared" si="14"/>
        <v>26199</v>
      </c>
      <c r="G80" s="26">
        <f t="shared" si="15"/>
        <v>742</v>
      </c>
      <c r="H80" s="47">
        <f t="shared" si="16"/>
        <v>24</v>
      </c>
      <c r="I80" s="25">
        <f t="shared" si="17"/>
        <v>45</v>
      </c>
      <c r="J80" s="25">
        <f t="shared" si="18"/>
        <v>16</v>
      </c>
      <c r="K80" s="48">
        <f t="shared" si="19"/>
        <v>14</v>
      </c>
      <c r="M80" s="25">
        <v>47</v>
      </c>
      <c r="N80" s="44">
        <v>480</v>
      </c>
      <c r="O80" s="25">
        <v>3</v>
      </c>
      <c r="P80" s="44">
        <v>4</v>
      </c>
      <c r="Q80" s="44">
        <v>24</v>
      </c>
      <c r="R80" s="44">
        <v>21</v>
      </c>
      <c r="S80" s="44">
        <v>231</v>
      </c>
      <c r="T80" s="44">
        <v>0</v>
      </c>
      <c r="U80" s="44">
        <v>0</v>
      </c>
      <c r="V80" s="44">
        <v>0</v>
      </c>
      <c r="W80" s="44">
        <v>36</v>
      </c>
      <c r="X80" s="25">
        <v>26145</v>
      </c>
      <c r="Y80" s="44">
        <v>0</v>
      </c>
      <c r="Z80" s="44">
        <v>0</v>
      </c>
      <c r="AA80" s="44">
        <v>0</v>
      </c>
      <c r="AB80" s="44">
        <v>0</v>
      </c>
      <c r="AC80" s="44">
        <v>0</v>
      </c>
      <c r="AD80" s="44">
        <v>0</v>
      </c>
      <c r="AE80" s="44">
        <v>0</v>
      </c>
      <c r="AF80" s="44">
        <v>0</v>
      </c>
      <c r="AG80" s="44">
        <v>0</v>
      </c>
      <c r="AH80" s="44">
        <v>0</v>
      </c>
      <c r="AI80" s="44">
        <v>12</v>
      </c>
      <c r="AJ80" s="44">
        <v>0</v>
      </c>
      <c r="AK80" s="44">
        <v>54</v>
      </c>
      <c r="AL80" s="44">
        <v>0</v>
      </c>
    </row>
    <row r="81" spans="1:38">
      <c r="A81" s="44" t="s">
        <v>184</v>
      </c>
      <c r="B81" s="44" t="s">
        <v>239</v>
      </c>
      <c r="C81" s="45" t="s">
        <v>185</v>
      </c>
      <c r="D81" s="24">
        <f t="shared" si="12"/>
        <v>58</v>
      </c>
      <c r="E81" s="46">
        <f t="shared" si="13"/>
        <v>49</v>
      </c>
      <c r="F81" s="46">
        <f t="shared" si="14"/>
        <v>27109</v>
      </c>
      <c r="G81" s="26">
        <f t="shared" si="15"/>
        <v>423</v>
      </c>
      <c r="H81" s="47">
        <f t="shared" si="16"/>
        <v>34</v>
      </c>
      <c r="I81" s="25">
        <f t="shared" si="17"/>
        <v>43</v>
      </c>
      <c r="J81" s="25">
        <f t="shared" si="18"/>
        <v>15</v>
      </c>
      <c r="K81" s="48">
        <f t="shared" si="19"/>
        <v>29</v>
      </c>
      <c r="M81" s="25">
        <v>38</v>
      </c>
      <c r="N81" s="44">
        <v>204</v>
      </c>
      <c r="O81" s="25">
        <v>1</v>
      </c>
      <c r="P81" s="44">
        <v>3</v>
      </c>
      <c r="Q81" s="44">
        <v>34</v>
      </c>
      <c r="R81" s="44">
        <v>20</v>
      </c>
      <c r="S81" s="44">
        <v>181</v>
      </c>
      <c r="T81" s="44">
        <v>0</v>
      </c>
      <c r="U81" s="44">
        <v>0</v>
      </c>
      <c r="V81" s="44">
        <v>0</v>
      </c>
      <c r="W81" s="44">
        <v>36</v>
      </c>
      <c r="X81" s="25">
        <v>19178</v>
      </c>
      <c r="Y81" s="44">
        <v>4</v>
      </c>
      <c r="Z81" s="44">
        <v>7040</v>
      </c>
      <c r="AA81" s="44">
        <v>0</v>
      </c>
      <c r="AB81" s="44">
        <v>0</v>
      </c>
      <c r="AC81" s="44">
        <v>0</v>
      </c>
      <c r="AD81" s="44">
        <v>0</v>
      </c>
      <c r="AE81" s="44">
        <v>0</v>
      </c>
      <c r="AF81" s="44">
        <v>0</v>
      </c>
      <c r="AG81" s="44">
        <v>0</v>
      </c>
      <c r="AH81" s="44">
        <v>0</v>
      </c>
      <c r="AI81" s="44">
        <v>9</v>
      </c>
      <c r="AJ81" s="44">
        <v>0</v>
      </c>
      <c r="AK81" s="44">
        <v>891</v>
      </c>
      <c r="AL81" s="44">
        <v>0</v>
      </c>
    </row>
    <row r="82" spans="1:38">
      <c r="A82" s="49" t="s">
        <v>186</v>
      </c>
      <c r="B82" s="49" t="s">
        <v>235</v>
      </c>
      <c r="C82" s="50" t="s">
        <v>187</v>
      </c>
      <c r="D82" s="24">
        <f t="shared" si="12"/>
        <v>0</v>
      </c>
      <c r="E82" s="46">
        <f t="shared" si="13"/>
        <v>0</v>
      </c>
      <c r="F82" s="46">
        <f t="shared" si="14"/>
        <v>0</v>
      </c>
      <c r="G82" s="26">
        <f t="shared" si="15"/>
        <v>0</v>
      </c>
      <c r="H82" s="47">
        <f t="shared" si="16"/>
        <v>73</v>
      </c>
      <c r="I82" s="25">
        <f t="shared" si="17"/>
        <v>75</v>
      </c>
      <c r="J82" s="25">
        <f t="shared" si="18"/>
        <v>73</v>
      </c>
      <c r="K82" s="48">
        <f t="shared" si="19"/>
        <v>80</v>
      </c>
      <c r="M82" s="25">
        <v>0</v>
      </c>
      <c r="N82" s="44">
        <v>0</v>
      </c>
      <c r="O82" s="25">
        <v>0</v>
      </c>
      <c r="P82" s="44">
        <v>0</v>
      </c>
      <c r="Q82" s="44">
        <v>0</v>
      </c>
      <c r="R82" s="44">
        <v>0</v>
      </c>
      <c r="S82" s="44">
        <v>0</v>
      </c>
      <c r="T82" s="44">
        <v>0</v>
      </c>
      <c r="U82" s="44">
        <v>0</v>
      </c>
      <c r="V82" s="44">
        <v>0</v>
      </c>
      <c r="W82" s="44">
        <v>0</v>
      </c>
      <c r="X82" s="25">
        <v>0</v>
      </c>
      <c r="Y82" s="44">
        <v>0</v>
      </c>
      <c r="Z82" s="44">
        <v>0</v>
      </c>
      <c r="AA82" s="44">
        <v>0</v>
      </c>
      <c r="AB82" s="44">
        <v>0</v>
      </c>
      <c r="AC82" s="44">
        <v>0</v>
      </c>
      <c r="AD82" s="44">
        <v>0</v>
      </c>
      <c r="AE82" s="44">
        <v>0</v>
      </c>
      <c r="AF82" s="44">
        <v>0</v>
      </c>
      <c r="AG82" s="44">
        <v>0</v>
      </c>
      <c r="AH82" s="44">
        <v>0</v>
      </c>
      <c r="AI82" s="44">
        <v>0</v>
      </c>
      <c r="AJ82" s="44">
        <v>0</v>
      </c>
      <c r="AK82" s="44">
        <v>0</v>
      </c>
      <c r="AL82" s="44">
        <v>0</v>
      </c>
    </row>
    <row r="83" spans="1:38">
      <c r="A83" s="44" t="s">
        <v>188</v>
      </c>
      <c r="B83" s="44" t="s">
        <v>239</v>
      </c>
      <c r="C83" s="45" t="s">
        <v>189</v>
      </c>
      <c r="D83" s="24">
        <f t="shared" si="12"/>
        <v>80</v>
      </c>
      <c r="E83" s="46">
        <f t="shared" si="13"/>
        <v>147</v>
      </c>
      <c r="F83" s="46">
        <f t="shared" si="14"/>
        <v>15584</v>
      </c>
      <c r="G83" s="26">
        <f t="shared" si="15"/>
        <v>359</v>
      </c>
      <c r="H83" s="47">
        <f t="shared" si="16"/>
        <v>19</v>
      </c>
      <c r="I83" s="25">
        <f t="shared" si="17"/>
        <v>25</v>
      </c>
      <c r="J83" s="25">
        <f t="shared" si="18"/>
        <v>24</v>
      </c>
      <c r="K83" s="48">
        <f t="shared" si="19"/>
        <v>33</v>
      </c>
      <c r="M83" s="25">
        <v>34</v>
      </c>
      <c r="N83" s="44">
        <v>218</v>
      </c>
      <c r="O83" s="25">
        <v>0</v>
      </c>
      <c r="P83" s="44">
        <v>5</v>
      </c>
      <c r="Q83" s="44">
        <v>11</v>
      </c>
      <c r="R83" s="44">
        <v>46</v>
      </c>
      <c r="S83" s="44">
        <v>125</v>
      </c>
      <c r="T83" s="44">
        <v>0</v>
      </c>
      <c r="U83" s="44">
        <v>0</v>
      </c>
      <c r="V83" s="44">
        <v>0</v>
      </c>
      <c r="W83" s="44">
        <v>63</v>
      </c>
      <c r="X83" s="25">
        <v>13987</v>
      </c>
      <c r="Y83" s="44">
        <v>77</v>
      </c>
      <c r="Z83" s="44">
        <v>0</v>
      </c>
      <c r="AA83" s="44">
        <v>0</v>
      </c>
      <c r="AB83" s="44">
        <v>0</v>
      </c>
      <c r="AC83" s="44">
        <v>0</v>
      </c>
      <c r="AD83" s="44">
        <v>0</v>
      </c>
      <c r="AE83" s="44">
        <v>2</v>
      </c>
      <c r="AF83" s="44">
        <v>0</v>
      </c>
      <c r="AG83" s="44">
        <v>95</v>
      </c>
      <c r="AH83" s="44">
        <v>0</v>
      </c>
      <c r="AI83" s="44">
        <v>5</v>
      </c>
      <c r="AJ83" s="44">
        <v>0</v>
      </c>
      <c r="AK83" s="44">
        <v>1502</v>
      </c>
      <c r="AL83" s="44">
        <v>0</v>
      </c>
    </row>
    <row r="84" spans="1:38">
      <c r="A84" s="44" t="s">
        <v>190</v>
      </c>
      <c r="B84" s="44" t="s">
        <v>239</v>
      </c>
      <c r="C84" s="45" t="s">
        <v>191</v>
      </c>
      <c r="D84" s="24">
        <f t="shared" si="12"/>
        <v>50</v>
      </c>
      <c r="E84" s="46">
        <f t="shared" si="13"/>
        <v>46</v>
      </c>
      <c r="F84" s="46">
        <f t="shared" si="14"/>
        <v>18896</v>
      </c>
      <c r="G84" s="26">
        <f t="shared" si="15"/>
        <v>201</v>
      </c>
      <c r="H84" s="47">
        <f t="shared" si="16"/>
        <v>39</v>
      </c>
      <c r="I84" s="25">
        <f t="shared" si="17"/>
        <v>46</v>
      </c>
      <c r="J84" s="25">
        <f t="shared" si="18"/>
        <v>23</v>
      </c>
      <c r="K84" s="48">
        <f t="shared" si="19"/>
        <v>48</v>
      </c>
      <c r="M84" s="25">
        <v>31</v>
      </c>
      <c r="N84" s="44">
        <v>158</v>
      </c>
      <c r="O84" s="25">
        <v>3</v>
      </c>
      <c r="P84" s="44">
        <v>2</v>
      </c>
      <c r="Q84" s="44">
        <v>8</v>
      </c>
      <c r="R84" s="44">
        <v>19</v>
      </c>
      <c r="S84" s="44">
        <v>30</v>
      </c>
      <c r="T84" s="44">
        <v>0</v>
      </c>
      <c r="U84" s="44">
        <v>0</v>
      </c>
      <c r="V84" s="44">
        <v>0</v>
      </c>
      <c r="W84" s="44">
        <v>37</v>
      </c>
      <c r="X84" s="25">
        <v>18806</v>
      </c>
      <c r="Y84" s="44">
        <v>7</v>
      </c>
      <c r="Z84" s="44">
        <v>17</v>
      </c>
      <c r="AA84" s="44">
        <v>0</v>
      </c>
      <c r="AB84" s="44">
        <v>0</v>
      </c>
      <c r="AC84" s="44">
        <v>0</v>
      </c>
      <c r="AD84" s="44">
        <v>0</v>
      </c>
      <c r="AE84" s="44">
        <v>1</v>
      </c>
      <c r="AF84" s="44">
        <v>0</v>
      </c>
      <c r="AG84" s="44">
        <v>73</v>
      </c>
      <c r="AH84" s="44">
        <v>0</v>
      </c>
      <c r="AI84" s="44">
        <v>1</v>
      </c>
      <c r="AJ84" s="44">
        <v>0</v>
      </c>
      <c r="AK84" s="44">
        <v>0</v>
      </c>
      <c r="AL84" s="44">
        <v>0</v>
      </c>
    </row>
    <row r="85" spans="1:38">
      <c r="A85" s="7" t="s">
        <v>192</v>
      </c>
      <c r="B85" s="7" t="s">
        <v>239</v>
      </c>
      <c r="C85" s="51" t="s">
        <v>193</v>
      </c>
      <c r="D85" s="52">
        <f t="shared" si="12"/>
        <v>31</v>
      </c>
      <c r="E85" s="53">
        <f t="shared" si="13"/>
        <v>56</v>
      </c>
      <c r="F85" s="53">
        <f t="shared" si="14"/>
        <v>22507</v>
      </c>
      <c r="G85" s="54">
        <f t="shared" si="15"/>
        <v>309</v>
      </c>
      <c r="H85" s="55">
        <f t="shared" si="16"/>
        <v>47</v>
      </c>
      <c r="I85" s="56">
        <f t="shared" si="17"/>
        <v>40</v>
      </c>
      <c r="J85" s="56">
        <f t="shared" si="18"/>
        <v>18</v>
      </c>
      <c r="K85" s="57">
        <f t="shared" si="19"/>
        <v>38</v>
      </c>
      <c r="M85" s="56">
        <v>28</v>
      </c>
      <c r="N85" s="7">
        <v>169</v>
      </c>
      <c r="O85" s="56">
        <v>0</v>
      </c>
      <c r="P85" s="7">
        <v>1</v>
      </c>
      <c r="Q85" s="7">
        <v>12</v>
      </c>
      <c r="R85" s="7">
        <v>3</v>
      </c>
      <c r="S85" s="7">
        <v>127</v>
      </c>
      <c r="T85" s="7">
        <v>0</v>
      </c>
      <c r="U85" s="7">
        <v>0</v>
      </c>
      <c r="V85" s="7">
        <v>0</v>
      </c>
      <c r="W85" s="7">
        <v>43</v>
      </c>
      <c r="X85" s="56">
        <v>21911</v>
      </c>
      <c r="Y85" s="7">
        <v>10</v>
      </c>
      <c r="Z85" s="7">
        <v>528</v>
      </c>
      <c r="AA85" s="7">
        <v>0</v>
      </c>
      <c r="AB85" s="7">
        <v>0</v>
      </c>
      <c r="AC85" s="7">
        <v>0</v>
      </c>
      <c r="AD85" s="7">
        <v>0</v>
      </c>
      <c r="AE85" s="7">
        <v>1</v>
      </c>
      <c r="AF85" s="7">
        <v>0</v>
      </c>
      <c r="AG85" s="7">
        <v>63</v>
      </c>
      <c r="AH85" s="7">
        <v>0</v>
      </c>
      <c r="AI85" s="7">
        <v>2</v>
      </c>
      <c r="AJ85" s="7">
        <v>0</v>
      </c>
      <c r="AK85" s="7">
        <v>5</v>
      </c>
      <c r="AL85" s="7">
        <v>0</v>
      </c>
    </row>
    <row r="86" spans="1:38">
      <c r="A86" s="44" t="s">
        <v>194</v>
      </c>
      <c r="B86" s="44" t="s">
        <v>236</v>
      </c>
      <c r="C86" s="45" t="s">
        <v>195</v>
      </c>
      <c r="D86" s="24">
        <f t="shared" si="12"/>
        <v>77</v>
      </c>
      <c r="E86" s="46">
        <f t="shared" si="13"/>
        <v>153</v>
      </c>
      <c r="F86" s="46">
        <f t="shared" si="14"/>
        <v>5845</v>
      </c>
      <c r="G86" s="26">
        <f t="shared" si="15"/>
        <v>619</v>
      </c>
      <c r="H86" s="47">
        <f t="shared" si="16"/>
        <v>22</v>
      </c>
      <c r="I86" s="25">
        <f t="shared" si="17"/>
        <v>23</v>
      </c>
      <c r="J86" s="25">
        <f t="shared" si="18"/>
        <v>39</v>
      </c>
      <c r="K86" s="48">
        <f t="shared" si="19"/>
        <v>17</v>
      </c>
      <c r="M86" s="25">
        <v>52</v>
      </c>
      <c r="N86" s="44">
        <v>449</v>
      </c>
      <c r="O86" s="25">
        <v>0</v>
      </c>
      <c r="P86" s="44">
        <v>1</v>
      </c>
      <c r="Q86" s="44">
        <v>11</v>
      </c>
      <c r="R86" s="44">
        <v>25</v>
      </c>
      <c r="S86" s="44">
        <v>158</v>
      </c>
      <c r="T86" s="44">
        <v>0</v>
      </c>
      <c r="U86" s="44">
        <v>0</v>
      </c>
      <c r="V86" s="44">
        <v>0</v>
      </c>
      <c r="W86" s="44">
        <v>89</v>
      </c>
      <c r="X86" s="25">
        <v>5845</v>
      </c>
      <c r="Y86" s="44">
        <v>64</v>
      </c>
      <c r="Z86" s="44">
        <v>0</v>
      </c>
      <c r="AA86" s="44">
        <v>0</v>
      </c>
      <c r="AB86" s="44">
        <v>0</v>
      </c>
      <c r="AC86" s="44">
        <v>0</v>
      </c>
      <c r="AD86" s="44">
        <v>0</v>
      </c>
      <c r="AE86" s="44">
        <v>0</v>
      </c>
      <c r="AF86" s="44">
        <v>0</v>
      </c>
      <c r="AG86" s="44">
        <v>0</v>
      </c>
      <c r="AH86" s="44">
        <v>0</v>
      </c>
      <c r="AI86" s="44">
        <v>0</v>
      </c>
      <c r="AJ86" s="44">
        <v>0</v>
      </c>
      <c r="AK86" s="44">
        <v>0</v>
      </c>
      <c r="AL86" s="44">
        <v>0</v>
      </c>
    </row>
    <row r="87" spans="1:38">
      <c r="A87" s="49" t="s">
        <v>196</v>
      </c>
      <c r="B87" s="49" t="s">
        <v>235</v>
      </c>
      <c r="C87" s="50" t="s">
        <v>197</v>
      </c>
      <c r="D87" s="24">
        <f t="shared" si="12"/>
        <v>0</v>
      </c>
      <c r="E87" s="46">
        <f t="shared" si="13"/>
        <v>0</v>
      </c>
      <c r="F87" s="46">
        <f t="shared" si="14"/>
        <v>0</v>
      </c>
      <c r="G87" s="26">
        <f t="shared" si="15"/>
        <v>0</v>
      </c>
      <c r="H87" s="47">
        <f t="shared" si="16"/>
        <v>73</v>
      </c>
      <c r="I87" s="25">
        <f t="shared" si="17"/>
        <v>75</v>
      </c>
      <c r="J87" s="25">
        <f t="shared" si="18"/>
        <v>73</v>
      </c>
      <c r="K87" s="48">
        <f t="shared" si="19"/>
        <v>80</v>
      </c>
      <c r="M87" s="25">
        <v>0</v>
      </c>
      <c r="N87" s="44">
        <v>0</v>
      </c>
      <c r="O87" s="25">
        <v>0</v>
      </c>
      <c r="P87" s="44">
        <v>0</v>
      </c>
      <c r="Q87" s="44">
        <v>0</v>
      </c>
      <c r="R87" s="44">
        <v>0</v>
      </c>
      <c r="S87" s="44">
        <v>0</v>
      </c>
      <c r="T87" s="44">
        <v>0</v>
      </c>
      <c r="U87" s="44">
        <v>0</v>
      </c>
      <c r="V87" s="44">
        <v>0</v>
      </c>
      <c r="W87" s="44">
        <v>0</v>
      </c>
      <c r="X87" s="25">
        <v>0</v>
      </c>
      <c r="Y87" s="44">
        <v>0</v>
      </c>
      <c r="Z87" s="44">
        <v>0</v>
      </c>
      <c r="AA87" s="44">
        <v>0</v>
      </c>
      <c r="AB87" s="44">
        <v>0</v>
      </c>
      <c r="AC87" s="44">
        <v>0</v>
      </c>
      <c r="AD87" s="44">
        <v>0</v>
      </c>
      <c r="AE87" s="44">
        <v>0</v>
      </c>
      <c r="AF87" s="44">
        <v>0</v>
      </c>
      <c r="AG87" s="44">
        <v>0</v>
      </c>
      <c r="AH87" s="44">
        <v>0</v>
      </c>
      <c r="AI87" s="44">
        <v>0</v>
      </c>
      <c r="AJ87" s="44">
        <v>0</v>
      </c>
      <c r="AK87" s="44">
        <v>0</v>
      </c>
      <c r="AL87" s="44">
        <v>0</v>
      </c>
    </row>
    <row r="88" spans="1:38">
      <c r="A88" s="44" t="s">
        <v>198</v>
      </c>
      <c r="B88" s="44" t="s">
        <v>234</v>
      </c>
      <c r="C88" s="45" t="s">
        <v>199</v>
      </c>
      <c r="D88" s="24">
        <f t="shared" si="12"/>
        <v>341</v>
      </c>
      <c r="E88" s="46">
        <f t="shared" si="13"/>
        <v>595</v>
      </c>
      <c r="F88" s="46">
        <f t="shared" si="14"/>
        <v>142570</v>
      </c>
      <c r="G88" s="26">
        <f t="shared" si="15"/>
        <v>1752</v>
      </c>
      <c r="H88" s="47">
        <f t="shared" si="16"/>
        <v>7</v>
      </c>
      <c r="I88" s="25">
        <f t="shared" si="17"/>
        <v>8</v>
      </c>
      <c r="J88" s="25">
        <f t="shared" si="18"/>
        <v>5</v>
      </c>
      <c r="K88" s="48">
        <f t="shared" si="19"/>
        <v>6</v>
      </c>
      <c r="M88" s="25">
        <v>182</v>
      </c>
      <c r="N88" s="44">
        <v>986</v>
      </c>
      <c r="O88" s="25">
        <v>0</v>
      </c>
      <c r="P88" s="44">
        <v>4</v>
      </c>
      <c r="Q88" s="44">
        <v>14</v>
      </c>
      <c r="R88" s="44">
        <v>159</v>
      </c>
      <c r="S88" s="44">
        <v>747</v>
      </c>
      <c r="T88" s="44">
        <v>0</v>
      </c>
      <c r="U88" s="44">
        <v>1</v>
      </c>
      <c r="V88" s="44">
        <v>0</v>
      </c>
      <c r="W88" s="44">
        <v>270</v>
      </c>
      <c r="X88" s="25">
        <v>51798</v>
      </c>
      <c r="Y88" s="44">
        <v>302</v>
      </c>
      <c r="Z88" s="44">
        <v>90638</v>
      </c>
      <c r="AA88" s="44">
        <v>0</v>
      </c>
      <c r="AB88" s="44">
        <v>0</v>
      </c>
      <c r="AC88" s="44">
        <v>0</v>
      </c>
      <c r="AD88" s="44">
        <v>0</v>
      </c>
      <c r="AE88" s="44">
        <v>3</v>
      </c>
      <c r="AF88" s="44">
        <v>0</v>
      </c>
      <c r="AG88" s="44">
        <v>6</v>
      </c>
      <c r="AH88" s="44">
        <v>0</v>
      </c>
      <c r="AI88" s="44">
        <v>20</v>
      </c>
      <c r="AJ88" s="44">
        <v>0</v>
      </c>
      <c r="AK88" s="44">
        <v>128</v>
      </c>
      <c r="AL88" s="44">
        <v>0</v>
      </c>
    </row>
    <row r="89" spans="1:38">
      <c r="A89" s="44" t="s">
        <v>200</v>
      </c>
      <c r="B89" s="44" t="s">
        <v>239</v>
      </c>
      <c r="C89" s="45" t="s">
        <v>201</v>
      </c>
      <c r="D89" s="24">
        <f t="shared" si="12"/>
        <v>31</v>
      </c>
      <c r="E89" s="46">
        <f t="shared" si="13"/>
        <v>88</v>
      </c>
      <c r="F89" s="46">
        <f t="shared" si="14"/>
        <v>7820</v>
      </c>
      <c r="G89" s="26">
        <f t="shared" si="15"/>
        <v>270</v>
      </c>
      <c r="H89" s="47">
        <f t="shared" si="16"/>
        <v>47</v>
      </c>
      <c r="I89" s="25">
        <f t="shared" si="17"/>
        <v>30</v>
      </c>
      <c r="J89" s="25">
        <f t="shared" si="18"/>
        <v>34</v>
      </c>
      <c r="K89" s="48">
        <f t="shared" si="19"/>
        <v>42</v>
      </c>
      <c r="M89" s="25">
        <v>16</v>
      </c>
      <c r="N89" s="44">
        <v>186</v>
      </c>
      <c r="O89" s="25">
        <v>2</v>
      </c>
      <c r="P89" s="44">
        <v>9</v>
      </c>
      <c r="Q89" s="44">
        <v>20</v>
      </c>
      <c r="R89" s="44">
        <v>15</v>
      </c>
      <c r="S89" s="44">
        <v>53</v>
      </c>
      <c r="T89" s="44">
        <v>0</v>
      </c>
      <c r="U89" s="44">
        <v>0</v>
      </c>
      <c r="V89" s="44">
        <v>0</v>
      </c>
      <c r="W89" s="44">
        <v>48</v>
      </c>
      <c r="X89" s="25">
        <v>5559</v>
      </c>
      <c r="Y89" s="44">
        <v>13</v>
      </c>
      <c r="Z89" s="44">
        <v>1146</v>
      </c>
      <c r="AA89" s="44">
        <v>0</v>
      </c>
      <c r="AB89" s="44">
        <v>0</v>
      </c>
      <c r="AC89" s="44">
        <v>0</v>
      </c>
      <c r="AD89" s="44">
        <v>0</v>
      </c>
      <c r="AE89" s="44">
        <v>3</v>
      </c>
      <c r="AF89" s="44">
        <v>0</v>
      </c>
      <c r="AG89" s="44">
        <v>124</v>
      </c>
      <c r="AH89" s="44">
        <v>0</v>
      </c>
      <c r="AI89" s="44">
        <v>24</v>
      </c>
      <c r="AJ89" s="44">
        <v>0</v>
      </c>
      <c r="AK89" s="44">
        <v>991</v>
      </c>
      <c r="AL89" s="44">
        <v>0</v>
      </c>
    </row>
    <row r="90" spans="1:38">
      <c r="A90" s="44" t="s">
        <v>202</v>
      </c>
      <c r="B90" s="44" t="s">
        <v>239</v>
      </c>
      <c r="C90" s="45" t="s">
        <v>203</v>
      </c>
      <c r="D90" s="24">
        <f t="shared" si="12"/>
        <v>59</v>
      </c>
      <c r="E90" s="46">
        <f t="shared" si="13"/>
        <v>55</v>
      </c>
      <c r="F90" s="46">
        <f t="shared" si="14"/>
        <v>15148</v>
      </c>
      <c r="G90" s="26">
        <f t="shared" si="15"/>
        <v>206</v>
      </c>
      <c r="H90" s="47">
        <f t="shared" si="16"/>
        <v>33</v>
      </c>
      <c r="I90" s="25">
        <f t="shared" si="17"/>
        <v>41</v>
      </c>
      <c r="J90" s="25">
        <f t="shared" si="18"/>
        <v>25</v>
      </c>
      <c r="K90" s="48">
        <f t="shared" si="19"/>
        <v>47</v>
      </c>
      <c r="M90" s="25">
        <v>41</v>
      </c>
      <c r="N90" s="44">
        <v>147</v>
      </c>
      <c r="O90" s="25">
        <v>2</v>
      </c>
      <c r="P90" s="44">
        <v>0</v>
      </c>
      <c r="Q90" s="44">
        <v>3</v>
      </c>
      <c r="R90" s="44">
        <v>18</v>
      </c>
      <c r="S90" s="44">
        <v>54</v>
      </c>
      <c r="T90" s="44">
        <v>0</v>
      </c>
      <c r="U90" s="44">
        <v>0</v>
      </c>
      <c r="V90" s="44">
        <v>0</v>
      </c>
      <c r="W90" s="44">
        <v>47</v>
      </c>
      <c r="X90" s="25">
        <v>14761</v>
      </c>
      <c r="Y90" s="44">
        <v>4</v>
      </c>
      <c r="Z90" s="44">
        <v>121</v>
      </c>
      <c r="AA90" s="44">
        <v>1</v>
      </c>
      <c r="AB90" s="44">
        <v>0</v>
      </c>
      <c r="AC90" s="44">
        <v>220</v>
      </c>
      <c r="AD90" s="44">
        <v>0</v>
      </c>
      <c r="AE90" s="44">
        <v>0</v>
      </c>
      <c r="AF90" s="44">
        <v>0</v>
      </c>
      <c r="AG90" s="44">
        <v>0</v>
      </c>
      <c r="AH90" s="44">
        <v>0</v>
      </c>
      <c r="AI90" s="44">
        <v>3</v>
      </c>
      <c r="AJ90" s="44">
        <v>0</v>
      </c>
      <c r="AK90" s="44">
        <v>46</v>
      </c>
      <c r="AL90" s="44">
        <v>0</v>
      </c>
    </row>
    <row r="91" spans="1:38">
      <c r="A91" s="44" t="s">
        <v>204</v>
      </c>
      <c r="B91" s="44" t="s">
        <v>239</v>
      </c>
      <c r="C91" s="45" t="s">
        <v>205</v>
      </c>
      <c r="D91" s="24">
        <f t="shared" si="12"/>
        <v>99</v>
      </c>
      <c r="E91" s="46">
        <f t="shared" si="13"/>
        <v>189</v>
      </c>
      <c r="F91" s="46">
        <f t="shared" si="14"/>
        <v>20023</v>
      </c>
      <c r="G91" s="26">
        <f t="shared" si="15"/>
        <v>561</v>
      </c>
      <c r="H91" s="47">
        <f t="shared" si="16"/>
        <v>16</v>
      </c>
      <c r="I91" s="25">
        <f t="shared" si="17"/>
        <v>19</v>
      </c>
      <c r="J91" s="25">
        <f t="shared" si="18"/>
        <v>22</v>
      </c>
      <c r="K91" s="48">
        <f t="shared" si="19"/>
        <v>19</v>
      </c>
      <c r="M91" s="25">
        <v>67</v>
      </c>
      <c r="N91" s="44">
        <v>303</v>
      </c>
      <c r="O91" s="25">
        <v>2</v>
      </c>
      <c r="P91" s="44">
        <v>3</v>
      </c>
      <c r="Q91" s="44">
        <v>13</v>
      </c>
      <c r="R91" s="44">
        <v>32</v>
      </c>
      <c r="S91" s="44">
        <v>240</v>
      </c>
      <c r="T91" s="44">
        <v>0</v>
      </c>
      <c r="U91" s="44">
        <v>0</v>
      </c>
      <c r="V91" s="44">
        <v>0</v>
      </c>
      <c r="W91" s="44">
        <v>84</v>
      </c>
      <c r="X91" s="25">
        <v>18387</v>
      </c>
      <c r="Y91" s="44">
        <v>98</v>
      </c>
      <c r="Z91" s="44">
        <v>1361</v>
      </c>
      <c r="AA91" s="44">
        <v>0</v>
      </c>
      <c r="AB91" s="44">
        <v>0</v>
      </c>
      <c r="AC91" s="44">
        <v>0</v>
      </c>
      <c r="AD91" s="44">
        <v>0</v>
      </c>
      <c r="AE91" s="44">
        <v>3</v>
      </c>
      <c r="AF91" s="44">
        <v>0</v>
      </c>
      <c r="AG91" s="44">
        <v>55</v>
      </c>
      <c r="AH91" s="44">
        <v>0</v>
      </c>
      <c r="AI91" s="44">
        <v>4</v>
      </c>
      <c r="AJ91" s="44">
        <v>0</v>
      </c>
      <c r="AK91" s="44">
        <v>220</v>
      </c>
      <c r="AL91" s="44">
        <v>0</v>
      </c>
    </row>
    <row r="92" spans="1:38">
      <c r="A92" s="44" t="s">
        <v>206</v>
      </c>
      <c r="B92" s="44" t="s">
        <v>239</v>
      </c>
      <c r="C92" s="45" t="s">
        <v>207</v>
      </c>
      <c r="D92" s="24">
        <f t="shared" si="12"/>
        <v>16</v>
      </c>
      <c r="E92" s="46">
        <f t="shared" si="13"/>
        <v>27</v>
      </c>
      <c r="F92" s="46">
        <f t="shared" si="14"/>
        <v>1764</v>
      </c>
      <c r="G92" s="26">
        <f t="shared" si="15"/>
        <v>157</v>
      </c>
      <c r="H92" s="47">
        <f t="shared" si="16"/>
        <v>56</v>
      </c>
      <c r="I92" s="25">
        <f t="shared" si="17"/>
        <v>54</v>
      </c>
      <c r="J92" s="25">
        <f t="shared" si="18"/>
        <v>56</v>
      </c>
      <c r="K92" s="48">
        <f t="shared" si="19"/>
        <v>54</v>
      </c>
      <c r="M92" s="25">
        <v>11</v>
      </c>
      <c r="N92" s="44">
        <v>117</v>
      </c>
      <c r="O92" s="25">
        <v>1</v>
      </c>
      <c r="P92" s="44">
        <v>0</v>
      </c>
      <c r="Q92" s="44">
        <v>8</v>
      </c>
      <c r="R92" s="44">
        <v>5</v>
      </c>
      <c r="S92" s="44">
        <v>31</v>
      </c>
      <c r="T92" s="44">
        <v>0</v>
      </c>
      <c r="U92" s="44">
        <v>0</v>
      </c>
      <c r="V92" s="44">
        <v>0</v>
      </c>
      <c r="W92" s="44">
        <v>24</v>
      </c>
      <c r="X92" s="25">
        <v>1748</v>
      </c>
      <c r="Y92" s="44">
        <v>0</v>
      </c>
      <c r="Z92" s="44">
        <v>0</v>
      </c>
      <c r="AA92" s="44">
        <v>0</v>
      </c>
      <c r="AB92" s="44">
        <v>0</v>
      </c>
      <c r="AC92" s="44">
        <v>0</v>
      </c>
      <c r="AD92" s="44">
        <v>0</v>
      </c>
      <c r="AE92" s="44">
        <v>0</v>
      </c>
      <c r="AF92" s="44">
        <v>0</v>
      </c>
      <c r="AG92" s="44">
        <v>0</v>
      </c>
      <c r="AH92" s="44">
        <v>0</v>
      </c>
      <c r="AI92" s="44">
        <v>3</v>
      </c>
      <c r="AJ92" s="44">
        <v>0</v>
      </c>
      <c r="AK92" s="44">
        <v>16</v>
      </c>
      <c r="AL92" s="44">
        <v>0</v>
      </c>
    </row>
    <row r="93" spans="1:38">
      <c r="A93" s="44" t="s">
        <v>208</v>
      </c>
      <c r="B93" s="44" t="s">
        <v>239</v>
      </c>
      <c r="C93" s="45" t="s">
        <v>209</v>
      </c>
      <c r="D93" s="24">
        <f t="shared" si="12"/>
        <v>41</v>
      </c>
      <c r="E93" s="46">
        <f t="shared" si="13"/>
        <v>58</v>
      </c>
      <c r="F93" s="46">
        <f t="shared" si="14"/>
        <v>2173</v>
      </c>
      <c r="G93" s="26">
        <f t="shared" si="15"/>
        <v>275</v>
      </c>
      <c r="H93" s="47">
        <f t="shared" si="16"/>
        <v>43</v>
      </c>
      <c r="I93" s="25">
        <f t="shared" si="17"/>
        <v>38</v>
      </c>
      <c r="J93" s="25">
        <f t="shared" si="18"/>
        <v>53</v>
      </c>
      <c r="K93" s="48">
        <f t="shared" si="19"/>
        <v>41</v>
      </c>
      <c r="M93" s="25">
        <v>38</v>
      </c>
      <c r="N93" s="44">
        <v>170</v>
      </c>
      <c r="O93" s="25">
        <v>0</v>
      </c>
      <c r="P93" s="44">
        <v>0</v>
      </c>
      <c r="Q93" s="44">
        <v>18</v>
      </c>
      <c r="R93" s="44">
        <v>3</v>
      </c>
      <c r="S93" s="44">
        <v>87</v>
      </c>
      <c r="T93" s="44">
        <v>0</v>
      </c>
      <c r="U93" s="44">
        <v>0</v>
      </c>
      <c r="V93" s="44">
        <v>0</v>
      </c>
      <c r="W93" s="44">
        <v>31</v>
      </c>
      <c r="X93" s="25">
        <v>809</v>
      </c>
      <c r="Y93" s="44">
        <v>24</v>
      </c>
      <c r="Z93" s="44">
        <v>1235</v>
      </c>
      <c r="AA93" s="44">
        <v>0</v>
      </c>
      <c r="AB93" s="44">
        <v>0</v>
      </c>
      <c r="AC93" s="44">
        <v>0</v>
      </c>
      <c r="AD93" s="44">
        <v>0</v>
      </c>
      <c r="AE93" s="44">
        <v>0</v>
      </c>
      <c r="AF93" s="44">
        <v>0</v>
      </c>
      <c r="AG93" s="44">
        <v>0</v>
      </c>
      <c r="AH93" s="44">
        <v>0</v>
      </c>
      <c r="AI93" s="44">
        <v>3</v>
      </c>
      <c r="AJ93" s="44">
        <v>0</v>
      </c>
      <c r="AK93" s="44">
        <v>129</v>
      </c>
      <c r="AL93" s="44">
        <v>0</v>
      </c>
    </row>
    <row r="94" spans="1:38">
      <c r="A94" s="44" t="s">
        <v>210</v>
      </c>
      <c r="B94" s="44" t="s">
        <v>239</v>
      </c>
      <c r="C94" s="45" t="s">
        <v>211</v>
      </c>
      <c r="D94" s="24">
        <f t="shared" si="12"/>
        <v>86</v>
      </c>
      <c r="E94" s="46">
        <f t="shared" si="13"/>
        <v>211</v>
      </c>
      <c r="F94" s="46">
        <f t="shared" si="14"/>
        <v>12628</v>
      </c>
      <c r="G94" s="26">
        <f t="shared" si="15"/>
        <v>515</v>
      </c>
      <c r="H94" s="47">
        <f t="shared" si="16"/>
        <v>18</v>
      </c>
      <c r="I94" s="25">
        <f t="shared" si="17"/>
        <v>18</v>
      </c>
      <c r="J94" s="25">
        <f t="shared" si="18"/>
        <v>28</v>
      </c>
      <c r="K94" s="48">
        <f t="shared" si="19"/>
        <v>23</v>
      </c>
      <c r="M94" s="25">
        <v>44</v>
      </c>
      <c r="N94" s="44">
        <v>371</v>
      </c>
      <c r="O94" s="25">
        <v>2</v>
      </c>
      <c r="P94" s="44">
        <v>17</v>
      </c>
      <c r="Q94" s="44">
        <v>35</v>
      </c>
      <c r="R94" s="44">
        <v>42</v>
      </c>
      <c r="S94" s="44">
        <v>87</v>
      </c>
      <c r="T94" s="44">
        <v>0</v>
      </c>
      <c r="U94" s="44">
        <v>3</v>
      </c>
      <c r="V94" s="44">
        <v>0</v>
      </c>
      <c r="W94" s="44">
        <v>88</v>
      </c>
      <c r="X94" s="25">
        <v>8269</v>
      </c>
      <c r="Y94" s="44">
        <v>84</v>
      </c>
      <c r="Z94" s="44">
        <v>0</v>
      </c>
      <c r="AA94" s="44">
        <v>0</v>
      </c>
      <c r="AB94" s="44">
        <v>1</v>
      </c>
      <c r="AC94" s="44">
        <v>0</v>
      </c>
      <c r="AD94" s="44">
        <v>0</v>
      </c>
      <c r="AE94" s="44">
        <v>4</v>
      </c>
      <c r="AF94" s="44">
        <v>3</v>
      </c>
      <c r="AG94" s="44">
        <v>70</v>
      </c>
      <c r="AH94" s="44">
        <v>4000</v>
      </c>
      <c r="AI94" s="44">
        <v>31</v>
      </c>
      <c r="AJ94" s="44">
        <v>0</v>
      </c>
      <c r="AK94" s="44">
        <v>289</v>
      </c>
      <c r="AL94" s="44">
        <v>0</v>
      </c>
    </row>
    <row r="95" spans="1:38">
      <c r="A95" s="44" t="s">
        <v>212</v>
      </c>
      <c r="B95" s="44" t="s">
        <v>236</v>
      </c>
      <c r="C95" s="45" t="s">
        <v>213</v>
      </c>
      <c r="D95" s="24">
        <f t="shared" si="12"/>
        <v>0</v>
      </c>
      <c r="E95" s="46">
        <f t="shared" si="13"/>
        <v>3</v>
      </c>
      <c r="F95" s="46">
        <f t="shared" si="14"/>
        <v>1</v>
      </c>
      <c r="G95" s="26">
        <f t="shared" si="15"/>
        <v>16</v>
      </c>
      <c r="H95" s="47">
        <f t="shared" si="16"/>
        <v>73</v>
      </c>
      <c r="I95" s="25">
        <f t="shared" si="17"/>
        <v>66</v>
      </c>
      <c r="J95" s="25">
        <f t="shared" si="18"/>
        <v>71</v>
      </c>
      <c r="K95" s="48">
        <f t="shared" si="19"/>
        <v>68</v>
      </c>
      <c r="M95" s="25">
        <v>0</v>
      </c>
      <c r="N95" s="44">
        <v>8</v>
      </c>
      <c r="O95" s="25">
        <v>0</v>
      </c>
      <c r="P95" s="44">
        <v>0</v>
      </c>
      <c r="Q95" s="44">
        <v>8</v>
      </c>
      <c r="R95" s="44">
        <v>0</v>
      </c>
      <c r="S95" s="44">
        <v>0</v>
      </c>
      <c r="T95" s="44">
        <v>0</v>
      </c>
      <c r="U95" s="44">
        <v>0</v>
      </c>
      <c r="V95" s="44">
        <v>0</v>
      </c>
      <c r="W95" s="44">
        <v>3</v>
      </c>
      <c r="X95" s="25">
        <v>1</v>
      </c>
      <c r="Y95" s="44">
        <v>0</v>
      </c>
      <c r="Z95" s="44">
        <v>0</v>
      </c>
      <c r="AA95" s="44">
        <v>0</v>
      </c>
      <c r="AB95" s="44">
        <v>0</v>
      </c>
      <c r="AC95" s="44">
        <v>0</v>
      </c>
      <c r="AD95" s="44">
        <v>0</v>
      </c>
      <c r="AE95" s="44">
        <v>0</v>
      </c>
      <c r="AF95" s="44">
        <v>0</v>
      </c>
      <c r="AG95" s="44">
        <v>0</v>
      </c>
      <c r="AH95" s="44">
        <v>0</v>
      </c>
      <c r="AI95" s="44">
        <v>0</v>
      </c>
      <c r="AJ95" s="44">
        <v>0</v>
      </c>
      <c r="AK95" s="44">
        <v>0</v>
      </c>
      <c r="AL95" s="44">
        <v>0</v>
      </c>
    </row>
    <row r="96" spans="1:38" ht="14.25" thickBot="1">
      <c r="A96" s="44" t="s">
        <v>214</v>
      </c>
      <c r="B96" s="44" t="s">
        <v>239</v>
      </c>
      <c r="C96" s="45" t="s">
        <v>215</v>
      </c>
      <c r="D96" s="31">
        <f t="shared" si="12"/>
        <v>23</v>
      </c>
      <c r="E96" s="58">
        <f t="shared" si="13"/>
        <v>13</v>
      </c>
      <c r="F96" s="58">
        <f t="shared" si="14"/>
        <v>1151</v>
      </c>
      <c r="G96" s="33">
        <f t="shared" si="15"/>
        <v>116</v>
      </c>
      <c r="H96" s="59">
        <f t="shared" si="16"/>
        <v>54</v>
      </c>
      <c r="I96" s="32">
        <f t="shared" si="17"/>
        <v>59</v>
      </c>
      <c r="J96" s="32">
        <f t="shared" si="18"/>
        <v>59</v>
      </c>
      <c r="K96" s="60">
        <f t="shared" si="19"/>
        <v>58</v>
      </c>
      <c r="M96" s="25">
        <v>18</v>
      </c>
      <c r="N96" s="44">
        <v>69</v>
      </c>
      <c r="O96" s="25">
        <v>0</v>
      </c>
      <c r="P96" s="44">
        <v>6</v>
      </c>
      <c r="Q96" s="44">
        <v>18</v>
      </c>
      <c r="R96" s="44">
        <v>5</v>
      </c>
      <c r="S96" s="44">
        <v>23</v>
      </c>
      <c r="T96" s="44">
        <v>0</v>
      </c>
      <c r="U96" s="44">
        <v>0</v>
      </c>
      <c r="V96" s="44">
        <v>0</v>
      </c>
      <c r="W96" s="44">
        <v>10</v>
      </c>
      <c r="X96" s="25">
        <v>1137</v>
      </c>
      <c r="Y96" s="44">
        <v>1</v>
      </c>
      <c r="Z96" s="44">
        <v>9</v>
      </c>
      <c r="AA96" s="44">
        <v>0</v>
      </c>
      <c r="AB96" s="44">
        <v>0</v>
      </c>
      <c r="AC96" s="44">
        <v>0</v>
      </c>
      <c r="AD96" s="44">
        <v>0</v>
      </c>
      <c r="AE96" s="44">
        <v>0</v>
      </c>
      <c r="AF96" s="44">
        <v>0</v>
      </c>
      <c r="AG96" s="44">
        <v>0</v>
      </c>
      <c r="AH96" s="44">
        <v>0</v>
      </c>
      <c r="AI96" s="44">
        <v>2</v>
      </c>
      <c r="AJ96" s="44">
        <v>0</v>
      </c>
      <c r="AK96" s="44">
        <v>5</v>
      </c>
      <c r="AL96" s="44">
        <v>0</v>
      </c>
    </row>
    <row r="97" spans="1:38" ht="14.25" thickBot="1">
      <c r="A97" s="15"/>
      <c r="B97" s="15"/>
      <c r="C97" s="15"/>
    </row>
    <row r="98" spans="1:38" ht="14.25" thickBot="1">
      <c r="A98" s="174"/>
      <c r="B98" s="174"/>
      <c r="C98" s="175" t="s">
        <v>378</v>
      </c>
      <c r="D98" s="176">
        <f>SUM(D11:D96)</f>
        <v>7249</v>
      </c>
      <c r="E98" s="176">
        <f t="shared" ref="E98:G98" si="20">SUM(E11:E96)</f>
        <v>17398</v>
      </c>
      <c r="F98" s="176">
        <f t="shared" si="20"/>
        <v>3246729.85</v>
      </c>
      <c r="G98" s="176">
        <f t="shared" si="20"/>
        <v>43262</v>
      </c>
      <c r="H98" s="177"/>
      <c r="I98" s="177"/>
      <c r="J98" s="177"/>
      <c r="K98" s="178"/>
      <c r="M98" s="25">
        <f>SUM(M11:M96)</f>
        <v>4595</v>
      </c>
      <c r="N98" s="25">
        <f>SUM(N11:N96)</f>
        <v>25343</v>
      </c>
      <c r="O98" s="25">
        <f t="shared" ref="O98:AL98" si="21">SUM(O11:O96)</f>
        <v>48</v>
      </c>
      <c r="P98" s="25">
        <f t="shared" si="21"/>
        <v>205</v>
      </c>
      <c r="Q98" s="25">
        <f t="shared" si="21"/>
        <v>1147</v>
      </c>
      <c r="R98" s="25">
        <f>SUM(R11:R96)</f>
        <v>2654</v>
      </c>
      <c r="S98" s="25">
        <f t="shared" si="21"/>
        <v>16448</v>
      </c>
      <c r="T98" s="25">
        <f t="shared" si="21"/>
        <v>5</v>
      </c>
      <c r="U98" s="25">
        <f t="shared" si="21"/>
        <v>26</v>
      </c>
      <c r="V98" s="25">
        <f t="shared" si="21"/>
        <v>40</v>
      </c>
      <c r="W98" s="25">
        <f t="shared" si="21"/>
        <v>7528</v>
      </c>
      <c r="X98" s="25">
        <f t="shared" ref="X98:AJ98" si="22">SUM(X11:X96)</f>
        <v>2469952</v>
      </c>
      <c r="Y98" s="25">
        <f t="shared" si="22"/>
        <v>9459</v>
      </c>
      <c r="Z98" s="25">
        <f t="shared" si="22"/>
        <v>727721</v>
      </c>
      <c r="AA98" s="25">
        <f t="shared" si="22"/>
        <v>13</v>
      </c>
      <c r="AB98" s="25">
        <f t="shared" si="22"/>
        <v>1</v>
      </c>
      <c r="AC98" s="25">
        <f t="shared" si="22"/>
        <v>575</v>
      </c>
      <c r="AD98" s="25">
        <f t="shared" si="22"/>
        <v>0</v>
      </c>
      <c r="AE98" s="25">
        <f t="shared" si="22"/>
        <v>65</v>
      </c>
      <c r="AF98" s="25">
        <f t="shared" si="22"/>
        <v>3</v>
      </c>
      <c r="AG98" s="25">
        <f t="shared" si="22"/>
        <v>8410.85</v>
      </c>
      <c r="AH98" s="25">
        <f t="shared" si="22"/>
        <v>4000</v>
      </c>
      <c r="AI98" s="25">
        <f t="shared" si="22"/>
        <v>326</v>
      </c>
      <c r="AJ98" s="25">
        <f t="shared" si="22"/>
        <v>3</v>
      </c>
      <c r="AK98" s="25">
        <f t="shared" si="21"/>
        <v>35883</v>
      </c>
      <c r="AL98" s="25">
        <f t="shared" si="21"/>
        <v>188</v>
      </c>
    </row>
  </sheetData>
  <autoFilter ref="A10:AL10" xr:uid="{00000000-0009-0000-0000-000009000000}">
    <sortState xmlns:xlrd2="http://schemas.microsoft.com/office/spreadsheetml/2017/richdata2" ref="A10:AL95">
      <sortCondition ref="A9"/>
    </sortState>
  </autoFilter>
  <mergeCells count="4">
    <mergeCell ref="M9:V9"/>
    <mergeCell ref="W9:Z9"/>
    <mergeCell ref="AA9:AL9"/>
    <mergeCell ref="D9:K9"/>
  </mergeCells>
  <phoneticPr fontId="1"/>
  <hyperlinks>
    <hyperlink ref="M1" location="目次!A1" display="目次に戻る" xr:uid="{00000000-0004-0000-09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&amp;R&amp;6文部科学省「産学連携等実施状況調査」を加工して作成（https://www.mext.go.jp/a_menu/shinkou/sangaku/sangakub.htm）</oddFooter>
  </headerFooter>
  <colBreaks count="1" manualBreakCount="1">
    <brk id="11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26E15-DB60-440E-87CC-E288B99ECB8D}">
  <sheetPr>
    <tabColor theme="9"/>
  </sheetPr>
  <dimension ref="A1:AL98"/>
  <sheetViews>
    <sheetView workbookViewId="0">
      <pane xSplit="3" ySplit="10" topLeftCell="D11" activePane="bottomRight" state="frozen"/>
      <selection pane="topRight" activeCell="D1" sqref="D1"/>
      <selection pane="bottomLeft" activeCell="A11" sqref="A11"/>
      <selection pane="bottomRight" activeCell="D11" sqref="D1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5" width="9.875" style="15" customWidth="1"/>
    <col min="6" max="6" width="12" style="15" customWidth="1"/>
    <col min="7" max="11" width="9.875" style="15" customWidth="1"/>
    <col min="12" max="12" width="9" style="15"/>
    <col min="13" max="13" width="12" style="15" bestFit="1" customWidth="1"/>
    <col min="14" max="15" width="9" style="15"/>
    <col min="24" max="24" width="11.5" customWidth="1"/>
  </cols>
  <sheetData>
    <row r="1" spans="1:38" ht="24" customHeight="1" thickBot="1">
      <c r="A1" s="1" t="s">
        <v>219</v>
      </c>
      <c r="B1" s="1"/>
      <c r="C1" s="1"/>
      <c r="D1"/>
      <c r="E1"/>
      <c r="F1"/>
      <c r="G1"/>
      <c r="H1"/>
      <c r="I1"/>
      <c r="J1"/>
      <c r="K1"/>
      <c r="L1" s="4"/>
      <c r="M1" s="63" t="s">
        <v>217</v>
      </c>
      <c r="N1"/>
      <c r="O1"/>
    </row>
    <row r="2" spans="1:38" ht="24" customHeight="1">
      <c r="A2" s="1" t="s">
        <v>256</v>
      </c>
      <c r="B2" s="1"/>
      <c r="C2" s="1"/>
      <c r="D2"/>
      <c r="E2"/>
      <c r="G2"/>
      <c r="H2"/>
      <c r="I2"/>
      <c r="J2"/>
      <c r="K2"/>
      <c r="L2" s="4"/>
      <c r="M2"/>
      <c r="N2"/>
      <c r="O2"/>
    </row>
    <row r="3" spans="1:38" s="4" customFormat="1" ht="18" customHeight="1" thickBot="1">
      <c r="A3" s="70"/>
      <c r="B3" s="6"/>
      <c r="C3" s="70"/>
      <c r="D3" s="70"/>
      <c r="E3" s="70"/>
      <c r="F3" s="70"/>
      <c r="G3" s="6"/>
      <c r="H3" s="70"/>
      <c r="I3" s="70"/>
      <c r="J3" s="70"/>
      <c r="K3" s="70"/>
    </row>
    <row r="4" spans="1:38" ht="76.5" customHeight="1" thickBot="1">
      <c r="C4" s="14"/>
      <c r="D4" s="86" t="s">
        <v>3</v>
      </c>
      <c r="E4" s="87" t="s">
        <v>33</v>
      </c>
      <c r="F4" s="87" t="s">
        <v>246</v>
      </c>
      <c r="G4" s="88" t="s">
        <v>32</v>
      </c>
      <c r="H4" s="89" t="s">
        <v>34</v>
      </c>
      <c r="I4" s="87" t="s">
        <v>35</v>
      </c>
      <c r="J4" s="87" t="s">
        <v>36</v>
      </c>
      <c r="K4" s="90" t="s">
        <v>37</v>
      </c>
      <c r="M4" s="173"/>
      <c r="N4" s="173"/>
      <c r="O4" s="173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</row>
    <row r="5" spans="1:38">
      <c r="C5" s="16" t="s">
        <v>1</v>
      </c>
      <c r="D5" s="17">
        <f>INDEX(D11:D96,MATCH(C5,C11:C96,0),0)</f>
        <v>29</v>
      </c>
      <c r="E5" s="18">
        <f>INDEX(E11:E96,MATCH(C5,C11:C96,0),0)</f>
        <v>73</v>
      </c>
      <c r="F5" s="18">
        <f>INDEX(F11:F96,MATCH(C5,C11:C96,0),0)</f>
        <v>19874</v>
      </c>
      <c r="G5" s="19">
        <f>INDEX(G11:G96,MATCH(C5,C11:C96,0),0)</f>
        <v>329</v>
      </c>
      <c r="H5" s="20">
        <f>_xlfn.RANK.EQ(D5,$D$11:$D$96,0)</f>
        <v>53</v>
      </c>
      <c r="I5" s="21">
        <f>_xlfn.RANK.EQ(E5,$E$11:$E$96,0)</f>
        <v>35</v>
      </c>
      <c r="J5" s="21">
        <f>_xlfn.RANK.EQ(F5,$F$11:$F$96,0)</f>
        <v>25</v>
      </c>
      <c r="K5" s="22">
        <f>_xlfn.RANK.EQ(G5,$G$11:$G$96,0)</f>
        <v>40</v>
      </c>
    </row>
    <row r="6" spans="1:38">
      <c r="C6" s="23" t="s">
        <v>38</v>
      </c>
      <c r="D6" s="78">
        <f>ROUND(SUMIF($B$11:$B$96,"G",D11:D96)/(COUNTIFS(B11:B96,"G",D11:D96,"&lt;&gt;")),1)</f>
        <v>58.4</v>
      </c>
      <c r="E6" s="79">
        <f>ROUND(SUMIF($B$11:$B$96,"G",E11:E96)/(COUNTIFS(B11:B96,"G",D11:D96,"&lt;&gt;")),1)</f>
        <v>116.4</v>
      </c>
      <c r="F6" s="79">
        <f>ROUND(SUMIF($B$11:$B$96,"G",F11:F96)/(COUNTIFS(B11:B96,"G",D11:D96,"&lt;&gt;")),1)</f>
        <v>19453.599999999999</v>
      </c>
      <c r="G6" s="80">
        <f>ROUND(SUMIF($B$11:$B$96,"G",G11:G96)/(COUNTIFS(B11:B96,"G",D11:D96,"&lt;&gt;")),1)</f>
        <v>390.4</v>
      </c>
      <c r="H6" s="27"/>
      <c r="I6" s="28"/>
      <c r="J6" s="28"/>
      <c r="K6" s="29"/>
    </row>
    <row r="7" spans="1:38" ht="14.25" thickBot="1">
      <c r="C7" s="30" t="s">
        <v>39</v>
      </c>
      <c r="D7" s="81">
        <f>ROUND(AVERAGE(D11:D96),1)</f>
        <v>83.7</v>
      </c>
      <c r="E7" s="82">
        <f>ROUND(AVERAGE(E11:E96),1)</f>
        <v>221</v>
      </c>
      <c r="F7" s="82">
        <f>ROUND(AVERAGE(F11:F96),1)</f>
        <v>43440.800000000003</v>
      </c>
      <c r="G7" s="83">
        <f>ROUND(AVERAGE(G11:G96),1)</f>
        <v>521.20000000000005</v>
      </c>
      <c r="H7" s="34"/>
      <c r="I7" s="35"/>
      <c r="J7" s="35"/>
      <c r="K7" s="36"/>
    </row>
    <row r="8" spans="1:38" ht="21" customHeight="1" thickBot="1">
      <c r="D8" s="37"/>
      <c r="E8" s="37"/>
      <c r="F8" s="37"/>
      <c r="M8"/>
      <c r="N8"/>
      <c r="O8"/>
    </row>
    <row r="9" spans="1:38" ht="21" customHeight="1">
      <c r="D9" s="231" t="str" cm="1">
        <f t="array" aca="1" ref="D9" ca="1">RIGHT(CELL("filename",A1),4)&amp;"年度（基準日：４月１日～３月31日）"</f>
        <v>2022年度（基準日：４月１日～３月31日）</v>
      </c>
      <c r="E9" s="232"/>
      <c r="F9" s="232"/>
      <c r="G9" s="232"/>
      <c r="H9" s="232"/>
      <c r="I9" s="232"/>
      <c r="J9" s="232"/>
      <c r="K9" s="233"/>
      <c r="M9" s="222" t="s">
        <v>40</v>
      </c>
      <c r="N9" s="223"/>
      <c r="O9" s="223"/>
      <c r="P9" s="223"/>
      <c r="Q9" s="223"/>
      <c r="R9" s="223"/>
      <c r="S9" s="223"/>
      <c r="T9" s="223"/>
      <c r="U9" s="223"/>
      <c r="V9" s="224"/>
      <c r="W9" s="225" t="s">
        <v>31</v>
      </c>
      <c r="X9" s="226"/>
      <c r="Y9" s="226"/>
      <c r="Z9" s="227"/>
      <c r="AA9" s="228" t="s">
        <v>30</v>
      </c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30"/>
    </row>
    <row r="10" spans="1:38" ht="76.5" customHeight="1">
      <c r="A10" s="38" t="s">
        <v>41</v>
      </c>
      <c r="B10" s="39" t="s">
        <v>42</v>
      </c>
      <c r="C10" s="14" t="s">
        <v>43</v>
      </c>
      <c r="D10" s="40" t="s">
        <v>3</v>
      </c>
      <c r="E10" s="8" t="s">
        <v>33</v>
      </c>
      <c r="F10" s="8" t="s">
        <v>246</v>
      </c>
      <c r="G10" s="41" t="s">
        <v>32</v>
      </c>
      <c r="H10" s="42" t="s">
        <v>34</v>
      </c>
      <c r="I10" s="8" t="s">
        <v>35</v>
      </c>
      <c r="J10" s="8" t="s">
        <v>36</v>
      </c>
      <c r="K10" s="43" t="s">
        <v>37</v>
      </c>
      <c r="M10" s="10" t="s">
        <v>13</v>
      </c>
      <c r="N10" s="11" t="s">
        <v>12</v>
      </c>
      <c r="O10" s="11" t="s">
        <v>11</v>
      </c>
      <c r="P10" s="11" t="s">
        <v>10</v>
      </c>
      <c r="Q10" s="11" t="s">
        <v>9</v>
      </c>
      <c r="R10" s="10" t="s">
        <v>8</v>
      </c>
      <c r="S10" s="11" t="s">
        <v>7</v>
      </c>
      <c r="T10" s="11" t="s">
        <v>6</v>
      </c>
      <c r="U10" s="11" t="s">
        <v>5</v>
      </c>
      <c r="V10" s="11" t="s">
        <v>4</v>
      </c>
      <c r="W10" s="9" t="s">
        <v>29</v>
      </c>
      <c r="X10" s="12" t="s">
        <v>28</v>
      </c>
      <c r="Y10" s="9" t="s">
        <v>27</v>
      </c>
      <c r="Z10" s="12" t="s">
        <v>26</v>
      </c>
      <c r="AA10" s="9" t="s">
        <v>25</v>
      </c>
      <c r="AB10" s="9" t="s">
        <v>24</v>
      </c>
      <c r="AC10" s="12" t="s">
        <v>23</v>
      </c>
      <c r="AD10" s="12" t="s">
        <v>22</v>
      </c>
      <c r="AE10" s="9" t="s">
        <v>21</v>
      </c>
      <c r="AF10" s="9" t="s">
        <v>20</v>
      </c>
      <c r="AG10" s="12" t="s">
        <v>19</v>
      </c>
      <c r="AH10" s="12" t="s">
        <v>18</v>
      </c>
      <c r="AI10" s="9" t="s">
        <v>17</v>
      </c>
      <c r="AJ10" s="9" t="s">
        <v>16</v>
      </c>
      <c r="AK10" s="12" t="s">
        <v>15</v>
      </c>
      <c r="AL10" s="12" t="s">
        <v>14</v>
      </c>
    </row>
    <row r="11" spans="1:38">
      <c r="A11" s="44" t="s">
        <v>44</v>
      </c>
      <c r="B11" s="44" t="s">
        <v>234</v>
      </c>
      <c r="C11" s="45" t="s">
        <v>45</v>
      </c>
      <c r="D11" s="24">
        <f t="shared" ref="D11:D42" si="0">M11+R11</f>
        <v>259</v>
      </c>
      <c r="E11" s="46">
        <f t="shared" ref="E11:E42" si="1">SUM(W11,Y11,AA11:AB11,AE11:AF11,AI11:AJ11)</f>
        <v>1420</v>
      </c>
      <c r="F11" s="46">
        <f t="shared" ref="F11:F42" si="2">SUM(X11,Z11,AC11:AD11,AG11:AH11,AK11:AL11)</f>
        <v>186167</v>
      </c>
      <c r="G11" s="26">
        <f t="shared" ref="G11:G42" si="3">SUM(N11:Q11,S11:V11)</f>
        <v>1370</v>
      </c>
      <c r="H11" s="47">
        <f t="shared" ref="H11:H42" si="4">_xlfn.RANK.EQ(D11,$D$11:$D$96,0)</f>
        <v>8</v>
      </c>
      <c r="I11" s="25">
        <f t="shared" ref="I11:I42" si="5">_xlfn.RANK.EQ(E11,$E$11:$E$96,0)</f>
        <v>3</v>
      </c>
      <c r="J11" s="25">
        <f t="shared" ref="J11:J42" si="6">_xlfn.RANK.EQ(F11,$F$11:$F$96,0)</f>
        <v>4</v>
      </c>
      <c r="K11" s="48">
        <f t="shared" ref="K11:K42" si="7">_xlfn.RANK.EQ(G11,$G$11:$G$96,0)</f>
        <v>8</v>
      </c>
      <c r="M11" s="25">
        <v>143</v>
      </c>
      <c r="N11" s="44">
        <v>747</v>
      </c>
      <c r="O11" s="25">
        <v>2</v>
      </c>
      <c r="P11" s="44">
        <v>2</v>
      </c>
      <c r="Q11" s="44">
        <v>50</v>
      </c>
      <c r="R11" s="44">
        <v>116</v>
      </c>
      <c r="S11" s="44">
        <v>567</v>
      </c>
      <c r="T11" s="44">
        <v>1</v>
      </c>
      <c r="U11" s="44">
        <v>0</v>
      </c>
      <c r="V11" s="44">
        <v>1</v>
      </c>
      <c r="W11" s="44">
        <v>572</v>
      </c>
      <c r="X11" s="25">
        <v>58218</v>
      </c>
      <c r="Y11" s="44">
        <v>824</v>
      </c>
      <c r="Z11" s="44">
        <v>108835</v>
      </c>
      <c r="AA11" s="44">
        <v>1</v>
      </c>
      <c r="AB11" s="44">
        <v>0</v>
      </c>
      <c r="AC11" s="44">
        <v>0</v>
      </c>
      <c r="AD11" s="44">
        <v>0</v>
      </c>
      <c r="AE11" s="44">
        <v>1</v>
      </c>
      <c r="AF11" s="44">
        <v>0</v>
      </c>
      <c r="AG11" s="44">
        <v>0</v>
      </c>
      <c r="AH11" s="44">
        <v>0</v>
      </c>
      <c r="AI11" s="44">
        <v>22</v>
      </c>
      <c r="AJ11" s="44">
        <v>0</v>
      </c>
      <c r="AK11" s="44">
        <v>19114</v>
      </c>
      <c r="AL11" s="44">
        <v>0</v>
      </c>
    </row>
    <row r="12" spans="1:38">
      <c r="A12" s="44" t="s">
        <v>46</v>
      </c>
      <c r="B12" s="44" t="s">
        <v>235</v>
      </c>
      <c r="C12" s="45" t="s">
        <v>47</v>
      </c>
      <c r="D12" s="24">
        <f t="shared" si="0"/>
        <v>0</v>
      </c>
      <c r="E12" s="46">
        <f t="shared" si="1"/>
        <v>1</v>
      </c>
      <c r="F12" s="46">
        <f t="shared" si="2"/>
        <v>16</v>
      </c>
      <c r="G12" s="26">
        <f t="shared" si="3"/>
        <v>2</v>
      </c>
      <c r="H12" s="47">
        <f t="shared" si="4"/>
        <v>72</v>
      </c>
      <c r="I12" s="25">
        <f t="shared" si="5"/>
        <v>70</v>
      </c>
      <c r="J12" s="25">
        <f t="shared" si="6"/>
        <v>68</v>
      </c>
      <c r="K12" s="48">
        <f t="shared" si="7"/>
        <v>77</v>
      </c>
      <c r="M12" s="25">
        <v>0</v>
      </c>
      <c r="N12" s="44">
        <v>1</v>
      </c>
      <c r="O12" s="25">
        <v>0</v>
      </c>
      <c r="P12" s="44">
        <v>0</v>
      </c>
      <c r="Q12" s="44">
        <v>1</v>
      </c>
      <c r="R12" s="44">
        <v>0</v>
      </c>
      <c r="S12" s="44">
        <v>0</v>
      </c>
      <c r="T12" s="44">
        <v>0</v>
      </c>
      <c r="U12" s="44">
        <v>0</v>
      </c>
      <c r="V12" s="44">
        <v>0</v>
      </c>
      <c r="W12" s="44">
        <v>0</v>
      </c>
      <c r="X12" s="25">
        <v>0</v>
      </c>
      <c r="Y12" s="44">
        <v>0</v>
      </c>
      <c r="Z12" s="44">
        <v>0</v>
      </c>
      <c r="AA12" s="44">
        <v>0</v>
      </c>
      <c r="AB12" s="44">
        <v>0</v>
      </c>
      <c r="AC12" s="44">
        <v>0</v>
      </c>
      <c r="AD12" s="44">
        <v>0</v>
      </c>
      <c r="AE12" s="44">
        <v>0</v>
      </c>
      <c r="AF12" s="44">
        <v>0</v>
      </c>
      <c r="AG12" s="44">
        <v>0</v>
      </c>
      <c r="AH12" s="44">
        <v>0</v>
      </c>
      <c r="AI12" s="44">
        <v>1</v>
      </c>
      <c r="AJ12" s="44">
        <v>0</v>
      </c>
      <c r="AK12" s="44">
        <v>16</v>
      </c>
      <c r="AL12" s="44">
        <v>0</v>
      </c>
    </row>
    <row r="13" spans="1:38">
      <c r="A13" s="44" t="s">
        <v>48</v>
      </c>
      <c r="B13" s="44" t="s">
        <v>236</v>
      </c>
      <c r="C13" s="45" t="s">
        <v>49</v>
      </c>
      <c r="D13" s="24">
        <f t="shared" si="0"/>
        <v>14</v>
      </c>
      <c r="E13" s="46">
        <f t="shared" si="1"/>
        <v>1</v>
      </c>
      <c r="F13" s="46">
        <f t="shared" si="2"/>
        <v>14</v>
      </c>
      <c r="G13" s="26">
        <f t="shared" si="3"/>
        <v>66</v>
      </c>
      <c r="H13" s="47">
        <f t="shared" si="4"/>
        <v>59</v>
      </c>
      <c r="I13" s="25">
        <f t="shared" si="5"/>
        <v>70</v>
      </c>
      <c r="J13" s="25">
        <f t="shared" si="6"/>
        <v>70</v>
      </c>
      <c r="K13" s="48">
        <f t="shared" si="7"/>
        <v>62</v>
      </c>
      <c r="M13" s="25">
        <v>10</v>
      </c>
      <c r="N13" s="44">
        <v>57</v>
      </c>
      <c r="O13" s="25">
        <v>1</v>
      </c>
      <c r="P13" s="44">
        <v>2</v>
      </c>
      <c r="Q13" s="44">
        <v>3</v>
      </c>
      <c r="R13" s="44">
        <v>4</v>
      </c>
      <c r="S13" s="44">
        <v>3</v>
      </c>
      <c r="T13" s="44">
        <v>0</v>
      </c>
      <c r="U13" s="44">
        <v>0</v>
      </c>
      <c r="V13" s="44">
        <v>0</v>
      </c>
      <c r="W13" s="44">
        <v>1</v>
      </c>
      <c r="X13" s="25">
        <v>14</v>
      </c>
      <c r="Y13" s="44">
        <v>0</v>
      </c>
      <c r="Z13" s="44">
        <v>0</v>
      </c>
      <c r="AA13" s="44">
        <v>0</v>
      </c>
      <c r="AB13" s="44">
        <v>0</v>
      </c>
      <c r="AC13" s="44">
        <v>0</v>
      </c>
      <c r="AD13" s="44">
        <v>0</v>
      </c>
      <c r="AE13" s="44">
        <v>0</v>
      </c>
      <c r="AF13" s="44">
        <v>0</v>
      </c>
      <c r="AG13" s="44">
        <v>0</v>
      </c>
      <c r="AH13" s="44">
        <v>0</v>
      </c>
      <c r="AI13" s="44">
        <v>0</v>
      </c>
      <c r="AJ13" s="44">
        <v>0</v>
      </c>
      <c r="AK13" s="44">
        <v>0</v>
      </c>
      <c r="AL13" s="44">
        <v>0</v>
      </c>
    </row>
    <row r="14" spans="1:38">
      <c r="A14" s="49" t="s">
        <v>50</v>
      </c>
      <c r="B14" s="49" t="s">
        <v>237</v>
      </c>
      <c r="C14" s="50" t="s">
        <v>51</v>
      </c>
      <c r="D14" s="24">
        <f t="shared" si="0"/>
        <v>0</v>
      </c>
      <c r="E14" s="46">
        <f t="shared" si="1"/>
        <v>0</v>
      </c>
      <c r="F14" s="46">
        <f t="shared" si="2"/>
        <v>0</v>
      </c>
      <c r="G14" s="26">
        <f t="shared" si="3"/>
        <v>1</v>
      </c>
      <c r="H14" s="47">
        <f t="shared" si="4"/>
        <v>72</v>
      </c>
      <c r="I14" s="25">
        <f t="shared" si="5"/>
        <v>76</v>
      </c>
      <c r="J14" s="25">
        <f t="shared" si="6"/>
        <v>73</v>
      </c>
      <c r="K14" s="48">
        <f t="shared" si="7"/>
        <v>78</v>
      </c>
      <c r="M14" s="25">
        <v>0</v>
      </c>
      <c r="N14" s="44">
        <v>0</v>
      </c>
      <c r="O14" s="44">
        <v>0</v>
      </c>
      <c r="P14" s="44">
        <v>0</v>
      </c>
      <c r="Q14" s="44">
        <v>1</v>
      </c>
      <c r="R14" s="44">
        <v>0</v>
      </c>
      <c r="S14" s="44">
        <v>0</v>
      </c>
      <c r="T14" s="44">
        <v>0</v>
      </c>
      <c r="U14" s="44">
        <v>0</v>
      </c>
      <c r="V14" s="44">
        <v>0</v>
      </c>
      <c r="W14" s="44">
        <v>0</v>
      </c>
      <c r="X14" s="25">
        <v>0</v>
      </c>
      <c r="Y14" s="44">
        <v>0</v>
      </c>
      <c r="Z14" s="44">
        <v>0</v>
      </c>
      <c r="AA14" s="44">
        <v>0</v>
      </c>
      <c r="AB14" s="44">
        <v>0</v>
      </c>
      <c r="AC14" s="44">
        <v>0</v>
      </c>
      <c r="AD14" s="44">
        <v>0</v>
      </c>
      <c r="AE14" s="44">
        <v>0</v>
      </c>
      <c r="AF14" s="44">
        <v>0</v>
      </c>
      <c r="AG14" s="44">
        <v>0</v>
      </c>
      <c r="AH14" s="44">
        <v>0</v>
      </c>
      <c r="AI14" s="44">
        <v>0</v>
      </c>
      <c r="AJ14" s="44">
        <v>0</v>
      </c>
      <c r="AK14" s="44">
        <v>0</v>
      </c>
      <c r="AL14" s="44">
        <v>0</v>
      </c>
    </row>
    <row r="15" spans="1:38">
      <c r="A15" s="44" t="s">
        <v>52</v>
      </c>
      <c r="B15" s="44" t="s">
        <v>236</v>
      </c>
      <c r="C15" s="45" t="s">
        <v>53</v>
      </c>
      <c r="D15" s="24">
        <f t="shared" si="0"/>
        <v>7</v>
      </c>
      <c r="E15" s="46">
        <f t="shared" si="1"/>
        <v>27</v>
      </c>
      <c r="F15" s="46">
        <f t="shared" si="2"/>
        <v>2407</v>
      </c>
      <c r="G15" s="26">
        <f t="shared" si="3"/>
        <v>60</v>
      </c>
      <c r="H15" s="47">
        <f t="shared" si="4"/>
        <v>64</v>
      </c>
      <c r="I15" s="25">
        <f t="shared" si="5"/>
        <v>52</v>
      </c>
      <c r="J15" s="25">
        <f t="shared" si="6"/>
        <v>53</v>
      </c>
      <c r="K15" s="48">
        <f t="shared" si="7"/>
        <v>64</v>
      </c>
      <c r="M15" s="25">
        <v>7</v>
      </c>
      <c r="N15" s="44">
        <v>43</v>
      </c>
      <c r="O15" s="25">
        <v>0</v>
      </c>
      <c r="P15" s="44">
        <v>1</v>
      </c>
      <c r="Q15" s="44">
        <v>4</v>
      </c>
      <c r="R15" s="44">
        <v>0</v>
      </c>
      <c r="S15" s="44">
        <v>12</v>
      </c>
      <c r="T15" s="44">
        <v>0</v>
      </c>
      <c r="U15" s="44">
        <v>0</v>
      </c>
      <c r="V15" s="44">
        <v>0</v>
      </c>
      <c r="W15" s="44">
        <v>23</v>
      </c>
      <c r="X15" s="25">
        <v>2369</v>
      </c>
      <c r="Y15" s="44">
        <v>0</v>
      </c>
      <c r="Z15" s="44">
        <v>0</v>
      </c>
      <c r="AA15" s="44">
        <v>0</v>
      </c>
      <c r="AB15" s="44">
        <v>0</v>
      </c>
      <c r="AC15" s="44">
        <v>0</v>
      </c>
      <c r="AD15" s="44">
        <v>0</v>
      </c>
      <c r="AE15" s="44">
        <v>2</v>
      </c>
      <c r="AF15" s="44">
        <v>0</v>
      </c>
      <c r="AG15" s="44">
        <v>0</v>
      </c>
      <c r="AH15" s="44">
        <v>0</v>
      </c>
      <c r="AI15" s="44">
        <v>2</v>
      </c>
      <c r="AJ15" s="44">
        <v>0</v>
      </c>
      <c r="AK15" s="44">
        <v>38</v>
      </c>
      <c r="AL15" s="44">
        <v>0</v>
      </c>
    </row>
    <row r="16" spans="1:38">
      <c r="A16" s="44" t="s">
        <v>54</v>
      </c>
      <c r="B16" s="44" t="s">
        <v>236</v>
      </c>
      <c r="C16" s="45" t="s">
        <v>55</v>
      </c>
      <c r="D16" s="24">
        <f t="shared" si="0"/>
        <v>16</v>
      </c>
      <c r="E16" s="46">
        <f t="shared" si="1"/>
        <v>12</v>
      </c>
      <c r="F16" s="46">
        <f t="shared" si="2"/>
        <v>1482</v>
      </c>
      <c r="G16" s="26">
        <f t="shared" si="3"/>
        <v>89</v>
      </c>
      <c r="H16" s="47">
        <f t="shared" si="4"/>
        <v>58</v>
      </c>
      <c r="I16" s="25">
        <f t="shared" si="5"/>
        <v>62</v>
      </c>
      <c r="J16" s="25">
        <f t="shared" si="6"/>
        <v>60</v>
      </c>
      <c r="K16" s="48">
        <f t="shared" si="7"/>
        <v>60</v>
      </c>
      <c r="M16" s="25">
        <v>16</v>
      </c>
      <c r="N16" s="44">
        <v>65</v>
      </c>
      <c r="O16" s="25">
        <v>0</v>
      </c>
      <c r="P16" s="44">
        <v>0</v>
      </c>
      <c r="Q16" s="44">
        <v>0</v>
      </c>
      <c r="R16" s="44">
        <v>0</v>
      </c>
      <c r="S16" s="44">
        <v>24</v>
      </c>
      <c r="T16" s="44">
        <v>0</v>
      </c>
      <c r="U16" s="44">
        <v>0</v>
      </c>
      <c r="V16" s="44">
        <v>0</v>
      </c>
      <c r="W16" s="44">
        <v>11</v>
      </c>
      <c r="X16" s="25">
        <v>729</v>
      </c>
      <c r="Y16" s="44">
        <v>0</v>
      </c>
      <c r="Z16" s="44">
        <v>0</v>
      </c>
      <c r="AA16" s="44">
        <v>0</v>
      </c>
      <c r="AB16" s="44">
        <v>0</v>
      </c>
      <c r="AC16" s="44">
        <v>0</v>
      </c>
      <c r="AD16" s="44">
        <v>0</v>
      </c>
      <c r="AE16" s="44">
        <v>0</v>
      </c>
      <c r="AF16" s="44">
        <v>0</v>
      </c>
      <c r="AG16" s="44">
        <v>0</v>
      </c>
      <c r="AH16" s="44">
        <v>0</v>
      </c>
      <c r="AI16" s="44">
        <v>1</v>
      </c>
      <c r="AJ16" s="44">
        <v>0</v>
      </c>
      <c r="AK16" s="44">
        <v>753</v>
      </c>
      <c r="AL16" s="44">
        <v>0</v>
      </c>
    </row>
    <row r="17" spans="1:38">
      <c r="A17" s="44" t="s">
        <v>56</v>
      </c>
      <c r="B17" s="44" t="s">
        <v>238</v>
      </c>
      <c r="C17" s="45" t="s">
        <v>57</v>
      </c>
      <c r="D17" s="24">
        <f t="shared" si="0"/>
        <v>12</v>
      </c>
      <c r="E17" s="46">
        <f t="shared" si="1"/>
        <v>7</v>
      </c>
      <c r="F17" s="46">
        <f t="shared" si="2"/>
        <v>11185</v>
      </c>
      <c r="G17" s="26">
        <f t="shared" si="3"/>
        <v>57</v>
      </c>
      <c r="H17" s="47">
        <f t="shared" si="4"/>
        <v>62</v>
      </c>
      <c r="I17" s="25">
        <f t="shared" si="5"/>
        <v>65</v>
      </c>
      <c r="J17" s="25">
        <f t="shared" si="6"/>
        <v>31</v>
      </c>
      <c r="K17" s="48">
        <f t="shared" si="7"/>
        <v>65</v>
      </c>
      <c r="M17" s="25">
        <v>8</v>
      </c>
      <c r="N17" s="44">
        <v>26</v>
      </c>
      <c r="O17" s="25">
        <v>0</v>
      </c>
      <c r="P17" s="44">
        <v>0</v>
      </c>
      <c r="Q17" s="44">
        <v>4</v>
      </c>
      <c r="R17" s="44">
        <v>4</v>
      </c>
      <c r="S17" s="44">
        <v>27</v>
      </c>
      <c r="T17" s="44">
        <v>0</v>
      </c>
      <c r="U17" s="44">
        <v>0</v>
      </c>
      <c r="V17" s="44">
        <v>0</v>
      </c>
      <c r="W17" s="44">
        <v>7</v>
      </c>
      <c r="X17" s="25">
        <v>11185</v>
      </c>
      <c r="Y17" s="44">
        <v>0</v>
      </c>
      <c r="Z17" s="44">
        <v>0</v>
      </c>
      <c r="AA17" s="44">
        <v>0</v>
      </c>
      <c r="AB17" s="44">
        <v>0</v>
      </c>
      <c r="AC17" s="44">
        <v>0</v>
      </c>
      <c r="AD17" s="44">
        <v>0</v>
      </c>
      <c r="AE17" s="44">
        <v>0</v>
      </c>
      <c r="AF17" s="44">
        <v>0</v>
      </c>
      <c r="AG17" s="44">
        <v>0</v>
      </c>
      <c r="AH17" s="44">
        <v>0</v>
      </c>
      <c r="AI17" s="44">
        <v>0</v>
      </c>
      <c r="AJ17" s="44">
        <v>0</v>
      </c>
      <c r="AK17" s="44">
        <v>0</v>
      </c>
      <c r="AL17" s="44">
        <v>0</v>
      </c>
    </row>
    <row r="18" spans="1:38">
      <c r="A18" s="44" t="s">
        <v>58</v>
      </c>
      <c r="B18" s="44" t="s">
        <v>239</v>
      </c>
      <c r="C18" s="45" t="s">
        <v>59</v>
      </c>
      <c r="D18" s="24">
        <f t="shared" si="0"/>
        <v>58</v>
      </c>
      <c r="E18" s="46">
        <f t="shared" si="1"/>
        <v>110</v>
      </c>
      <c r="F18" s="46">
        <f t="shared" si="2"/>
        <v>8245</v>
      </c>
      <c r="G18" s="26">
        <f t="shared" si="3"/>
        <v>331</v>
      </c>
      <c r="H18" s="47">
        <f t="shared" si="4"/>
        <v>29</v>
      </c>
      <c r="I18" s="25">
        <f t="shared" si="5"/>
        <v>30</v>
      </c>
      <c r="J18" s="25">
        <f t="shared" si="6"/>
        <v>39</v>
      </c>
      <c r="K18" s="48">
        <f t="shared" si="7"/>
        <v>39</v>
      </c>
      <c r="M18" s="25">
        <v>35</v>
      </c>
      <c r="N18" s="44">
        <v>187</v>
      </c>
      <c r="O18" s="25">
        <v>1</v>
      </c>
      <c r="P18" s="44">
        <v>3</v>
      </c>
      <c r="Q18" s="44">
        <v>17</v>
      </c>
      <c r="R18" s="44">
        <v>23</v>
      </c>
      <c r="S18" s="44">
        <v>107</v>
      </c>
      <c r="T18" s="44">
        <v>0</v>
      </c>
      <c r="U18" s="44">
        <v>16</v>
      </c>
      <c r="V18" s="44">
        <v>0</v>
      </c>
      <c r="W18" s="44">
        <v>36</v>
      </c>
      <c r="X18" s="25">
        <v>7252</v>
      </c>
      <c r="Y18" s="44">
        <v>67</v>
      </c>
      <c r="Z18" s="44">
        <v>818</v>
      </c>
      <c r="AA18" s="44">
        <v>0</v>
      </c>
      <c r="AB18" s="44">
        <v>0</v>
      </c>
      <c r="AC18" s="44">
        <v>0</v>
      </c>
      <c r="AD18" s="44">
        <v>0</v>
      </c>
      <c r="AE18" s="44">
        <v>1</v>
      </c>
      <c r="AF18" s="44">
        <v>0</v>
      </c>
      <c r="AG18" s="44">
        <v>0</v>
      </c>
      <c r="AH18" s="44">
        <v>0</v>
      </c>
      <c r="AI18" s="44">
        <v>6</v>
      </c>
      <c r="AJ18" s="44">
        <v>0</v>
      </c>
      <c r="AK18" s="44">
        <v>175</v>
      </c>
      <c r="AL18" s="44">
        <v>0</v>
      </c>
    </row>
    <row r="19" spans="1:38">
      <c r="A19" s="44" t="s">
        <v>60</v>
      </c>
      <c r="B19" s="44" t="s">
        <v>240</v>
      </c>
      <c r="C19" s="45" t="s">
        <v>61</v>
      </c>
      <c r="D19" s="24">
        <f t="shared" si="0"/>
        <v>65</v>
      </c>
      <c r="E19" s="46">
        <f t="shared" si="1"/>
        <v>53</v>
      </c>
      <c r="F19" s="46">
        <f t="shared" si="2"/>
        <v>6658</v>
      </c>
      <c r="G19" s="26">
        <f t="shared" si="3"/>
        <v>245</v>
      </c>
      <c r="H19" s="47">
        <f t="shared" si="4"/>
        <v>26</v>
      </c>
      <c r="I19" s="25">
        <f t="shared" si="5"/>
        <v>43</v>
      </c>
      <c r="J19" s="25">
        <f t="shared" si="6"/>
        <v>42</v>
      </c>
      <c r="K19" s="48">
        <f t="shared" si="7"/>
        <v>46</v>
      </c>
      <c r="M19" s="25">
        <v>36</v>
      </c>
      <c r="N19" s="44">
        <v>176</v>
      </c>
      <c r="O19" s="25">
        <v>0</v>
      </c>
      <c r="P19" s="44">
        <v>5</v>
      </c>
      <c r="Q19" s="44">
        <v>13</v>
      </c>
      <c r="R19" s="44">
        <v>29</v>
      </c>
      <c r="S19" s="44">
        <v>51</v>
      </c>
      <c r="T19" s="44">
        <v>0</v>
      </c>
      <c r="U19" s="44">
        <v>0</v>
      </c>
      <c r="V19" s="44">
        <v>0</v>
      </c>
      <c r="W19" s="44">
        <v>39</v>
      </c>
      <c r="X19" s="25">
        <v>6652</v>
      </c>
      <c r="Y19" s="44">
        <v>13</v>
      </c>
      <c r="Z19" s="44">
        <v>0</v>
      </c>
      <c r="AA19" s="44">
        <v>0</v>
      </c>
      <c r="AB19" s="44">
        <v>0</v>
      </c>
      <c r="AC19" s="44">
        <v>0</v>
      </c>
      <c r="AD19" s="44">
        <v>0</v>
      </c>
      <c r="AE19" s="44">
        <v>0</v>
      </c>
      <c r="AF19" s="44">
        <v>0</v>
      </c>
      <c r="AG19" s="44">
        <v>0</v>
      </c>
      <c r="AH19" s="44">
        <v>0</v>
      </c>
      <c r="AI19" s="44">
        <v>1</v>
      </c>
      <c r="AJ19" s="44">
        <v>0</v>
      </c>
      <c r="AK19" s="44">
        <v>6</v>
      </c>
      <c r="AL19" s="44">
        <v>0</v>
      </c>
    </row>
    <row r="20" spans="1:38">
      <c r="A20" s="44" t="s">
        <v>62</v>
      </c>
      <c r="B20" s="44" t="s">
        <v>234</v>
      </c>
      <c r="C20" s="45" t="s">
        <v>63</v>
      </c>
      <c r="D20" s="24">
        <f t="shared" si="0"/>
        <v>544</v>
      </c>
      <c r="E20" s="46">
        <f t="shared" si="1"/>
        <v>1400</v>
      </c>
      <c r="F20" s="46">
        <f t="shared" si="2"/>
        <v>185723</v>
      </c>
      <c r="G20" s="26">
        <f t="shared" si="3"/>
        <v>3886</v>
      </c>
      <c r="H20" s="47">
        <f t="shared" si="4"/>
        <v>3</v>
      </c>
      <c r="I20" s="25">
        <f t="shared" si="5"/>
        <v>4</v>
      </c>
      <c r="J20" s="25">
        <f t="shared" si="6"/>
        <v>5</v>
      </c>
      <c r="K20" s="48">
        <f t="shared" si="7"/>
        <v>2</v>
      </c>
      <c r="M20" s="25">
        <v>289</v>
      </c>
      <c r="N20" s="44">
        <v>2200</v>
      </c>
      <c r="O20" s="25">
        <v>2</v>
      </c>
      <c r="P20" s="44">
        <v>9</v>
      </c>
      <c r="Q20" s="44">
        <v>62</v>
      </c>
      <c r="R20" s="44">
        <v>255</v>
      </c>
      <c r="S20" s="44">
        <v>1605</v>
      </c>
      <c r="T20" s="44">
        <v>0</v>
      </c>
      <c r="U20" s="44">
        <v>1</v>
      </c>
      <c r="V20" s="44">
        <v>7</v>
      </c>
      <c r="W20" s="44">
        <v>694</v>
      </c>
      <c r="X20" s="25">
        <v>107165</v>
      </c>
      <c r="Y20" s="44">
        <v>694</v>
      </c>
      <c r="Z20" s="44">
        <v>76570</v>
      </c>
      <c r="AA20" s="44">
        <v>0</v>
      </c>
      <c r="AB20" s="44">
        <v>0</v>
      </c>
      <c r="AC20" s="44">
        <v>0</v>
      </c>
      <c r="AD20" s="44">
        <v>0</v>
      </c>
      <c r="AE20" s="44">
        <v>2</v>
      </c>
      <c r="AF20" s="44">
        <v>0</v>
      </c>
      <c r="AG20" s="44">
        <v>76</v>
      </c>
      <c r="AH20" s="44">
        <v>0</v>
      </c>
      <c r="AI20" s="44">
        <v>10</v>
      </c>
      <c r="AJ20" s="44">
        <v>0</v>
      </c>
      <c r="AK20" s="44">
        <v>1912</v>
      </c>
      <c r="AL20" s="44">
        <v>0</v>
      </c>
    </row>
    <row r="21" spans="1:38">
      <c r="A21" s="44" t="s">
        <v>64</v>
      </c>
      <c r="B21" s="44" t="s">
        <v>235</v>
      </c>
      <c r="C21" s="45" t="s">
        <v>65</v>
      </c>
      <c r="D21" s="24">
        <f t="shared" si="0"/>
        <v>0</v>
      </c>
      <c r="E21" s="46">
        <f t="shared" si="1"/>
        <v>0</v>
      </c>
      <c r="F21" s="46">
        <f t="shared" si="2"/>
        <v>0</v>
      </c>
      <c r="G21" s="26">
        <f t="shared" si="3"/>
        <v>0</v>
      </c>
      <c r="H21" s="47">
        <f t="shared" si="4"/>
        <v>72</v>
      </c>
      <c r="I21" s="25">
        <f t="shared" si="5"/>
        <v>76</v>
      </c>
      <c r="J21" s="25">
        <f t="shared" si="6"/>
        <v>73</v>
      </c>
      <c r="K21" s="48">
        <f t="shared" si="7"/>
        <v>80</v>
      </c>
      <c r="M21" s="25">
        <v>0</v>
      </c>
      <c r="N21" s="44">
        <v>0</v>
      </c>
      <c r="O21" s="25">
        <v>0</v>
      </c>
      <c r="P21" s="44">
        <v>0</v>
      </c>
      <c r="Q21" s="44">
        <v>0</v>
      </c>
      <c r="R21" s="44">
        <v>0</v>
      </c>
      <c r="S21" s="44">
        <v>0</v>
      </c>
      <c r="T21" s="44">
        <v>0</v>
      </c>
      <c r="U21" s="44">
        <v>0</v>
      </c>
      <c r="V21" s="44">
        <v>0</v>
      </c>
      <c r="W21" s="44">
        <v>0</v>
      </c>
      <c r="X21" s="25">
        <v>0</v>
      </c>
      <c r="Y21" s="44">
        <v>0</v>
      </c>
      <c r="Z21" s="44">
        <v>0</v>
      </c>
      <c r="AA21" s="44">
        <v>0</v>
      </c>
      <c r="AB21" s="44">
        <v>0</v>
      </c>
      <c r="AC21" s="44">
        <v>0</v>
      </c>
      <c r="AD21" s="44">
        <v>0</v>
      </c>
      <c r="AE21" s="44">
        <v>0</v>
      </c>
      <c r="AF21" s="44">
        <v>0</v>
      </c>
      <c r="AG21" s="44">
        <v>0</v>
      </c>
      <c r="AH21" s="44">
        <v>0</v>
      </c>
      <c r="AI21" s="44">
        <v>0</v>
      </c>
      <c r="AJ21" s="44">
        <v>0</v>
      </c>
      <c r="AK21" s="44">
        <v>0</v>
      </c>
      <c r="AL21" s="44">
        <v>0</v>
      </c>
    </row>
    <row r="22" spans="1:38">
      <c r="A22" s="44" t="s">
        <v>66</v>
      </c>
      <c r="B22" s="44" t="s">
        <v>239</v>
      </c>
      <c r="C22" s="45" t="s">
        <v>67</v>
      </c>
      <c r="D22" s="24">
        <f t="shared" si="0"/>
        <v>30</v>
      </c>
      <c r="E22" s="46">
        <f t="shared" si="1"/>
        <v>26</v>
      </c>
      <c r="F22" s="46">
        <f t="shared" si="2"/>
        <v>1688</v>
      </c>
      <c r="G22" s="26">
        <f t="shared" si="3"/>
        <v>225</v>
      </c>
      <c r="H22" s="47">
        <f t="shared" si="4"/>
        <v>50</v>
      </c>
      <c r="I22" s="25">
        <f t="shared" si="5"/>
        <v>53</v>
      </c>
      <c r="J22" s="25">
        <f t="shared" si="6"/>
        <v>58</v>
      </c>
      <c r="K22" s="48">
        <f t="shared" si="7"/>
        <v>48</v>
      </c>
      <c r="M22" s="25">
        <v>25</v>
      </c>
      <c r="N22" s="44">
        <v>184</v>
      </c>
      <c r="O22" s="25">
        <v>1</v>
      </c>
      <c r="P22" s="44">
        <v>0</v>
      </c>
      <c r="Q22" s="44">
        <v>0</v>
      </c>
      <c r="R22" s="44">
        <v>5</v>
      </c>
      <c r="S22" s="44">
        <v>40</v>
      </c>
      <c r="T22" s="44">
        <v>0</v>
      </c>
      <c r="U22" s="44">
        <v>0</v>
      </c>
      <c r="V22" s="44">
        <v>0</v>
      </c>
      <c r="W22" s="44">
        <v>26</v>
      </c>
      <c r="X22" s="25">
        <v>1688</v>
      </c>
      <c r="Y22" s="44">
        <v>0</v>
      </c>
      <c r="Z22" s="44">
        <v>0</v>
      </c>
      <c r="AA22" s="44">
        <v>0</v>
      </c>
      <c r="AB22" s="44">
        <v>0</v>
      </c>
      <c r="AC22" s="44">
        <v>0</v>
      </c>
      <c r="AD22" s="44">
        <v>0</v>
      </c>
      <c r="AE22" s="44">
        <v>0</v>
      </c>
      <c r="AF22" s="44">
        <v>0</v>
      </c>
      <c r="AG22" s="44">
        <v>0</v>
      </c>
      <c r="AH22" s="44">
        <v>0</v>
      </c>
      <c r="AI22" s="44">
        <v>0</v>
      </c>
      <c r="AJ22" s="44">
        <v>0</v>
      </c>
      <c r="AK22" s="44">
        <v>0</v>
      </c>
      <c r="AL22" s="44">
        <v>0</v>
      </c>
    </row>
    <row r="23" spans="1:38">
      <c r="A23" s="44" t="s">
        <v>68</v>
      </c>
      <c r="B23" s="44" t="s">
        <v>239</v>
      </c>
      <c r="C23" s="45" t="s">
        <v>69</v>
      </c>
      <c r="D23" s="24">
        <f t="shared" si="0"/>
        <v>54</v>
      </c>
      <c r="E23" s="46">
        <f t="shared" si="1"/>
        <v>177</v>
      </c>
      <c r="F23" s="46">
        <f t="shared" si="2"/>
        <v>2866</v>
      </c>
      <c r="G23" s="26">
        <f t="shared" si="3"/>
        <v>372</v>
      </c>
      <c r="H23" s="47">
        <f t="shared" si="4"/>
        <v>34</v>
      </c>
      <c r="I23" s="25">
        <f t="shared" si="5"/>
        <v>20</v>
      </c>
      <c r="J23" s="25">
        <f t="shared" si="6"/>
        <v>52</v>
      </c>
      <c r="K23" s="48">
        <f t="shared" si="7"/>
        <v>36</v>
      </c>
      <c r="M23" s="25">
        <v>42</v>
      </c>
      <c r="N23" s="44">
        <v>246</v>
      </c>
      <c r="O23" s="25">
        <v>0</v>
      </c>
      <c r="P23" s="44">
        <v>0</v>
      </c>
      <c r="Q23" s="44">
        <v>9</v>
      </c>
      <c r="R23" s="44">
        <v>12</v>
      </c>
      <c r="S23" s="44">
        <v>117</v>
      </c>
      <c r="T23" s="44">
        <v>0</v>
      </c>
      <c r="U23" s="44">
        <v>0</v>
      </c>
      <c r="V23" s="44">
        <v>0</v>
      </c>
      <c r="W23" s="44">
        <v>94</v>
      </c>
      <c r="X23" s="25">
        <v>2866</v>
      </c>
      <c r="Y23" s="44">
        <v>83</v>
      </c>
      <c r="Z23" s="44">
        <v>0</v>
      </c>
      <c r="AA23" s="44">
        <v>0</v>
      </c>
      <c r="AB23" s="44">
        <v>0</v>
      </c>
      <c r="AC23" s="44">
        <v>0</v>
      </c>
      <c r="AD23" s="44">
        <v>0</v>
      </c>
      <c r="AE23" s="44">
        <v>0</v>
      </c>
      <c r="AF23" s="44">
        <v>0</v>
      </c>
      <c r="AG23" s="44">
        <v>0</v>
      </c>
      <c r="AH23" s="44">
        <v>0</v>
      </c>
      <c r="AI23" s="44">
        <v>0</v>
      </c>
      <c r="AJ23" s="44">
        <v>0</v>
      </c>
      <c r="AK23" s="44">
        <v>0</v>
      </c>
      <c r="AL23" s="44">
        <v>0</v>
      </c>
    </row>
    <row r="24" spans="1:38">
      <c r="A24" s="44" t="s">
        <v>70</v>
      </c>
      <c r="B24" s="44" t="s">
        <v>237</v>
      </c>
      <c r="C24" s="45" t="s">
        <v>71</v>
      </c>
      <c r="D24" s="24">
        <f t="shared" si="0"/>
        <v>13</v>
      </c>
      <c r="E24" s="46">
        <f t="shared" si="1"/>
        <v>52</v>
      </c>
      <c r="F24" s="46">
        <f t="shared" si="2"/>
        <v>48</v>
      </c>
      <c r="G24" s="26">
        <f t="shared" si="3"/>
        <v>64</v>
      </c>
      <c r="H24" s="47">
        <f t="shared" si="4"/>
        <v>60</v>
      </c>
      <c r="I24" s="25">
        <f t="shared" si="5"/>
        <v>44</v>
      </c>
      <c r="J24" s="25">
        <f t="shared" si="6"/>
        <v>66</v>
      </c>
      <c r="K24" s="48">
        <f t="shared" si="7"/>
        <v>63</v>
      </c>
      <c r="M24" s="25">
        <v>11</v>
      </c>
      <c r="N24" s="44">
        <v>37</v>
      </c>
      <c r="O24" s="25">
        <v>0</v>
      </c>
      <c r="P24" s="44">
        <v>0</v>
      </c>
      <c r="Q24" s="44">
        <v>4</v>
      </c>
      <c r="R24" s="44">
        <v>2</v>
      </c>
      <c r="S24" s="44">
        <v>23</v>
      </c>
      <c r="T24" s="44">
        <v>0</v>
      </c>
      <c r="U24" s="44">
        <v>0</v>
      </c>
      <c r="V24" s="44">
        <v>0</v>
      </c>
      <c r="W24" s="44">
        <v>19</v>
      </c>
      <c r="X24" s="25">
        <v>48</v>
      </c>
      <c r="Y24" s="44">
        <v>30</v>
      </c>
      <c r="Z24" s="44">
        <v>0</v>
      </c>
      <c r="AA24" s="44">
        <v>0</v>
      </c>
      <c r="AB24" s="44">
        <v>0</v>
      </c>
      <c r="AC24" s="44">
        <v>0</v>
      </c>
      <c r="AD24" s="44">
        <v>0</v>
      </c>
      <c r="AE24" s="44">
        <v>0</v>
      </c>
      <c r="AF24" s="44">
        <v>0</v>
      </c>
      <c r="AG24" s="44">
        <v>0</v>
      </c>
      <c r="AH24" s="44">
        <v>0</v>
      </c>
      <c r="AI24" s="44">
        <v>3</v>
      </c>
      <c r="AJ24" s="44">
        <v>0</v>
      </c>
      <c r="AK24" s="44">
        <v>0</v>
      </c>
      <c r="AL24" s="44">
        <v>0</v>
      </c>
    </row>
    <row r="25" spans="1:38">
      <c r="A25" s="44" t="s">
        <v>72</v>
      </c>
      <c r="B25" s="44" t="s">
        <v>240</v>
      </c>
      <c r="C25" s="45" t="s">
        <v>73</v>
      </c>
      <c r="D25" s="24">
        <f t="shared" si="0"/>
        <v>31</v>
      </c>
      <c r="E25" s="46">
        <f t="shared" si="1"/>
        <v>9</v>
      </c>
      <c r="F25" s="46">
        <f t="shared" si="2"/>
        <v>1545</v>
      </c>
      <c r="G25" s="26">
        <f t="shared" si="3"/>
        <v>158</v>
      </c>
      <c r="H25" s="47">
        <f t="shared" si="4"/>
        <v>49</v>
      </c>
      <c r="I25" s="25">
        <f t="shared" si="5"/>
        <v>63</v>
      </c>
      <c r="J25" s="25">
        <f t="shared" si="6"/>
        <v>59</v>
      </c>
      <c r="K25" s="48">
        <f t="shared" si="7"/>
        <v>54</v>
      </c>
      <c r="M25" s="25">
        <v>28</v>
      </c>
      <c r="N25" s="44">
        <v>146</v>
      </c>
      <c r="O25" s="25">
        <v>0</v>
      </c>
      <c r="P25" s="44">
        <v>0</v>
      </c>
      <c r="Q25" s="44">
        <v>3</v>
      </c>
      <c r="R25" s="44">
        <v>3</v>
      </c>
      <c r="S25" s="44">
        <v>9</v>
      </c>
      <c r="T25" s="44">
        <v>0</v>
      </c>
      <c r="U25" s="44">
        <v>0</v>
      </c>
      <c r="V25" s="44">
        <v>0</v>
      </c>
      <c r="W25" s="44">
        <v>9</v>
      </c>
      <c r="X25" s="25">
        <v>1545</v>
      </c>
      <c r="Y25" s="44">
        <v>0</v>
      </c>
      <c r="Z25" s="44">
        <v>0</v>
      </c>
      <c r="AA25" s="44">
        <v>0</v>
      </c>
      <c r="AB25" s="44">
        <v>0</v>
      </c>
      <c r="AC25" s="44">
        <v>0</v>
      </c>
      <c r="AD25" s="44">
        <v>0</v>
      </c>
      <c r="AE25" s="44">
        <v>0</v>
      </c>
      <c r="AF25" s="44">
        <v>0</v>
      </c>
      <c r="AG25" s="44">
        <v>0</v>
      </c>
      <c r="AH25" s="44">
        <v>0</v>
      </c>
      <c r="AI25" s="44">
        <v>0</v>
      </c>
      <c r="AJ25" s="44">
        <v>0</v>
      </c>
      <c r="AK25" s="44">
        <v>0</v>
      </c>
      <c r="AL25" s="44">
        <v>0</v>
      </c>
    </row>
    <row r="26" spans="1:38">
      <c r="A26" s="44" t="s">
        <v>74</v>
      </c>
      <c r="B26" s="44" t="s">
        <v>234</v>
      </c>
      <c r="C26" s="45" t="s">
        <v>75</v>
      </c>
      <c r="D26" s="24">
        <f t="shared" si="0"/>
        <v>114</v>
      </c>
      <c r="E26" s="46">
        <f t="shared" si="1"/>
        <v>474</v>
      </c>
      <c r="F26" s="46">
        <f t="shared" si="2"/>
        <v>36263</v>
      </c>
      <c r="G26" s="26">
        <f t="shared" si="3"/>
        <v>1001</v>
      </c>
      <c r="H26" s="47">
        <f t="shared" si="4"/>
        <v>13</v>
      </c>
      <c r="I26" s="25">
        <f t="shared" si="5"/>
        <v>9</v>
      </c>
      <c r="J26" s="25">
        <f t="shared" si="6"/>
        <v>12</v>
      </c>
      <c r="K26" s="48">
        <f t="shared" si="7"/>
        <v>10</v>
      </c>
      <c r="M26" s="25">
        <v>108</v>
      </c>
      <c r="N26" s="44">
        <v>572</v>
      </c>
      <c r="O26" s="25">
        <v>0</v>
      </c>
      <c r="P26" s="44">
        <v>6</v>
      </c>
      <c r="Q26" s="44">
        <v>27</v>
      </c>
      <c r="R26" s="44">
        <v>6</v>
      </c>
      <c r="S26" s="44">
        <v>395</v>
      </c>
      <c r="T26" s="44">
        <v>0</v>
      </c>
      <c r="U26" s="44">
        <v>1</v>
      </c>
      <c r="V26" s="44">
        <v>0</v>
      </c>
      <c r="W26" s="44">
        <v>176</v>
      </c>
      <c r="X26" s="25">
        <v>29671</v>
      </c>
      <c r="Y26" s="44">
        <v>287</v>
      </c>
      <c r="Z26" s="44">
        <v>6542</v>
      </c>
      <c r="AA26" s="44">
        <v>0</v>
      </c>
      <c r="AB26" s="44">
        <v>0</v>
      </c>
      <c r="AC26" s="44">
        <v>0</v>
      </c>
      <c r="AD26" s="44">
        <v>0</v>
      </c>
      <c r="AE26" s="44">
        <v>0</v>
      </c>
      <c r="AF26" s="44">
        <v>0</v>
      </c>
      <c r="AG26" s="44">
        <v>0</v>
      </c>
      <c r="AH26" s="44">
        <v>0</v>
      </c>
      <c r="AI26" s="44">
        <v>11</v>
      </c>
      <c r="AJ26" s="44">
        <v>0</v>
      </c>
      <c r="AK26" s="44">
        <v>50</v>
      </c>
      <c r="AL26" s="44">
        <v>0</v>
      </c>
    </row>
    <row r="27" spans="1:38">
      <c r="A27" s="44" t="s">
        <v>76</v>
      </c>
      <c r="B27" s="44" t="s">
        <v>237</v>
      </c>
      <c r="C27" s="45" t="s">
        <v>77</v>
      </c>
      <c r="D27" s="24">
        <f t="shared" si="0"/>
        <v>1</v>
      </c>
      <c r="E27" s="46">
        <f t="shared" si="1"/>
        <v>0</v>
      </c>
      <c r="F27" s="46">
        <f t="shared" si="2"/>
        <v>0</v>
      </c>
      <c r="G27" s="26">
        <f t="shared" si="3"/>
        <v>4</v>
      </c>
      <c r="H27" s="47">
        <f t="shared" si="4"/>
        <v>67</v>
      </c>
      <c r="I27" s="25">
        <f t="shared" si="5"/>
        <v>76</v>
      </c>
      <c r="J27" s="25">
        <f t="shared" si="6"/>
        <v>73</v>
      </c>
      <c r="K27" s="48">
        <f t="shared" si="7"/>
        <v>74</v>
      </c>
      <c r="M27" s="25">
        <v>1</v>
      </c>
      <c r="N27" s="44">
        <v>4</v>
      </c>
      <c r="O27" s="25">
        <v>0</v>
      </c>
      <c r="P27" s="44">
        <v>0</v>
      </c>
      <c r="Q27" s="44">
        <v>0</v>
      </c>
      <c r="R27" s="44">
        <v>0</v>
      </c>
      <c r="S27" s="44">
        <v>0</v>
      </c>
      <c r="T27" s="44">
        <v>0</v>
      </c>
      <c r="U27" s="44">
        <v>0</v>
      </c>
      <c r="V27" s="44">
        <v>0</v>
      </c>
      <c r="W27" s="44">
        <v>0</v>
      </c>
      <c r="X27" s="25">
        <v>0</v>
      </c>
      <c r="Y27" s="44">
        <v>0</v>
      </c>
      <c r="Z27" s="44">
        <v>0</v>
      </c>
      <c r="AA27" s="44">
        <v>0</v>
      </c>
      <c r="AB27" s="44">
        <v>0</v>
      </c>
      <c r="AC27" s="44">
        <v>0</v>
      </c>
      <c r="AD27" s="44">
        <v>0</v>
      </c>
      <c r="AE27" s="44">
        <v>0</v>
      </c>
      <c r="AF27" s="44">
        <v>0</v>
      </c>
      <c r="AG27" s="44">
        <v>0</v>
      </c>
      <c r="AH27" s="44">
        <v>0</v>
      </c>
      <c r="AI27" s="44">
        <v>0</v>
      </c>
      <c r="AJ27" s="44">
        <v>0</v>
      </c>
      <c r="AK27" s="44">
        <v>0</v>
      </c>
      <c r="AL27" s="44">
        <v>0</v>
      </c>
    </row>
    <row r="28" spans="1:38">
      <c r="A28" s="44" t="s">
        <v>78</v>
      </c>
      <c r="B28" s="44" t="s">
        <v>240</v>
      </c>
      <c r="C28" s="45" t="s">
        <v>79</v>
      </c>
      <c r="D28" s="24">
        <f t="shared" si="0"/>
        <v>26</v>
      </c>
      <c r="E28" s="46">
        <f t="shared" si="1"/>
        <v>9</v>
      </c>
      <c r="F28" s="46">
        <f t="shared" si="2"/>
        <v>1982</v>
      </c>
      <c r="G28" s="26">
        <f t="shared" si="3"/>
        <v>187</v>
      </c>
      <c r="H28" s="47">
        <f t="shared" si="4"/>
        <v>54</v>
      </c>
      <c r="I28" s="25">
        <f t="shared" si="5"/>
        <v>63</v>
      </c>
      <c r="J28" s="25">
        <f t="shared" si="6"/>
        <v>54</v>
      </c>
      <c r="K28" s="48">
        <f t="shared" si="7"/>
        <v>52</v>
      </c>
      <c r="M28" s="25">
        <v>25</v>
      </c>
      <c r="N28" s="44">
        <v>146</v>
      </c>
      <c r="O28" s="25">
        <v>0</v>
      </c>
      <c r="P28" s="44">
        <v>0</v>
      </c>
      <c r="Q28" s="44">
        <v>8</v>
      </c>
      <c r="R28" s="44">
        <v>1</v>
      </c>
      <c r="S28" s="44">
        <v>33</v>
      </c>
      <c r="T28" s="44">
        <v>0</v>
      </c>
      <c r="U28" s="44">
        <v>0</v>
      </c>
      <c r="V28" s="44">
        <v>0</v>
      </c>
      <c r="W28" s="44">
        <v>7</v>
      </c>
      <c r="X28" s="25">
        <v>1976</v>
      </c>
      <c r="Y28" s="44">
        <v>0</v>
      </c>
      <c r="Z28" s="44">
        <v>0</v>
      </c>
      <c r="AA28" s="44">
        <v>0</v>
      </c>
      <c r="AB28" s="44">
        <v>0</v>
      </c>
      <c r="AC28" s="44">
        <v>0</v>
      </c>
      <c r="AD28" s="44">
        <v>0</v>
      </c>
      <c r="AE28" s="44">
        <v>0</v>
      </c>
      <c r="AF28" s="44">
        <v>0</v>
      </c>
      <c r="AG28" s="44">
        <v>0</v>
      </c>
      <c r="AH28" s="44">
        <v>0</v>
      </c>
      <c r="AI28" s="44">
        <v>2</v>
      </c>
      <c r="AJ28" s="44">
        <v>0</v>
      </c>
      <c r="AK28" s="44">
        <v>6</v>
      </c>
      <c r="AL28" s="44">
        <v>0</v>
      </c>
    </row>
    <row r="29" spans="1:38">
      <c r="A29" s="44" t="s">
        <v>80</v>
      </c>
      <c r="B29" s="44" t="s">
        <v>239</v>
      </c>
      <c r="C29" s="45" t="s">
        <v>81</v>
      </c>
      <c r="D29" s="24">
        <f t="shared" si="0"/>
        <v>46</v>
      </c>
      <c r="E29" s="46">
        <f t="shared" si="1"/>
        <v>168</v>
      </c>
      <c r="F29" s="46">
        <f t="shared" si="2"/>
        <v>3087</v>
      </c>
      <c r="G29" s="26">
        <f t="shared" si="3"/>
        <v>567</v>
      </c>
      <c r="H29" s="47">
        <f t="shared" si="4"/>
        <v>38</v>
      </c>
      <c r="I29" s="25">
        <f t="shared" si="5"/>
        <v>23</v>
      </c>
      <c r="J29" s="25">
        <f t="shared" si="6"/>
        <v>51</v>
      </c>
      <c r="K29" s="48">
        <f t="shared" si="7"/>
        <v>19</v>
      </c>
      <c r="M29" s="25">
        <v>24</v>
      </c>
      <c r="N29" s="44">
        <v>351</v>
      </c>
      <c r="O29" s="25">
        <v>0</v>
      </c>
      <c r="P29" s="44">
        <v>1</v>
      </c>
      <c r="Q29" s="44">
        <v>3</v>
      </c>
      <c r="R29" s="44">
        <v>22</v>
      </c>
      <c r="S29" s="44">
        <v>212</v>
      </c>
      <c r="T29" s="44">
        <v>0</v>
      </c>
      <c r="U29" s="44">
        <v>0</v>
      </c>
      <c r="V29" s="44">
        <v>0</v>
      </c>
      <c r="W29" s="44">
        <v>82</v>
      </c>
      <c r="X29" s="25">
        <v>3087</v>
      </c>
      <c r="Y29" s="44">
        <v>86</v>
      </c>
      <c r="Z29" s="44">
        <v>0</v>
      </c>
      <c r="AA29" s="44">
        <v>0</v>
      </c>
      <c r="AB29" s="44">
        <v>0</v>
      </c>
      <c r="AC29" s="44">
        <v>0</v>
      </c>
      <c r="AD29" s="44">
        <v>0</v>
      </c>
      <c r="AE29" s="44">
        <v>0</v>
      </c>
      <c r="AF29" s="44">
        <v>0</v>
      </c>
      <c r="AG29" s="44">
        <v>0</v>
      </c>
      <c r="AH29" s="44">
        <v>0</v>
      </c>
      <c r="AI29" s="44">
        <v>0</v>
      </c>
      <c r="AJ29" s="44">
        <v>0</v>
      </c>
      <c r="AK29" s="44">
        <v>0</v>
      </c>
      <c r="AL29" s="44">
        <v>0</v>
      </c>
    </row>
    <row r="30" spans="1:38">
      <c r="A30" s="44" t="s">
        <v>82</v>
      </c>
      <c r="B30" s="44" t="s">
        <v>240</v>
      </c>
      <c r="C30" s="45" t="s">
        <v>83</v>
      </c>
      <c r="D30" s="24">
        <f t="shared" si="0"/>
        <v>51</v>
      </c>
      <c r="E30" s="46">
        <f t="shared" si="1"/>
        <v>62</v>
      </c>
      <c r="F30" s="46">
        <f t="shared" si="2"/>
        <v>3578</v>
      </c>
      <c r="G30" s="26">
        <f t="shared" si="3"/>
        <v>336</v>
      </c>
      <c r="H30" s="47">
        <f t="shared" si="4"/>
        <v>35</v>
      </c>
      <c r="I30" s="25">
        <f t="shared" si="5"/>
        <v>42</v>
      </c>
      <c r="J30" s="25">
        <f t="shared" si="6"/>
        <v>50</v>
      </c>
      <c r="K30" s="48">
        <f t="shared" si="7"/>
        <v>37</v>
      </c>
      <c r="M30" s="25">
        <v>24</v>
      </c>
      <c r="N30" s="44">
        <v>263</v>
      </c>
      <c r="O30" s="25">
        <v>5</v>
      </c>
      <c r="P30" s="44">
        <v>0</v>
      </c>
      <c r="Q30" s="44">
        <v>11</v>
      </c>
      <c r="R30" s="44">
        <v>27</v>
      </c>
      <c r="S30" s="44">
        <v>57</v>
      </c>
      <c r="T30" s="44">
        <v>0</v>
      </c>
      <c r="U30" s="44">
        <v>0</v>
      </c>
      <c r="V30" s="44">
        <v>0</v>
      </c>
      <c r="W30" s="44">
        <v>48</v>
      </c>
      <c r="X30" s="25">
        <v>3578</v>
      </c>
      <c r="Y30" s="44">
        <v>12</v>
      </c>
      <c r="Z30" s="44">
        <v>0</v>
      </c>
      <c r="AA30" s="44">
        <v>2</v>
      </c>
      <c r="AB30" s="44">
        <v>0</v>
      </c>
      <c r="AC30" s="44">
        <v>0</v>
      </c>
      <c r="AD30" s="44">
        <v>0</v>
      </c>
      <c r="AE30" s="44">
        <v>0</v>
      </c>
      <c r="AF30" s="44">
        <v>0</v>
      </c>
      <c r="AG30" s="44">
        <v>0</v>
      </c>
      <c r="AH30" s="44">
        <v>0</v>
      </c>
      <c r="AI30" s="44">
        <v>0</v>
      </c>
      <c r="AJ30" s="44">
        <v>0</v>
      </c>
      <c r="AK30" s="44">
        <v>0</v>
      </c>
      <c r="AL30" s="44">
        <v>0</v>
      </c>
    </row>
    <row r="31" spans="1:38">
      <c r="A31" s="44" t="s">
        <v>84</v>
      </c>
      <c r="B31" s="44" t="s">
        <v>234</v>
      </c>
      <c r="C31" s="45" t="s">
        <v>85</v>
      </c>
      <c r="D31" s="24">
        <f t="shared" si="0"/>
        <v>88</v>
      </c>
      <c r="E31" s="46">
        <f t="shared" si="1"/>
        <v>434</v>
      </c>
      <c r="F31" s="46">
        <f t="shared" si="2"/>
        <v>15656</v>
      </c>
      <c r="G31" s="26">
        <f t="shared" si="3"/>
        <v>916</v>
      </c>
      <c r="H31" s="47">
        <f t="shared" si="4"/>
        <v>18</v>
      </c>
      <c r="I31" s="25">
        <f t="shared" si="5"/>
        <v>10</v>
      </c>
      <c r="J31" s="25">
        <f t="shared" si="6"/>
        <v>29</v>
      </c>
      <c r="K31" s="48">
        <f t="shared" si="7"/>
        <v>12</v>
      </c>
      <c r="M31" s="25">
        <v>69</v>
      </c>
      <c r="N31" s="44">
        <v>611</v>
      </c>
      <c r="O31" s="25">
        <v>0</v>
      </c>
      <c r="P31" s="44">
        <v>0</v>
      </c>
      <c r="Q31" s="44">
        <v>0</v>
      </c>
      <c r="R31" s="44">
        <v>19</v>
      </c>
      <c r="S31" s="44">
        <v>305</v>
      </c>
      <c r="T31" s="44">
        <v>0</v>
      </c>
      <c r="U31" s="44">
        <v>0</v>
      </c>
      <c r="V31" s="44">
        <v>0</v>
      </c>
      <c r="W31" s="44">
        <v>142</v>
      </c>
      <c r="X31" s="25">
        <v>9887</v>
      </c>
      <c r="Y31" s="44">
        <v>286</v>
      </c>
      <c r="Z31" s="44">
        <v>5715</v>
      </c>
      <c r="AA31" s="44">
        <v>2</v>
      </c>
      <c r="AB31" s="44">
        <v>0</v>
      </c>
      <c r="AC31" s="44">
        <v>0</v>
      </c>
      <c r="AD31" s="44">
        <v>0</v>
      </c>
      <c r="AE31" s="44">
        <v>4</v>
      </c>
      <c r="AF31" s="44">
        <v>0</v>
      </c>
      <c r="AG31" s="44">
        <v>54</v>
      </c>
      <c r="AH31" s="44">
        <v>0</v>
      </c>
      <c r="AI31" s="44">
        <v>0</v>
      </c>
      <c r="AJ31" s="44">
        <v>0</v>
      </c>
      <c r="AK31" s="44">
        <v>0</v>
      </c>
      <c r="AL31" s="44">
        <v>0</v>
      </c>
    </row>
    <row r="32" spans="1:38">
      <c r="A32" s="44" t="s">
        <v>86</v>
      </c>
      <c r="B32" s="44" t="s">
        <v>234</v>
      </c>
      <c r="C32" s="45" t="s">
        <v>87</v>
      </c>
      <c r="D32" s="24">
        <f t="shared" si="0"/>
        <v>860</v>
      </c>
      <c r="E32" s="46">
        <f t="shared" si="1"/>
        <v>4226</v>
      </c>
      <c r="F32" s="46">
        <f t="shared" si="2"/>
        <v>617168.71</v>
      </c>
      <c r="G32" s="26">
        <f t="shared" si="3"/>
        <v>5083</v>
      </c>
      <c r="H32" s="47">
        <f t="shared" si="4"/>
        <v>1</v>
      </c>
      <c r="I32" s="25">
        <f t="shared" si="5"/>
        <v>1</v>
      </c>
      <c r="J32" s="25">
        <f t="shared" si="6"/>
        <v>2</v>
      </c>
      <c r="K32" s="48">
        <f t="shared" si="7"/>
        <v>1</v>
      </c>
      <c r="M32" s="25">
        <v>492</v>
      </c>
      <c r="N32" s="44">
        <v>2330</v>
      </c>
      <c r="O32" s="25">
        <v>1</v>
      </c>
      <c r="P32" s="44">
        <v>3</v>
      </c>
      <c r="Q32" s="44">
        <v>153</v>
      </c>
      <c r="R32" s="44">
        <v>368</v>
      </c>
      <c r="S32" s="44">
        <v>2594</v>
      </c>
      <c r="T32" s="44">
        <v>0</v>
      </c>
      <c r="U32" s="44">
        <v>0</v>
      </c>
      <c r="V32" s="44">
        <v>2</v>
      </c>
      <c r="W32" s="44">
        <v>1564</v>
      </c>
      <c r="X32" s="25">
        <v>509195.55699999997</v>
      </c>
      <c r="Y32" s="44">
        <v>2649</v>
      </c>
      <c r="Z32" s="44">
        <v>103993.15300000001</v>
      </c>
      <c r="AA32" s="44">
        <v>0</v>
      </c>
      <c r="AB32" s="44">
        <v>0</v>
      </c>
      <c r="AC32" s="44">
        <v>0</v>
      </c>
      <c r="AD32" s="44">
        <v>0</v>
      </c>
      <c r="AE32" s="44">
        <v>4</v>
      </c>
      <c r="AF32" s="44">
        <v>0</v>
      </c>
      <c r="AG32" s="44">
        <v>7</v>
      </c>
      <c r="AH32" s="44">
        <v>0</v>
      </c>
      <c r="AI32" s="44">
        <v>9</v>
      </c>
      <c r="AJ32" s="44">
        <v>0</v>
      </c>
      <c r="AK32" s="44">
        <v>3973</v>
      </c>
      <c r="AL32" s="44">
        <v>0</v>
      </c>
    </row>
    <row r="33" spans="1:38">
      <c r="A33" s="44" t="s">
        <v>88</v>
      </c>
      <c r="B33" s="44" t="s">
        <v>238</v>
      </c>
      <c r="C33" s="45" t="s">
        <v>89</v>
      </c>
      <c r="D33" s="24">
        <f t="shared" si="0"/>
        <v>110</v>
      </c>
      <c r="E33" s="46">
        <f t="shared" si="1"/>
        <v>368</v>
      </c>
      <c r="F33" s="46">
        <f t="shared" si="2"/>
        <v>28044</v>
      </c>
      <c r="G33" s="26">
        <f t="shared" si="3"/>
        <v>472</v>
      </c>
      <c r="H33" s="47">
        <f t="shared" si="4"/>
        <v>14</v>
      </c>
      <c r="I33" s="25">
        <f t="shared" si="5"/>
        <v>11</v>
      </c>
      <c r="J33" s="25">
        <f t="shared" si="6"/>
        <v>20</v>
      </c>
      <c r="K33" s="48">
        <f t="shared" si="7"/>
        <v>26</v>
      </c>
      <c r="M33" s="25">
        <v>55</v>
      </c>
      <c r="N33" s="44">
        <v>207</v>
      </c>
      <c r="O33" s="25">
        <v>0</v>
      </c>
      <c r="P33" s="44">
        <v>2</v>
      </c>
      <c r="Q33" s="44">
        <v>9</v>
      </c>
      <c r="R33" s="44">
        <v>55</v>
      </c>
      <c r="S33" s="44">
        <v>254</v>
      </c>
      <c r="T33" s="44">
        <v>0</v>
      </c>
      <c r="U33" s="44">
        <v>0</v>
      </c>
      <c r="V33" s="44">
        <v>0</v>
      </c>
      <c r="W33" s="44">
        <v>145</v>
      </c>
      <c r="X33" s="25">
        <v>28044</v>
      </c>
      <c r="Y33" s="44">
        <v>221</v>
      </c>
      <c r="Z33" s="44">
        <v>0</v>
      </c>
      <c r="AA33" s="44">
        <v>0</v>
      </c>
      <c r="AB33" s="44">
        <v>0</v>
      </c>
      <c r="AC33" s="44">
        <v>0</v>
      </c>
      <c r="AD33" s="44">
        <v>0</v>
      </c>
      <c r="AE33" s="44">
        <v>0</v>
      </c>
      <c r="AF33" s="44">
        <v>0</v>
      </c>
      <c r="AG33" s="44">
        <v>0</v>
      </c>
      <c r="AH33" s="44">
        <v>0</v>
      </c>
      <c r="AI33" s="44">
        <v>2</v>
      </c>
      <c r="AJ33" s="44">
        <v>0</v>
      </c>
      <c r="AK33" s="44">
        <v>0</v>
      </c>
      <c r="AL33" s="44">
        <v>0</v>
      </c>
    </row>
    <row r="34" spans="1:38">
      <c r="A34" s="49" t="s">
        <v>90</v>
      </c>
      <c r="B34" s="49" t="s">
        <v>237</v>
      </c>
      <c r="C34" s="50" t="s">
        <v>91</v>
      </c>
      <c r="D34" s="24">
        <f t="shared" si="0"/>
        <v>0</v>
      </c>
      <c r="E34" s="46">
        <f t="shared" si="1"/>
        <v>1</v>
      </c>
      <c r="F34" s="46">
        <f t="shared" si="2"/>
        <v>3</v>
      </c>
      <c r="G34" s="26">
        <f t="shared" si="3"/>
        <v>13</v>
      </c>
      <c r="H34" s="47">
        <f t="shared" si="4"/>
        <v>72</v>
      </c>
      <c r="I34" s="25">
        <f t="shared" si="5"/>
        <v>70</v>
      </c>
      <c r="J34" s="25">
        <f t="shared" si="6"/>
        <v>71</v>
      </c>
      <c r="K34" s="48">
        <f t="shared" si="7"/>
        <v>69</v>
      </c>
      <c r="M34" s="25">
        <v>0</v>
      </c>
      <c r="N34" s="44">
        <v>0</v>
      </c>
      <c r="O34" s="25">
        <v>0</v>
      </c>
      <c r="P34" s="44">
        <v>0</v>
      </c>
      <c r="Q34" s="44">
        <v>13</v>
      </c>
      <c r="R34" s="44">
        <v>0</v>
      </c>
      <c r="S34" s="44">
        <v>0</v>
      </c>
      <c r="T34" s="44">
        <v>0</v>
      </c>
      <c r="U34" s="44">
        <v>0</v>
      </c>
      <c r="V34" s="44">
        <v>0</v>
      </c>
      <c r="W34" s="44">
        <v>0</v>
      </c>
      <c r="X34" s="25">
        <v>0</v>
      </c>
      <c r="Y34" s="44">
        <v>0</v>
      </c>
      <c r="Z34" s="44">
        <v>0</v>
      </c>
      <c r="AA34" s="44">
        <v>0</v>
      </c>
      <c r="AB34" s="44">
        <v>0</v>
      </c>
      <c r="AC34" s="44">
        <v>0</v>
      </c>
      <c r="AD34" s="44">
        <v>0</v>
      </c>
      <c r="AE34" s="44">
        <v>0</v>
      </c>
      <c r="AF34" s="44">
        <v>0</v>
      </c>
      <c r="AG34" s="44">
        <v>0</v>
      </c>
      <c r="AH34" s="44">
        <v>0</v>
      </c>
      <c r="AI34" s="44">
        <v>1</v>
      </c>
      <c r="AJ34" s="44">
        <v>0</v>
      </c>
      <c r="AK34" s="44">
        <v>3</v>
      </c>
      <c r="AL34" s="44">
        <v>0</v>
      </c>
    </row>
    <row r="35" spans="1:38">
      <c r="A35" s="44" t="s">
        <v>92</v>
      </c>
      <c r="B35" s="44" t="s">
        <v>237</v>
      </c>
      <c r="C35" s="45" t="s">
        <v>93</v>
      </c>
      <c r="D35" s="24">
        <f t="shared" si="0"/>
        <v>1</v>
      </c>
      <c r="E35" s="46">
        <f t="shared" si="1"/>
        <v>13</v>
      </c>
      <c r="F35" s="46">
        <f t="shared" si="2"/>
        <v>182</v>
      </c>
      <c r="G35" s="26">
        <f t="shared" si="3"/>
        <v>33</v>
      </c>
      <c r="H35" s="47">
        <f t="shared" si="4"/>
        <v>67</v>
      </c>
      <c r="I35" s="25">
        <f t="shared" si="5"/>
        <v>61</v>
      </c>
      <c r="J35" s="25">
        <f t="shared" si="6"/>
        <v>64</v>
      </c>
      <c r="K35" s="48">
        <f t="shared" si="7"/>
        <v>66</v>
      </c>
      <c r="M35" s="25">
        <v>1</v>
      </c>
      <c r="N35" s="44">
        <v>9</v>
      </c>
      <c r="O35" s="25">
        <v>0</v>
      </c>
      <c r="P35" s="44">
        <v>0</v>
      </c>
      <c r="Q35" s="44">
        <v>19</v>
      </c>
      <c r="R35" s="44">
        <v>0</v>
      </c>
      <c r="S35" s="44">
        <v>5</v>
      </c>
      <c r="T35" s="44">
        <v>0</v>
      </c>
      <c r="U35" s="44">
        <v>0</v>
      </c>
      <c r="V35" s="44">
        <v>0</v>
      </c>
      <c r="W35" s="44">
        <v>4</v>
      </c>
      <c r="X35" s="25">
        <v>0</v>
      </c>
      <c r="Y35" s="44">
        <v>0</v>
      </c>
      <c r="Z35" s="44">
        <v>0</v>
      </c>
      <c r="AA35" s="44">
        <v>0</v>
      </c>
      <c r="AB35" s="44">
        <v>0</v>
      </c>
      <c r="AC35" s="44">
        <v>0</v>
      </c>
      <c r="AD35" s="44">
        <v>0</v>
      </c>
      <c r="AE35" s="44">
        <v>0</v>
      </c>
      <c r="AF35" s="44">
        <v>0</v>
      </c>
      <c r="AG35" s="44">
        <v>0</v>
      </c>
      <c r="AH35" s="44">
        <v>0</v>
      </c>
      <c r="AI35" s="44">
        <v>9</v>
      </c>
      <c r="AJ35" s="44">
        <v>0</v>
      </c>
      <c r="AK35" s="44">
        <v>182</v>
      </c>
      <c r="AL35" s="44">
        <v>0</v>
      </c>
    </row>
    <row r="36" spans="1:38">
      <c r="A36" s="44" t="s">
        <v>94</v>
      </c>
      <c r="B36" s="44" t="s">
        <v>236</v>
      </c>
      <c r="C36" s="45" t="s">
        <v>95</v>
      </c>
      <c r="D36" s="24">
        <f t="shared" si="0"/>
        <v>326</v>
      </c>
      <c r="E36" s="46">
        <f t="shared" si="1"/>
        <v>892</v>
      </c>
      <c r="F36" s="46">
        <f t="shared" si="2"/>
        <v>98936</v>
      </c>
      <c r="G36" s="26">
        <f t="shared" si="3"/>
        <v>2142</v>
      </c>
      <c r="H36" s="47">
        <f t="shared" si="4"/>
        <v>6</v>
      </c>
      <c r="I36" s="25">
        <f t="shared" si="5"/>
        <v>6</v>
      </c>
      <c r="J36" s="25">
        <f t="shared" si="6"/>
        <v>8</v>
      </c>
      <c r="K36" s="48">
        <f t="shared" si="7"/>
        <v>5</v>
      </c>
      <c r="M36" s="25">
        <v>199</v>
      </c>
      <c r="N36" s="44">
        <v>1292</v>
      </c>
      <c r="O36" s="25">
        <v>0</v>
      </c>
      <c r="P36" s="44">
        <v>0</v>
      </c>
      <c r="Q36" s="44">
        <v>45</v>
      </c>
      <c r="R36" s="44">
        <v>127</v>
      </c>
      <c r="S36" s="44">
        <v>792</v>
      </c>
      <c r="T36" s="44">
        <v>0</v>
      </c>
      <c r="U36" s="44">
        <v>0</v>
      </c>
      <c r="V36" s="44">
        <v>13</v>
      </c>
      <c r="W36" s="44">
        <v>390</v>
      </c>
      <c r="X36" s="25">
        <v>66479</v>
      </c>
      <c r="Y36" s="44">
        <v>502</v>
      </c>
      <c r="Z36" s="44">
        <v>32457</v>
      </c>
      <c r="AA36" s="44">
        <v>0</v>
      </c>
      <c r="AB36" s="44">
        <v>0</v>
      </c>
      <c r="AC36" s="44">
        <v>0</v>
      </c>
      <c r="AD36" s="44">
        <v>0</v>
      </c>
      <c r="AE36" s="44">
        <v>0</v>
      </c>
      <c r="AF36" s="44">
        <v>0</v>
      </c>
      <c r="AG36" s="44">
        <v>0</v>
      </c>
      <c r="AH36" s="44">
        <v>0</v>
      </c>
      <c r="AI36" s="44">
        <v>0</v>
      </c>
      <c r="AJ36" s="44">
        <v>0</v>
      </c>
      <c r="AK36" s="44">
        <v>0</v>
      </c>
      <c r="AL36" s="44">
        <v>0</v>
      </c>
    </row>
    <row r="37" spans="1:38">
      <c r="A37" s="44" t="s">
        <v>96</v>
      </c>
      <c r="B37" s="44" t="s">
        <v>240</v>
      </c>
      <c r="C37" s="45" t="s">
        <v>97</v>
      </c>
      <c r="D37" s="24">
        <f t="shared" si="0"/>
        <v>11</v>
      </c>
      <c r="E37" s="46">
        <f t="shared" si="1"/>
        <v>6</v>
      </c>
      <c r="F37" s="46">
        <f t="shared" si="2"/>
        <v>16</v>
      </c>
      <c r="G37" s="26">
        <f t="shared" si="3"/>
        <v>72</v>
      </c>
      <c r="H37" s="47">
        <f t="shared" si="4"/>
        <v>63</v>
      </c>
      <c r="I37" s="25">
        <f t="shared" si="5"/>
        <v>66</v>
      </c>
      <c r="J37" s="25">
        <f t="shared" si="6"/>
        <v>68</v>
      </c>
      <c r="K37" s="48">
        <f t="shared" si="7"/>
        <v>61</v>
      </c>
      <c r="M37" s="25">
        <v>7</v>
      </c>
      <c r="N37" s="44">
        <v>40</v>
      </c>
      <c r="O37" s="25">
        <v>0</v>
      </c>
      <c r="P37" s="44">
        <v>3</v>
      </c>
      <c r="Q37" s="44">
        <v>15</v>
      </c>
      <c r="R37" s="44">
        <v>4</v>
      </c>
      <c r="S37" s="44">
        <v>13</v>
      </c>
      <c r="T37" s="44">
        <v>0</v>
      </c>
      <c r="U37" s="44">
        <v>1</v>
      </c>
      <c r="V37" s="44">
        <v>0</v>
      </c>
      <c r="W37" s="44">
        <v>4</v>
      </c>
      <c r="X37" s="25">
        <v>0</v>
      </c>
      <c r="Y37" s="44">
        <v>0</v>
      </c>
      <c r="Z37" s="44">
        <v>0</v>
      </c>
      <c r="AA37" s="44">
        <v>0</v>
      </c>
      <c r="AB37" s="44">
        <v>0</v>
      </c>
      <c r="AC37" s="44">
        <v>0</v>
      </c>
      <c r="AD37" s="44">
        <v>0</v>
      </c>
      <c r="AE37" s="44">
        <v>0</v>
      </c>
      <c r="AF37" s="44">
        <v>0</v>
      </c>
      <c r="AG37" s="44">
        <v>0</v>
      </c>
      <c r="AH37" s="44">
        <v>0</v>
      </c>
      <c r="AI37" s="44">
        <v>2</v>
      </c>
      <c r="AJ37" s="44">
        <v>0</v>
      </c>
      <c r="AK37" s="44">
        <v>16</v>
      </c>
      <c r="AL37" s="44">
        <v>0</v>
      </c>
    </row>
    <row r="38" spans="1:38">
      <c r="A38" s="44" t="s">
        <v>98</v>
      </c>
      <c r="B38" s="44" t="s">
        <v>235</v>
      </c>
      <c r="C38" s="45" t="s">
        <v>99</v>
      </c>
      <c r="D38" s="24">
        <f t="shared" si="0"/>
        <v>0</v>
      </c>
      <c r="E38" s="46">
        <f t="shared" si="1"/>
        <v>2</v>
      </c>
      <c r="F38" s="46">
        <f t="shared" si="2"/>
        <v>50</v>
      </c>
      <c r="G38" s="26">
        <f t="shared" si="3"/>
        <v>1</v>
      </c>
      <c r="H38" s="47">
        <f t="shared" si="4"/>
        <v>72</v>
      </c>
      <c r="I38" s="25">
        <f t="shared" si="5"/>
        <v>68</v>
      </c>
      <c r="J38" s="25">
        <f t="shared" si="6"/>
        <v>65</v>
      </c>
      <c r="K38" s="48">
        <f t="shared" si="7"/>
        <v>78</v>
      </c>
      <c r="M38" s="25">
        <v>0</v>
      </c>
      <c r="N38" s="44">
        <v>1</v>
      </c>
      <c r="O38" s="25">
        <v>0</v>
      </c>
      <c r="P38" s="44">
        <v>0</v>
      </c>
      <c r="Q38" s="44">
        <v>0</v>
      </c>
      <c r="R38" s="44">
        <v>0</v>
      </c>
      <c r="S38" s="44">
        <v>0</v>
      </c>
      <c r="T38" s="44">
        <v>0</v>
      </c>
      <c r="U38" s="44">
        <v>0</v>
      </c>
      <c r="V38" s="44">
        <v>0</v>
      </c>
      <c r="W38" s="44">
        <v>2</v>
      </c>
      <c r="X38" s="25">
        <v>50</v>
      </c>
      <c r="Y38" s="44">
        <v>0</v>
      </c>
      <c r="Z38" s="44">
        <v>0</v>
      </c>
      <c r="AA38" s="44">
        <v>0</v>
      </c>
      <c r="AB38" s="44">
        <v>0</v>
      </c>
      <c r="AC38" s="44">
        <v>0</v>
      </c>
      <c r="AD38" s="44">
        <v>0</v>
      </c>
      <c r="AE38" s="44">
        <v>0</v>
      </c>
      <c r="AF38" s="44">
        <v>0</v>
      </c>
      <c r="AG38" s="44">
        <v>0</v>
      </c>
      <c r="AH38" s="44">
        <v>0</v>
      </c>
      <c r="AI38" s="44">
        <v>0</v>
      </c>
      <c r="AJ38" s="44">
        <v>0</v>
      </c>
      <c r="AK38" s="44">
        <v>0</v>
      </c>
      <c r="AL38" s="44">
        <v>0</v>
      </c>
    </row>
    <row r="39" spans="1:38">
      <c r="A39" s="44" t="s">
        <v>100</v>
      </c>
      <c r="B39" s="44" t="s">
        <v>236</v>
      </c>
      <c r="C39" s="45" t="s">
        <v>101</v>
      </c>
      <c r="D39" s="24">
        <f t="shared" si="0"/>
        <v>97</v>
      </c>
      <c r="E39" s="46">
        <f t="shared" si="1"/>
        <v>123</v>
      </c>
      <c r="F39" s="46">
        <f t="shared" si="2"/>
        <v>60497</v>
      </c>
      <c r="G39" s="26">
        <f t="shared" si="3"/>
        <v>674</v>
      </c>
      <c r="H39" s="47">
        <f t="shared" si="4"/>
        <v>15</v>
      </c>
      <c r="I39" s="25">
        <f t="shared" si="5"/>
        <v>27</v>
      </c>
      <c r="J39" s="25">
        <f t="shared" si="6"/>
        <v>10</v>
      </c>
      <c r="K39" s="48">
        <f t="shared" si="7"/>
        <v>15</v>
      </c>
      <c r="M39" s="25">
        <v>77</v>
      </c>
      <c r="N39" s="44">
        <v>487</v>
      </c>
      <c r="O39" s="25">
        <v>1</v>
      </c>
      <c r="P39" s="44">
        <v>0</v>
      </c>
      <c r="Q39" s="44">
        <v>0</v>
      </c>
      <c r="R39" s="44">
        <v>20</v>
      </c>
      <c r="S39" s="44">
        <v>184</v>
      </c>
      <c r="T39" s="44">
        <v>0</v>
      </c>
      <c r="U39" s="44">
        <v>2</v>
      </c>
      <c r="V39" s="44">
        <v>0</v>
      </c>
      <c r="W39" s="44">
        <v>71</v>
      </c>
      <c r="X39" s="25">
        <v>60497</v>
      </c>
      <c r="Y39" s="44">
        <v>52</v>
      </c>
      <c r="Z39" s="44">
        <v>0</v>
      </c>
      <c r="AA39" s="44">
        <v>0</v>
      </c>
      <c r="AB39" s="44">
        <v>0</v>
      </c>
      <c r="AC39" s="44">
        <v>0</v>
      </c>
      <c r="AD39" s="44">
        <v>0</v>
      </c>
      <c r="AE39" s="44">
        <v>0</v>
      </c>
      <c r="AF39" s="44">
        <v>0</v>
      </c>
      <c r="AG39" s="44">
        <v>0</v>
      </c>
      <c r="AH39" s="44">
        <v>0</v>
      </c>
      <c r="AI39" s="44">
        <v>0</v>
      </c>
      <c r="AJ39" s="44">
        <v>0</v>
      </c>
      <c r="AK39" s="44">
        <v>0</v>
      </c>
      <c r="AL39" s="44">
        <v>0</v>
      </c>
    </row>
    <row r="40" spans="1:38">
      <c r="A40" s="44" t="s">
        <v>102</v>
      </c>
      <c r="B40" s="44" t="s">
        <v>236</v>
      </c>
      <c r="C40" s="45" t="s">
        <v>103</v>
      </c>
      <c r="D40" s="24">
        <f t="shared" si="0"/>
        <v>58</v>
      </c>
      <c r="E40" s="46">
        <f t="shared" si="1"/>
        <v>96</v>
      </c>
      <c r="F40" s="46">
        <f t="shared" si="2"/>
        <v>6458</v>
      </c>
      <c r="G40" s="26">
        <f t="shared" si="3"/>
        <v>432</v>
      </c>
      <c r="H40" s="47">
        <f t="shared" si="4"/>
        <v>29</v>
      </c>
      <c r="I40" s="25">
        <f t="shared" si="5"/>
        <v>32</v>
      </c>
      <c r="J40" s="25">
        <f t="shared" si="6"/>
        <v>43</v>
      </c>
      <c r="K40" s="48">
        <f t="shared" si="7"/>
        <v>30</v>
      </c>
      <c r="M40" s="25">
        <v>48</v>
      </c>
      <c r="N40" s="44">
        <v>339</v>
      </c>
      <c r="O40" s="25">
        <v>0</v>
      </c>
      <c r="P40" s="44">
        <v>1</v>
      </c>
      <c r="Q40" s="44">
        <v>10</v>
      </c>
      <c r="R40" s="44">
        <v>10</v>
      </c>
      <c r="S40" s="44">
        <v>82</v>
      </c>
      <c r="T40" s="44">
        <v>0</v>
      </c>
      <c r="U40" s="44">
        <v>0</v>
      </c>
      <c r="V40" s="44">
        <v>0</v>
      </c>
      <c r="W40" s="44">
        <v>78</v>
      </c>
      <c r="X40" s="25">
        <v>4503</v>
      </c>
      <c r="Y40" s="44">
        <v>18</v>
      </c>
      <c r="Z40" s="44">
        <v>1955</v>
      </c>
      <c r="AA40" s="44">
        <v>0</v>
      </c>
      <c r="AB40" s="44">
        <v>0</v>
      </c>
      <c r="AC40" s="44">
        <v>0</v>
      </c>
      <c r="AD40" s="44">
        <v>0</v>
      </c>
      <c r="AE40" s="44">
        <v>0</v>
      </c>
      <c r="AF40" s="44">
        <v>0</v>
      </c>
      <c r="AG40" s="44">
        <v>0</v>
      </c>
      <c r="AH40" s="44">
        <v>0</v>
      </c>
      <c r="AI40" s="44">
        <v>0</v>
      </c>
      <c r="AJ40" s="44">
        <v>0</v>
      </c>
      <c r="AK40" s="44">
        <v>0</v>
      </c>
      <c r="AL40" s="44">
        <v>0</v>
      </c>
    </row>
    <row r="41" spans="1:38">
      <c r="A41" s="49" t="s">
        <v>104</v>
      </c>
      <c r="B41" s="49" t="s">
        <v>237</v>
      </c>
      <c r="C41" s="50" t="s">
        <v>105</v>
      </c>
      <c r="D41" s="24">
        <f t="shared" si="0"/>
        <v>2</v>
      </c>
      <c r="E41" s="46">
        <f t="shared" si="1"/>
        <v>21</v>
      </c>
      <c r="F41" s="46">
        <f t="shared" si="2"/>
        <v>324</v>
      </c>
      <c r="G41" s="26">
        <f t="shared" si="3"/>
        <v>9</v>
      </c>
      <c r="H41" s="47">
        <f t="shared" si="4"/>
        <v>66</v>
      </c>
      <c r="I41" s="25">
        <f t="shared" si="5"/>
        <v>57</v>
      </c>
      <c r="J41" s="25">
        <f t="shared" si="6"/>
        <v>63</v>
      </c>
      <c r="K41" s="48">
        <f t="shared" si="7"/>
        <v>72</v>
      </c>
      <c r="M41" s="25">
        <v>2</v>
      </c>
      <c r="N41" s="44">
        <v>4</v>
      </c>
      <c r="O41" s="25">
        <v>0</v>
      </c>
      <c r="P41" s="44">
        <v>0</v>
      </c>
      <c r="Q41" s="44">
        <v>5</v>
      </c>
      <c r="R41" s="44">
        <v>0</v>
      </c>
      <c r="S41" s="44">
        <v>0</v>
      </c>
      <c r="T41" s="44">
        <v>0</v>
      </c>
      <c r="U41" s="44">
        <v>0</v>
      </c>
      <c r="V41" s="44">
        <v>0</v>
      </c>
      <c r="W41" s="44">
        <v>1</v>
      </c>
      <c r="X41" s="25">
        <v>261</v>
      </c>
      <c r="Y41" s="44">
        <v>0</v>
      </c>
      <c r="Z41" s="44">
        <v>0</v>
      </c>
      <c r="AA41" s="44">
        <v>0</v>
      </c>
      <c r="AB41" s="44">
        <v>0</v>
      </c>
      <c r="AC41" s="44">
        <v>0</v>
      </c>
      <c r="AD41" s="44">
        <v>0</v>
      </c>
      <c r="AE41" s="44">
        <v>0</v>
      </c>
      <c r="AF41" s="44">
        <v>0</v>
      </c>
      <c r="AG41" s="44">
        <v>0</v>
      </c>
      <c r="AH41" s="44">
        <v>0</v>
      </c>
      <c r="AI41" s="44">
        <v>18</v>
      </c>
      <c r="AJ41" s="44">
        <v>2</v>
      </c>
      <c r="AK41" s="44">
        <v>63</v>
      </c>
      <c r="AL41" s="44">
        <v>0</v>
      </c>
    </row>
    <row r="42" spans="1:38">
      <c r="A42" s="49" t="s">
        <v>106</v>
      </c>
      <c r="B42" s="49" t="s">
        <v>241</v>
      </c>
      <c r="C42" s="50" t="s">
        <v>107</v>
      </c>
      <c r="D42" s="24">
        <f t="shared" si="0"/>
        <v>1</v>
      </c>
      <c r="E42" s="46">
        <f t="shared" si="1"/>
        <v>0</v>
      </c>
      <c r="F42" s="46">
        <f t="shared" si="2"/>
        <v>0</v>
      </c>
      <c r="G42" s="26">
        <f t="shared" si="3"/>
        <v>0</v>
      </c>
      <c r="H42" s="47">
        <f t="shared" si="4"/>
        <v>67</v>
      </c>
      <c r="I42" s="25">
        <f t="shared" si="5"/>
        <v>76</v>
      </c>
      <c r="J42" s="25">
        <f t="shared" si="6"/>
        <v>73</v>
      </c>
      <c r="K42" s="48">
        <f t="shared" si="7"/>
        <v>80</v>
      </c>
      <c r="M42" s="25">
        <v>1</v>
      </c>
      <c r="N42" s="44">
        <v>0</v>
      </c>
      <c r="O42" s="25">
        <v>0</v>
      </c>
      <c r="P42" s="44">
        <v>0</v>
      </c>
      <c r="Q42" s="44">
        <v>0</v>
      </c>
      <c r="R42" s="44">
        <v>0</v>
      </c>
      <c r="S42" s="44">
        <v>0</v>
      </c>
      <c r="T42" s="44">
        <v>0</v>
      </c>
      <c r="U42" s="44">
        <v>0</v>
      </c>
      <c r="V42" s="44">
        <v>0</v>
      </c>
      <c r="W42" s="44">
        <v>0</v>
      </c>
      <c r="X42" s="25">
        <v>0</v>
      </c>
      <c r="Y42" s="44">
        <v>0</v>
      </c>
      <c r="Z42" s="44">
        <v>0</v>
      </c>
      <c r="AA42" s="44">
        <v>0</v>
      </c>
      <c r="AB42" s="44">
        <v>0</v>
      </c>
      <c r="AC42" s="44">
        <v>0</v>
      </c>
      <c r="AD42" s="44">
        <v>0</v>
      </c>
      <c r="AE42" s="44">
        <v>0</v>
      </c>
      <c r="AF42" s="44">
        <v>0</v>
      </c>
      <c r="AG42" s="44">
        <v>0</v>
      </c>
      <c r="AH42" s="44">
        <v>0</v>
      </c>
      <c r="AI42" s="44">
        <v>0</v>
      </c>
      <c r="AJ42" s="44">
        <v>0</v>
      </c>
      <c r="AK42" s="44">
        <v>0</v>
      </c>
      <c r="AL42" s="44">
        <v>0</v>
      </c>
    </row>
    <row r="43" spans="1:38">
      <c r="A43" s="44" t="s">
        <v>108</v>
      </c>
      <c r="B43" s="44" t="s">
        <v>236</v>
      </c>
      <c r="C43" s="45" t="s">
        <v>109</v>
      </c>
      <c r="D43" s="24">
        <f t="shared" ref="D43:D74" si="8">M43+R43</f>
        <v>33</v>
      </c>
      <c r="E43" s="46">
        <f t="shared" ref="E43:E74" si="9">SUM(W43,Y43,AA43:AB43,AE43:AF43,AI43:AJ43)</f>
        <v>46</v>
      </c>
      <c r="F43" s="46">
        <f t="shared" ref="F43:F74" si="10">SUM(X43,Z43,AC43:AD43,AG43:AH43,AK43:AL43)</f>
        <v>4576</v>
      </c>
      <c r="G43" s="26">
        <f t="shared" ref="G43:G74" si="11">SUM(N43:Q43,S43:V43)</f>
        <v>199</v>
      </c>
      <c r="H43" s="47">
        <f t="shared" ref="H43:H74" si="12">_xlfn.RANK.EQ(D43,$D$11:$D$96,0)</f>
        <v>48</v>
      </c>
      <c r="I43" s="25">
        <f t="shared" ref="I43:I74" si="13">_xlfn.RANK.EQ(E43,$E$11:$E$96,0)</f>
        <v>46</v>
      </c>
      <c r="J43" s="25">
        <f t="shared" ref="J43:J74" si="14">_xlfn.RANK.EQ(F43,$F$11:$F$96,0)</f>
        <v>46</v>
      </c>
      <c r="K43" s="48">
        <f t="shared" ref="K43:K74" si="15">_xlfn.RANK.EQ(G43,$G$11:$G$96,0)</f>
        <v>51</v>
      </c>
      <c r="M43" s="25">
        <v>29</v>
      </c>
      <c r="N43" s="44">
        <v>150</v>
      </c>
      <c r="O43" s="25">
        <v>0</v>
      </c>
      <c r="P43" s="44">
        <v>0</v>
      </c>
      <c r="Q43" s="44">
        <v>0</v>
      </c>
      <c r="R43" s="44">
        <v>4</v>
      </c>
      <c r="S43" s="44">
        <v>49</v>
      </c>
      <c r="T43" s="44">
        <v>0</v>
      </c>
      <c r="U43" s="44">
        <v>0</v>
      </c>
      <c r="V43" s="44">
        <v>0</v>
      </c>
      <c r="W43" s="44">
        <v>46</v>
      </c>
      <c r="X43" s="25">
        <v>4576</v>
      </c>
      <c r="Y43" s="44">
        <v>0</v>
      </c>
      <c r="Z43" s="44">
        <v>0</v>
      </c>
      <c r="AA43" s="44">
        <v>0</v>
      </c>
      <c r="AB43" s="44">
        <v>0</v>
      </c>
      <c r="AC43" s="44">
        <v>0</v>
      </c>
      <c r="AD43" s="44">
        <v>0</v>
      </c>
      <c r="AE43" s="44">
        <v>0</v>
      </c>
      <c r="AF43" s="44">
        <v>0</v>
      </c>
      <c r="AG43" s="44">
        <v>0</v>
      </c>
      <c r="AH43" s="44">
        <v>0</v>
      </c>
      <c r="AI43" s="44">
        <v>0</v>
      </c>
      <c r="AJ43" s="44">
        <v>0</v>
      </c>
      <c r="AK43" s="44">
        <v>0</v>
      </c>
      <c r="AL43" s="44">
        <v>0</v>
      </c>
    </row>
    <row r="44" spans="1:38">
      <c r="A44" s="44" t="s">
        <v>110</v>
      </c>
      <c r="B44" s="44" t="s">
        <v>240</v>
      </c>
      <c r="C44" s="45" t="s">
        <v>111</v>
      </c>
      <c r="D44" s="24">
        <f t="shared" si="8"/>
        <v>87</v>
      </c>
      <c r="E44" s="46">
        <f t="shared" si="9"/>
        <v>82</v>
      </c>
      <c r="F44" s="46">
        <f t="shared" si="10"/>
        <v>12976</v>
      </c>
      <c r="G44" s="26">
        <f t="shared" si="11"/>
        <v>565</v>
      </c>
      <c r="H44" s="47">
        <f t="shared" si="12"/>
        <v>19</v>
      </c>
      <c r="I44" s="25">
        <f t="shared" si="13"/>
        <v>34</v>
      </c>
      <c r="J44" s="25">
        <f t="shared" si="14"/>
        <v>30</v>
      </c>
      <c r="K44" s="48">
        <f t="shared" si="15"/>
        <v>20</v>
      </c>
      <c r="M44" s="25">
        <v>64</v>
      </c>
      <c r="N44" s="44">
        <v>336</v>
      </c>
      <c r="O44" s="25">
        <v>0</v>
      </c>
      <c r="P44" s="44">
        <v>2</v>
      </c>
      <c r="Q44" s="44">
        <v>10</v>
      </c>
      <c r="R44" s="44">
        <v>23</v>
      </c>
      <c r="S44" s="44">
        <v>217</v>
      </c>
      <c r="T44" s="44">
        <v>0</v>
      </c>
      <c r="U44" s="44">
        <v>0</v>
      </c>
      <c r="V44" s="44">
        <v>0</v>
      </c>
      <c r="W44" s="44">
        <v>42</v>
      </c>
      <c r="X44" s="25">
        <v>6414</v>
      </c>
      <c r="Y44" s="44">
        <v>25</v>
      </c>
      <c r="Z44" s="44">
        <v>6407</v>
      </c>
      <c r="AA44" s="44">
        <v>0</v>
      </c>
      <c r="AB44" s="44">
        <v>0</v>
      </c>
      <c r="AC44" s="44">
        <v>0</v>
      </c>
      <c r="AD44" s="44">
        <v>0</v>
      </c>
      <c r="AE44" s="44">
        <v>2</v>
      </c>
      <c r="AF44" s="44">
        <v>0</v>
      </c>
      <c r="AG44" s="44">
        <v>2</v>
      </c>
      <c r="AH44" s="44">
        <v>0</v>
      </c>
      <c r="AI44" s="44">
        <v>13</v>
      </c>
      <c r="AJ44" s="44">
        <v>0</v>
      </c>
      <c r="AK44" s="44">
        <v>153</v>
      </c>
      <c r="AL44" s="44">
        <v>0</v>
      </c>
    </row>
    <row r="45" spans="1:38">
      <c r="A45" s="44" t="s">
        <v>112</v>
      </c>
      <c r="B45" s="44" t="s">
        <v>241</v>
      </c>
      <c r="C45" s="45" t="s">
        <v>113</v>
      </c>
      <c r="D45" s="24">
        <f t="shared" si="8"/>
        <v>0</v>
      </c>
      <c r="E45" s="46">
        <f t="shared" si="9"/>
        <v>0</v>
      </c>
      <c r="F45" s="46">
        <f t="shared" si="10"/>
        <v>0</v>
      </c>
      <c r="G45" s="26">
        <f t="shared" si="11"/>
        <v>0</v>
      </c>
      <c r="H45" s="47">
        <f t="shared" si="12"/>
        <v>72</v>
      </c>
      <c r="I45" s="25">
        <f t="shared" si="13"/>
        <v>76</v>
      </c>
      <c r="J45" s="25">
        <f t="shared" si="14"/>
        <v>73</v>
      </c>
      <c r="K45" s="48">
        <f t="shared" si="15"/>
        <v>80</v>
      </c>
      <c r="M45" s="25">
        <v>0</v>
      </c>
      <c r="N45" s="44">
        <v>0</v>
      </c>
      <c r="O45" s="25">
        <v>0</v>
      </c>
      <c r="P45" s="44">
        <v>0</v>
      </c>
      <c r="Q45" s="44">
        <v>0</v>
      </c>
      <c r="R45" s="44">
        <v>0</v>
      </c>
      <c r="S45" s="44">
        <v>0</v>
      </c>
      <c r="T45" s="44">
        <v>0</v>
      </c>
      <c r="U45" s="44">
        <v>0</v>
      </c>
      <c r="V45" s="44">
        <v>0</v>
      </c>
      <c r="W45" s="44">
        <v>0</v>
      </c>
      <c r="X45" s="25">
        <v>0</v>
      </c>
      <c r="Y45" s="44">
        <v>0</v>
      </c>
      <c r="Z45" s="44">
        <v>0</v>
      </c>
      <c r="AA45" s="44">
        <v>0</v>
      </c>
      <c r="AB45" s="44">
        <v>0</v>
      </c>
      <c r="AC45" s="44">
        <v>0</v>
      </c>
      <c r="AD45" s="44">
        <v>0</v>
      </c>
      <c r="AE45" s="44">
        <v>0</v>
      </c>
      <c r="AF45" s="44">
        <v>0</v>
      </c>
      <c r="AG45" s="44">
        <v>0</v>
      </c>
      <c r="AH45" s="44">
        <v>0</v>
      </c>
      <c r="AI45" s="44">
        <v>0</v>
      </c>
      <c r="AJ45" s="44">
        <v>0</v>
      </c>
      <c r="AK45" s="44">
        <v>0</v>
      </c>
      <c r="AL45" s="44">
        <v>0</v>
      </c>
    </row>
    <row r="46" spans="1:38">
      <c r="A46" s="44" t="s">
        <v>114</v>
      </c>
      <c r="B46" s="44" t="s">
        <v>234</v>
      </c>
      <c r="C46" s="45" t="s">
        <v>115</v>
      </c>
      <c r="D46" s="24">
        <f t="shared" si="8"/>
        <v>58</v>
      </c>
      <c r="E46" s="46">
        <f t="shared" si="9"/>
        <v>46</v>
      </c>
      <c r="F46" s="46">
        <f t="shared" si="10"/>
        <v>9369</v>
      </c>
      <c r="G46" s="26">
        <f t="shared" si="11"/>
        <v>388</v>
      </c>
      <c r="H46" s="47">
        <f t="shared" si="12"/>
        <v>29</v>
      </c>
      <c r="I46" s="25">
        <f t="shared" si="13"/>
        <v>46</v>
      </c>
      <c r="J46" s="25">
        <f t="shared" si="14"/>
        <v>35</v>
      </c>
      <c r="K46" s="48">
        <f t="shared" si="15"/>
        <v>35</v>
      </c>
      <c r="M46" s="25">
        <v>37</v>
      </c>
      <c r="N46" s="44">
        <v>223</v>
      </c>
      <c r="O46" s="25">
        <v>0</v>
      </c>
      <c r="P46" s="44">
        <v>2</v>
      </c>
      <c r="Q46" s="44">
        <v>13</v>
      </c>
      <c r="R46" s="44">
        <v>21</v>
      </c>
      <c r="S46" s="44">
        <v>150</v>
      </c>
      <c r="T46" s="44">
        <v>0</v>
      </c>
      <c r="U46" s="44">
        <v>0</v>
      </c>
      <c r="V46" s="44">
        <v>0</v>
      </c>
      <c r="W46" s="44">
        <v>25</v>
      </c>
      <c r="X46" s="25">
        <v>2924</v>
      </c>
      <c r="Y46" s="44">
        <v>20</v>
      </c>
      <c r="Z46" s="44">
        <v>6445</v>
      </c>
      <c r="AA46" s="44">
        <v>0</v>
      </c>
      <c r="AB46" s="44">
        <v>0</v>
      </c>
      <c r="AC46" s="44">
        <v>0</v>
      </c>
      <c r="AD46" s="44">
        <v>0</v>
      </c>
      <c r="AE46" s="44">
        <v>1</v>
      </c>
      <c r="AF46" s="44">
        <v>0</v>
      </c>
      <c r="AG46" s="44">
        <v>0</v>
      </c>
      <c r="AH46" s="44">
        <v>0</v>
      </c>
      <c r="AI46" s="44">
        <v>0</v>
      </c>
      <c r="AJ46" s="44">
        <v>0</v>
      </c>
      <c r="AK46" s="44">
        <v>0</v>
      </c>
      <c r="AL46" s="44">
        <v>0</v>
      </c>
    </row>
    <row r="47" spans="1:38">
      <c r="A47" s="44" t="s">
        <v>116</v>
      </c>
      <c r="B47" s="44" t="s">
        <v>236</v>
      </c>
      <c r="C47" s="45" t="s">
        <v>117</v>
      </c>
      <c r="D47" s="24">
        <f t="shared" si="8"/>
        <v>48</v>
      </c>
      <c r="E47" s="46">
        <f t="shared" si="9"/>
        <v>34</v>
      </c>
      <c r="F47" s="46">
        <f t="shared" si="10"/>
        <v>3690</v>
      </c>
      <c r="G47" s="26">
        <f t="shared" si="11"/>
        <v>472</v>
      </c>
      <c r="H47" s="47">
        <f t="shared" si="12"/>
        <v>36</v>
      </c>
      <c r="I47" s="25">
        <f t="shared" si="13"/>
        <v>51</v>
      </c>
      <c r="J47" s="25">
        <f t="shared" si="14"/>
        <v>49</v>
      </c>
      <c r="K47" s="48">
        <f t="shared" si="15"/>
        <v>26</v>
      </c>
      <c r="M47" s="25">
        <v>40</v>
      </c>
      <c r="N47" s="44">
        <v>270</v>
      </c>
      <c r="O47" s="25">
        <v>0</v>
      </c>
      <c r="P47" s="44">
        <v>0</v>
      </c>
      <c r="Q47" s="44">
        <v>7</v>
      </c>
      <c r="R47" s="44">
        <v>8</v>
      </c>
      <c r="S47" s="44">
        <v>195</v>
      </c>
      <c r="T47" s="44">
        <v>0</v>
      </c>
      <c r="U47" s="44">
        <v>0</v>
      </c>
      <c r="V47" s="44">
        <v>0</v>
      </c>
      <c r="W47" s="44">
        <v>30</v>
      </c>
      <c r="X47" s="25">
        <v>3690</v>
      </c>
      <c r="Y47" s="44">
        <v>0</v>
      </c>
      <c r="Z47" s="44">
        <v>0</v>
      </c>
      <c r="AA47" s="44">
        <v>0</v>
      </c>
      <c r="AB47" s="44">
        <v>0</v>
      </c>
      <c r="AC47" s="44">
        <v>0</v>
      </c>
      <c r="AD47" s="44">
        <v>0</v>
      </c>
      <c r="AE47" s="44">
        <v>0</v>
      </c>
      <c r="AF47" s="44">
        <v>0</v>
      </c>
      <c r="AG47" s="44">
        <v>0</v>
      </c>
      <c r="AH47" s="44">
        <v>0</v>
      </c>
      <c r="AI47" s="44">
        <v>4</v>
      </c>
      <c r="AJ47" s="44">
        <v>0</v>
      </c>
      <c r="AK47" s="44">
        <v>0</v>
      </c>
      <c r="AL47" s="44">
        <v>0</v>
      </c>
    </row>
    <row r="48" spans="1:38">
      <c r="A48" s="49" t="s">
        <v>118</v>
      </c>
      <c r="B48" s="49" t="s">
        <v>235</v>
      </c>
      <c r="C48" s="50" t="s">
        <v>119</v>
      </c>
      <c r="D48" s="24">
        <f t="shared" si="8"/>
        <v>0</v>
      </c>
      <c r="E48" s="46">
        <f t="shared" si="9"/>
        <v>0</v>
      </c>
      <c r="F48" s="46">
        <f t="shared" si="10"/>
        <v>0</v>
      </c>
      <c r="G48" s="26">
        <f t="shared" si="11"/>
        <v>0</v>
      </c>
      <c r="H48" s="47">
        <f t="shared" si="12"/>
        <v>72</v>
      </c>
      <c r="I48" s="25">
        <f t="shared" si="13"/>
        <v>76</v>
      </c>
      <c r="J48" s="25">
        <f t="shared" si="14"/>
        <v>73</v>
      </c>
      <c r="K48" s="48">
        <f t="shared" si="15"/>
        <v>80</v>
      </c>
      <c r="M48" s="25">
        <v>0</v>
      </c>
      <c r="N48" s="44">
        <v>0</v>
      </c>
      <c r="O48" s="25">
        <v>0</v>
      </c>
      <c r="P48" s="44">
        <v>0</v>
      </c>
      <c r="Q48" s="44">
        <v>0</v>
      </c>
      <c r="R48" s="44">
        <v>0</v>
      </c>
      <c r="S48" s="44">
        <v>0</v>
      </c>
      <c r="T48" s="44">
        <v>0</v>
      </c>
      <c r="U48" s="44">
        <v>0</v>
      </c>
      <c r="V48" s="44">
        <v>0</v>
      </c>
      <c r="W48" s="44">
        <v>0</v>
      </c>
      <c r="X48" s="25">
        <v>0</v>
      </c>
      <c r="Y48" s="44">
        <v>0</v>
      </c>
      <c r="Z48" s="44">
        <v>0</v>
      </c>
      <c r="AA48" s="44">
        <v>0</v>
      </c>
      <c r="AB48" s="44">
        <v>0</v>
      </c>
      <c r="AC48" s="44">
        <v>0</v>
      </c>
      <c r="AD48" s="44">
        <v>0</v>
      </c>
      <c r="AE48" s="44">
        <v>0</v>
      </c>
      <c r="AF48" s="44">
        <v>0</v>
      </c>
      <c r="AG48" s="44">
        <v>0</v>
      </c>
      <c r="AH48" s="44">
        <v>0</v>
      </c>
      <c r="AI48" s="44">
        <v>0</v>
      </c>
      <c r="AJ48" s="44">
        <v>0</v>
      </c>
      <c r="AK48" s="44">
        <v>0</v>
      </c>
      <c r="AL48" s="44">
        <v>0</v>
      </c>
    </row>
    <row r="49" spans="1:38">
      <c r="A49" s="44" t="s">
        <v>120</v>
      </c>
      <c r="B49" s="44" t="s">
        <v>239</v>
      </c>
      <c r="C49" s="45" t="s">
        <v>121</v>
      </c>
      <c r="D49" s="24">
        <f t="shared" si="8"/>
        <v>45</v>
      </c>
      <c r="E49" s="46">
        <f t="shared" si="9"/>
        <v>221</v>
      </c>
      <c r="F49" s="46">
        <f t="shared" si="10"/>
        <v>10885</v>
      </c>
      <c r="G49" s="26">
        <f t="shared" si="11"/>
        <v>332</v>
      </c>
      <c r="H49" s="47">
        <f t="shared" si="12"/>
        <v>39</v>
      </c>
      <c r="I49" s="25">
        <f t="shared" si="13"/>
        <v>16</v>
      </c>
      <c r="J49" s="25">
        <f t="shared" si="14"/>
        <v>32</v>
      </c>
      <c r="K49" s="48">
        <f t="shared" si="15"/>
        <v>38</v>
      </c>
      <c r="M49" s="25">
        <v>36</v>
      </c>
      <c r="N49" s="44">
        <v>225</v>
      </c>
      <c r="O49" s="25">
        <v>1</v>
      </c>
      <c r="P49" s="44">
        <v>0</v>
      </c>
      <c r="Q49" s="44">
        <v>3</v>
      </c>
      <c r="R49" s="44">
        <v>9</v>
      </c>
      <c r="S49" s="44">
        <v>103</v>
      </c>
      <c r="T49" s="44">
        <v>0</v>
      </c>
      <c r="U49" s="44">
        <v>0</v>
      </c>
      <c r="V49" s="44">
        <v>0</v>
      </c>
      <c r="W49" s="44">
        <v>82</v>
      </c>
      <c r="X49" s="25">
        <v>7674</v>
      </c>
      <c r="Y49" s="44">
        <v>138</v>
      </c>
      <c r="Z49" s="44">
        <v>3187</v>
      </c>
      <c r="AA49" s="44">
        <v>0</v>
      </c>
      <c r="AB49" s="44">
        <v>0</v>
      </c>
      <c r="AC49" s="44">
        <v>0</v>
      </c>
      <c r="AD49" s="44">
        <v>0</v>
      </c>
      <c r="AE49" s="44">
        <v>0</v>
      </c>
      <c r="AF49" s="44">
        <v>0</v>
      </c>
      <c r="AG49" s="44">
        <v>0</v>
      </c>
      <c r="AH49" s="44">
        <v>0</v>
      </c>
      <c r="AI49" s="44">
        <v>1</v>
      </c>
      <c r="AJ49" s="44">
        <v>0</v>
      </c>
      <c r="AK49" s="44">
        <v>24</v>
      </c>
      <c r="AL49" s="44">
        <v>0</v>
      </c>
    </row>
    <row r="50" spans="1:38">
      <c r="A50" s="44" t="s">
        <v>122</v>
      </c>
      <c r="B50" s="44" t="s">
        <v>239</v>
      </c>
      <c r="C50" s="45" t="s">
        <v>123</v>
      </c>
      <c r="D50" s="24">
        <f t="shared" si="8"/>
        <v>120</v>
      </c>
      <c r="E50" s="46">
        <f t="shared" si="9"/>
        <v>230</v>
      </c>
      <c r="F50" s="46">
        <f t="shared" si="10"/>
        <v>18050</v>
      </c>
      <c r="G50" s="26">
        <f t="shared" si="11"/>
        <v>408</v>
      </c>
      <c r="H50" s="47">
        <f t="shared" si="12"/>
        <v>12</v>
      </c>
      <c r="I50" s="25">
        <f t="shared" si="13"/>
        <v>15</v>
      </c>
      <c r="J50" s="25">
        <f t="shared" si="14"/>
        <v>27</v>
      </c>
      <c r="K50" s="48">
        <f t="shared" si="15"/>
        <v>33</v>
      </c>
      <c r="M50" s="25">
        <v>72</v>
      </c>
      <c r="N50" s="44">
        <v>269</v>
      </c>
      <c r="O50" s="25">
        <v>0</v>
      </c>
      <c r="P50" s="44">
        <v>2</v>
      </c>
      <c r="Q50" s="44">
        <v>12</v>
      </c>
      <c r="R50" s="44">
        <v>48</v>
      </c>
      <c r="S50" s="44">
        <v>122</v>
      </c>
      <c r="T50" s="44">
        <v>0</v>
      </c>
      <c r="U50" s="44">
        <v>0</v>
      </c>
      <c r="V50" s="44">
        <v>3</v>
      </c>
      <c r="W50" s="44">
        <v>111</v>
      </c>
      <c r="X50" s="25">
        <v>16536</v>
      </c>
      <c r="Y50" s="44">
        <v>117</v>
      </c>
      <c r="Z50" s="44">
        <v>1514</v>
      </c>
      <c r="AA50" s="44">
        <v>0</v>
      </c>
      <c r="AB50" s="44">
        <v>0</v>
      </c>
      <c r="AC50" s="44">
        <v>0</v>
      </c>
      <c r="AD50" s="44">
        <v>0</v>
      </c>
      <c r="AE50" s="44">
        <v>2</v>
      </c>
      <c r="AF50" s="44">
        <v>0</v>
      </c>
      <c r="AG50" s="44">
        <v>0</v>
      </c>
      <c r="AH50" s="44">
        <v>0</v>
      </c>
      <c r="AI50" s="44">
        <v>0</v>
      </c>
      <c r="AJ50" s="44">
        <v>0</v>
      </c>
      <c r="AK50" s="44">
        <v>0</v>
      </c>
      <c r="AL50" s="44">
        <v>0</v>
      </c>
    </row>
    <row r="51" spans="1:38">
      <c r="A51" s="44" t="s">
        <v>124</v>
      </c>
      <c r="B51" s="44" t="s">
        <v>241</v>
      </c>
      <c r="C51" s="45" t="s">
        <v>125</v>
      </c>
      <c r="D51" s="24">
        <f t="shared" si="8"/>
        <v>30</v>
      </c>
      <c r="E51" s="46">
        <f t="shared" si="9"/>
        <v>18</v>
      </c>
      <c r="F51" s="46">
        <f t="shared" si="10"/>
        <v>1763</v>
      </c>
      <c r="G51" s="26">
        <f t="shared" si="11"/>
        <v>200</v>
      </c>
      <c r="H51" s="47">
        <f t="shared" si="12"/>
        <v>50</v>
      </c>
      <c r="I51" s="25">
        <f t="shared" si="13"/>
        <v>58</v>
      </c>
      <c r="J51" s="25">
        <f t="shared" si="14"/>
        <v>55</v>
      </c>
      <c r="K51" s="48">
        <f t="shared" si="15"/>
        <v>50</v>
      </c>
      <c r="M51" s="25">
        <v>18</v>
      </c>
      <c r="N51" s="44">
        <v>119</v>
      </c>
      <c r="O51" s="25">
        <v>0</v>
      </c>
      <c r="P51" s="44">
        <v>0</v>
      </c>
      <c r="Q51" s="44">
        <v>8</v>
      </c>
      <c r="R51" s="44">
        <v>12</v>
      </c>
      <c r="S51" s="44">
        <v>73</v>
      </c>
      <c r="T51" s="44">
        <v>0</v>
      </c>
      <c r="U51" s="44">
        <v>0</v>
      </c>
      <c r="V51" s="44">
        <v>0</v>
      </c>
      <c r="W51" s="44">
        <v>12</v>
      </c>
      <c r="X51" s="25">
        <v>1763</v>
      </c>
      <c r="Y51" s="44">
        <v>6</v>
      </c>
      <c r="Z51" s="44">
        <v>0</v>
      </c>
      <c r="AA51" s="44">
        <v>0</v>
      </c>
      <c r="AB51" s="44">
        <v>0</v>
      </c>
      <c r="AC51" s="44">
        <v>0</v>
      </c>
      <c r="AD51" s="44">
        <v>0</v>
      </c>
      <c r="AE51" s="44">
        <v>0</v>
      </c>
      <c r="AF51" s="44">
        <v>0</v>
      </c>
      <c r="AG51" s="44">
        <v>0</v>
      </c>
      <c r="AH51" s="44">
        <v>0</v>
      </c>
      <c r="AI51" s="44">
        <v>0</v>
      </c>
      <c r="AJ51" s="44">
        <v>0</v>
      </c>
      <c r="AK51" s="44">
        <v>0</v>
      </c>
      <c r="AL51" s="44">
        <v>0</v>
      </c>
    </row>
    <row r="52" spans="1:38">
      <c r="A52" s="44" t="s">
        <v>126</v>
      </c>
      <c r="B52" s="44" t="s">
        <v>239</v>
      </c>
      <c r="C52" s="45" t="s">
        <v>127</v>
      </c>
      <c r="D52" s="24">
        <f t="shared" si="8"/>
        <v>68</v>
      </c>
      <c r="E52" s="46">
        <f t="shared" si="9"/>
        <v>119</v>
      </c>
      <c r="F52" s="46">
        <f t="shared" si="10"/>
        <v>8607</v>
      </c>
      <c r="G52" s="26">
        <f t="shared" si="11"/>
        <v>268</v>
      </c>
      <c r="H52" s="47">
        <f t="shared" si="12"/>
        <v>25</v>
      </c>
      <c r="I52" s="25">
        <f t="shared" si="13"/>
        <v>28</v>
      </c>
      <c r="J52" s="25">
        <f t="shared" si="14"/>
        <v>36</v>
      </c>
      <c r="K52" s="48">
        <f t="shared" si="15"/>
        <v>43</v>
      </c>
      <c r="M52" s="25">
        <v>46</v>
      </c>
      <c r="N52" s="44">
        <v>215</v>
      </c>
      <c r="O52" s="25">
        <v>4</v>
      </c>
      <c r="P52" s="44">
        <v>1</v>
      </c>
      <c r="Q52" s="44">
        <v>18</v>
      </c>
      <c r="R52" s="44">
        <v>22</v>
      </c>
      <c r="S52" s="44">
        <v>30</v>
      </c>
      <c r="T52" s="44">
        <v>0</v>
      </c>
      <c r="U52" s="44">
        <v>0</v>
      </c>
      <c r="V52" s="44">
        <v>0</v>
      </c>
      <c r="W52" s="44">
        <v>59</v>
      </c>
      <c r="X52" s="25">
        <v>4770</v>
      </c>
      <c r="Y52" s="44">
        <v>41</v>
      </c>
      <c r="Z52" s="44">
        <v>2884</v>
      </c>
      <c r="AA52" s="44">
        <v>0</v>
      </c>
      <c r="AB52" s="44">
        <v>0</v>
      </c>
      <c r="AC52" s="44">
        <v>0</v>
      </c>
      <c r="AD52" s="44">
        <v>0</v>
      </c>
      <c r="AE52" s="44">
        <v>0</v>
      </c>
      <c r="AF52" s="44">
        <v>0</v>
      </c>
      <c r="AG52" s="44">
        <v>0</v>
      </c>
      <c r="AH52" s="44">
        <v>0</v>
      </c>
      <c r="AI52" s="44">
        <v>19</v>
      </c>
      <c r="AJ52" s="44">
        <v>0</v>
      </c>
      <c r="AK52" s="44">
        <v>953</v>
      </c>
      <c r="AL52" s="44">
        <v>0</v>
      </c>
    </row>
    <row r="53" spans="1:38">
      <c r="A53" s="44" t="s">
        <v>128</v>
      </c>
      <c r="B53" s="44" t="s">
        <v>239</v>
      </c>
      <c r="C53" s="45" t="s">
        <v>129</v>
      </c>
      <c r="D53" s="24">
        <f t="shared" si="8"/>
        <v>90</v>
      </c>
      <c r="E53" s="46">
        <f t="shared" si="9"/>
        <v>38</v>
      </c>
      <c r="F53" s="46">
        <f t="shared" si="10"/>
        <v>8343</v>
      </c>
      <c r="G53" s="26">
        <f t="shared" si="11"/>
        <v>476</v>
      </c>
      <c r="H53" s="47">
        <f t="shared" si="12"/>
        <v>17</v>
      </c>
      <c r="I53" s="25">
        <f t="shared" si="13"/>
        <v>49</v>
      </c>
      <c r="J53" s="25">
        <f t="shared" si="14"/>
        <v>37</v>
      </c>
      <c r="K53" s="48">
        <f t="shared" si="15"/>
        <v>25</v>
      </c>
      <c r="M53" s="25">
        <v>40</v>
      </c>
      <c r="N53" s="44">
        <v>323</v>
      </c>
      <c r="O53" s="25">
        <v>1</v>
      </c>
      <c r="P53" s="44">
        <v>1</v>
      </c>
      <c r="Q53" s="44">
        <v>0</v>
      </c>
      <c r="R53" s="44">
        <v>50</v>
      </c>
      <c r="S53" s="44">
        <v>150</v>
      </c>
      <c r="T53" s="44">
        <v>1</v>
      </c>
      <c r="U53" s="44">
        <v>0</v>
      </c>
      <c r="V53" s="44">
        <v>0</v>
      </c>
      <c r="W53" s="44">
        <v>30</v>
      </c>
      <c r="X53" s="25">
        <v>7106</v>
      </c>
      <c r="Y53" s="44">
        <v>3</v>
      </c>
      <c r="Z53" s="44">
        <v>1100</v>
      </c>
      <c r="AA53" s="44">
        <v>0</v>
      </c>
      <c r="AB53" s="44">
        <v>0</v>
      </c>
      <c r="AC53" s="44">
        <v>0</v>
      </c>
      <c r="AD53" s="44">
        <v>0</v>
      </c>
      <c r="AE53" s="44">
        <v>0</v>
      </c>
      <c r="AF53" s="44">
        <v>0</v>
      </c>
      <c r="AG53" s="44">
        <v>0</v>
      </c>
      <c r="AH53" s="44">
        <v>0</v>
      </c>
      <c r="AI53" s="44">
        <v>5</v>
      </c>
      <c r="AJ53" s="44">
        <v>0</v>
      </c>
      <c r="AK53" s="44">
        <v>137</v>
      </c>
      <c r="AL53" s="44">
        <v>0</v>
      </c>
    </row>
    <row r="54" spans="1:38">
      <c r="A54" s="44" t="s">
        <v>130</v>
      </c>
      <c r="B54" s="44" t="s">
        <v>239</v>
      </c>
      <c r="C54" s="45" t="s">
        <v>131</v>
      </c>
      <c r="D54" s="24">
        <f t="shared" si="8"/>
        <v>162</v>
      </c>
      <c r="E54" s="46">
        <f t="shared" si="9"/>
        <v>334</v>
      </c>
      <c r="F54" s="46">
        <f t="shared" si="10"/>
        <v>36237</v>
      </c>
      <c r="G54" s="26">
        <f t="shared" si="11"/>
        <v>1062</v>
      </c>
      <c r="H54" s="47">
        <f t="shared" si="12"/>
        <v>11</v>
      </c>
      <c r="I54" s="25">
        <f t="shared" si="13"/>
        <v>12</v>
      </c>
      <c r="J54" s="25">
        <f t="shared" si="14"/>
        <v>13</v>
      </c>
      <c r="K54" s="48">
        <f t="shared" si="15"/>
        <v>9</v>
      </c>
      <c r="M54" s="25">
        <v>111</v>
      </c>
      <c r="N54" s="44">
        <v>746</v>
      </c>
      <c r="O54" s="25">
        <v>1</v>
      </c>
      <c r="P54" s="44">
        <v>6</v>
      </c>
      <c r="Q54" s="44">
        <v>17</v>
      </c>
      <c r="R54" s="44">
        <v>51</v>
      </c>
      <c r="S54" s="44">
        <v>292</v>
      </c>
      <c r="T54" s="44">
        <v>0</v>
      </c>
      <c r="U54" s="44">
        <v>0</v>
      </c>
      <c r="V54" s="44">
        <v>0</v>
      </c>
      <c r="W54" s="44">
        <v>180</v>
      </c>
      <c r="X54" s="25">
        <v>30460</v>
      </c>
      <c r="Y54" s="44">
        <v>147</v>
      </c>
      <c r="Z54" s="44">
        <v>5633</v>
      </c>
      <c r="AA54" s="44">
        <v>0</v>
      </c>
      <c r="AB54" s="44">
        <v>0</v>
      </c>
      <c r="AC54" s="44">
        <v>0</v>
      </c>
      <c r="AD54" s="44">
        <v>0</v>
      </c>
      <c r="AE54" s="44">
        <v>1</v>
      </c>
      <c r="AF54" s="44">
        <v>0</v>
      </c>
      <c r="AG54" s="44">
        <v>0</v>
      </c>
      <c r="AH54" s="44">
        <v>0</v>
      </c>
      <c r="AI54" s="44">
        <v>6</v>
      </c>
      <c r="AJ54" s="44">
        <v>0</v>
      </c>
      <c r="AK54" s="44">
        <v>144</v>
      </c>
      <c r="AL54" s="44">
        <v>0</v>
      </c>
    </row>
    <row r="55" spans="1:38">
      <c r="A55" s="44" t="s">
        <v>132</v>
      </c>
      <c r="B55" s="44" t="s">
        <v>239</v>
      </c>
      <c r="C55" s="45" t="s">
        <v>133</v>
      </c>
      <c r="D55" s="24">
        <f t="shared" si="8"/>
        <v>79</v>
      </c>
      <c r="E55" s="46">
        <f t="shared" si="9"/>
        <v>51</v>
      </c>
      <c r="F55" s="46">
        <f t="shared" si="10"/>
        <v>10599</v>
      </c>
      <c r="G55" s="26">
        <f t="shared" si="11"/>
        <v>292</v>
      </c>
      <c r="H55" s="47">
        <f t="shared" si="12"/>
        <v>21</v>
      </c>
      <c r="I55" s="25">
        <f t="shared" si="13"/>
        <v>45</v>
      </c>
      <c r="J55" s="25">
        <f t="shared" si="14"/>
        <v>33</v>
      </c>
      <c r="K55" s="48">
        <f t="shared" si="15"/>
        <v>41</v>
      </c>
      <c r="M55" s="25">
        <v>46</v>
      </c>
      <c r="N55" s="44">
        <v>199</v>
      </c>
      <c r="O55" s="25">
        <v>1</v>
      </c>
      <c r="P55" s="44">
        <v>0</v>
      </c>
      <c r="Q55" s="44">
        <v>17</v>
      </c>
      <c r="R55" s="44">
        <v>33</v>
      </c>
      <c r="S55" s="44">
        <v>75</v>
      </c>
      <c r="T55" s="44">
        <v>0</v>
      </c>
      <c r="U55" s="44">
        <v>0</v>
      </c>
      <c r="V55" s="44">
        <v>0</v>
      </c>
      <c r="W55" s="44">
        <v>37</v>
      </c>
      <c r="X55" s="25">
        <v>10159</v>
      </c>
      <c r="Y55" s="44">
        <v>6</v>
      </c>
      <c r="Z55" s="44">
        <v>420</v>
      </c>
      <c r="AA55" s="44">
        <v>0</v>
      </c>
      <c r="AB55" s="44">
        <v>0</v>
      </c>
      <c r="AC55" s="44">
        <v>0</v>
      </c>
      <c r="AD55" s="44">
        <v>0</v>
      </c>
      <c r="AE55" s="44">
        <v>0</v>
      </c>
      <c r="AF55" s="44">
        <v>0</v>
      </c>
      <c r="AG55" s="44">
        <v>0</v>
      </c>
      <c r="AH55" s="44">
        <v>0</v>
      </c>
      <c r="AI55" s="44">
        <v>8</v>
      </c>
      <c r="AJ55" s="44">
        <v>0</v>
      </c>
      <c r="AK55" s="44">
        <v>20</v>
      </c>
      <c r="AL55" s="44">
        <v>0</v>
      </c>
    </row>
    <row r="56" spans="1:38">
      <c r="A56" s="44" t="s">
        <v>134</v>
      </c>
      <c r="B56" s="44" t="s">
        <v>240</v>
      </c>
      <c r="C56" s="45" t="s">
        <v>135</v>
      </c>
      <c r="D56" s="24">
        <f t="shared" si="8"/>
        <v>79</v>
      </c>
      <c r="E56" s="46">
        <f t="shared" si="9"/>
        <v>150</v>
      </c>
      <c r="F56" s="46">
        <f t="shared" si="10"/>
        <v>4266</v>
      </c>
      <c r="G56" s="26">
        <f t="shared" si="11"/>
        <v>548</v>
      </c>
      <c r="H56" s="47">
        <f t="shared" si="12"/>
        <v>21</v>
      </c>
      <c r="I56" s="25">
        <f t="shared" si="13"/>
        <v>24</v>
      </c>
      <c r="J56" s="25">
        <f t="shared" si="14"/>
        <v>47</v>
      </c>
      <c r="K56" s="48">
        <f t="shared" si="15"/>
        <v>22</v>
      </c>
      <c r="M56" s="25">
        <v>48</v>
      </c>
      <c r="N56" s="44">
        <v>395</v>
      </c>
      <c r="O56" s="25">
        <v>0</v>
      </c>
      <c r="P56" s="44">
        <v>0</v>
      </c>
      <c r="Q56" s="44">
        <v>5</v>
      </c>
      <c r="R56" s="44">
        <v>31</v>
      </c>
      <c r="S56" s="44">
        <v>148</v>
      </c>
      <c r="T56" s="44">
        <v>0</v>
      </c>
      <c r="U56" s="44">
        <v>0</v>
      </c>
      <c r="V56" s="44">
        <v>0</v>
      </c>
      <c r="W56" s="44">
        <v>82</v>
      </c>
      <c r="X56" s="25">
        <v>2361</v>
      </c>
      <c r="Y56" s="44">
        <v>67</v>
      </c>
      <c r="Z56" s="44">
        <v>1883</v>
      </c>
      <c r="AA56" s="44">
        <v>0</v>
      </c>
      <c r="AB56" s="44">
        <v>0</v>
      </c>
      <c r="AC56" s="44">
        <v>0</v>
      </c>
      <c r="AD56" s="44">
        <v>0</v>
      </c>
      <c r="AE56" s="44">
        <v>0</v>
      </c>
      <c r="AF56" s="44">
        <v>0</v>
      </c>
      <c r="AG56" s="44">
        <v>0</v>
      </c>
      <c r="AH56" s="44">
        <v>0</v>
      </c>
      <c r="AI56" s="44">
        <v>1</v>
      </c>
      <c r="AJ56" s="44">
        <v>0</v>
      </c>
      <c r="AK56" s="44">
        <v>22</v>
      </c>
      <c r="AL56" s="44">
        <v>0</v>
      </c>
    </row>
    <row r="57" spans="1:38">
      <c r="A57" s="44" t="s">
        <v>136</v>
      </c>
      <c r="B57" s="44" t="s">
        <v>238</v>
      </c>
      <c r="C57" s="45" t="s">
        <v>137</v>
      </c>
      <c r="D57" s="24">
        <f t="shared" si="8"/>
        <v>13</v>
      </c>
      <c r="E57" s="46">
        <f t="shared" si="9"/>
        <v>36</v>
      </c>
      <c r="F57" s="46">
        <f t="shared" si="10"/>
        <v>8296</v>
      </c>
      <c r="G57" s="26">
        <f t="shared" si="11"/>
        <v>165</v>
      </c>
      <c r="H57" s="47">
        <f t="shared" si="12"/>
        <v>60</v>
      </c>
      <c r="I57" s="25">
        <f t="shared" si="13"/>
        <v>50</v>
      </c>
      <c r="J57" s="25">
        <f t="shared" si="14"/>
        <v>38</v>
      </c>
      <c r="K57" s="48">
        <f t="shared" si="15"/>
        <v>53</v>
      </c>
      <c r="M57" s="25">
        <v>9</v>
      </c>
      <c r="N57" s="44">
        <v>104</v>
      </c>
      <c r="O57" s="25">
        <v>2</v>
      </c>
      <c r="P57" s="44">
        <v>6</v>
      </c>
      <c r="Q57" s="44">
        <v>8</v>
      </c>
      <c r="R57" s="44">
        <v>4</v>
      </c>
      <c r="S57" s="44">
        <v>42</v>
      </c>
      <c r="T57" s="44">
        <v>0</v>
      </c>
      <c r="U57" s="44">
        <v>0</v>
      </c>
      <c r="V57" s="44">
        <v>3</v>
      </c>
      <c r="W57" s="44">
        <v>24</v>
      </c>
      <c r="X57" s="25">
        <v>1429</v>
      </c>
      <c r="Y57" s="44">
        <v>1</v>
      </c>
      <c r="Z57" s="44">
        <v>0</v>
      </c>
      <c r="AA57" s="44">
        <v>1</v>
      </c>
      <c r="AB57" s="44">
        <v>0</v>
      </c>
      <c r="AC57" s="44">
        <v>0</v>
      </c>
      <c r="AD57" s="44">
        <v>0</v>
      </c>
      <c r="AE57" s="44">
        <v>5</v>
      </c>
      <c r="AF57" s="44">
        <v>0</v>
      </c>
      <c r="AG57" s="44">
        <v>6283</v>
      </c>
      <c r="AH57" s="44">
        <v>0</v>
      </c>
      <c r="AI57" s="44">
        <v>5</v>
      </c>
      <c r="AJ57" s="44">
        <v>0</v>
      </c>
      <c r="AK57" s="44">
        <v>584</v>
      </c>
      <c r="AL57" s="44">
        <v>0</v>
      </c>
    </row>
    <row r="58" spans="1:38">
      <c r="A58" s="44" t="s">
        <v>138</v>
      </c>
      <c r="B58" s="44" t="s">
        <v>234</v>
      </c>
      <c r="C58" s="45" t="s">
        <v>139</v>
      </c>
      <c r="D58" s="24">
        <f t="shared" si="8"/>
        <v>388</v>
      </c>
      <c r="E58" s="46">
        <f t="shared" si="9"/>
        <v>675</v>
      </c>
      <c r="F58" s="46">
        <f t="shared" si="10"/>
        <v>83122</v>
      </c>
      <c r="G58" s="26">
        <f t="shared" si="11"/>
        <v>1670</v>
      </c>
      <c r="H58" s="47">
        <f t="shared" si="12"/>
        <v>5</v>
      </c>
      <c r="I58" s="25">
        <f t="shared" si="13"/>
        <v>7</v>
      </c>
      <c r="J58" s="25">
        <f t="shared" si="14"/>
        <v>9</v>
      </c>
      <c r="K58" s="48">
        <f t="shared" si="15"/>
        <v>7</v>
      </c>
      <c r="M58" s="25">
        <v>264</v>
      </c>
      <c r="N58" s="44">
        <v>1104</v>
      </c>
      <c r="O58" s="25">
        <v>1</v>
      </c>
      <c r="P58" s="44">
        <v>5</v>
      </c>
      <c r="Q58" s="44">
        <v>59</v>
      </c>
      <c r="R58" s="44">
        <v>124</v>
      </c>
      <c r="S58" s="44">
        <v>500</v>
      </c>
      <c r="T58" s="44">
        <v>1</v>
      </c>
      <c r="U58" s="44">
        <v>0</v>
      </c>
      <c r="V58" s="44">
        <v>0</v>
      </c>
      <c r="W58" s="44">
        <v>389</v>
      </c>
      <c r="X58" s="25">
        <v>64502</v>
      </c>
      <c r="Y58" s="44">
        <v>264</v>
      </c>
      <c r="Z58" s="44">
        <v>10580</v>
      </c>
      <c r="AA58" s="44">
        <v>2</v>
      </c>
      <c r="AB58" s="44">
        <v>0</v>
      </c>
      <c r="AC58" s="44">
        <v>61</v>
      </c>
      <c r="AD58" s="44">
        <v>0</v>
      </c>
      <c r="AE58" s="44">
        <v>4</v>
      </c>
      <c r="AF58" s="44">
        <v>0</v>
      </c>
      <c r="AG58" s="44">
        <v>45</v>
      </c>
      <c r="AH58" s="44">
        <v>0</v>
      </c>
      <c r="AI58" s="44">
        <v>16</v>
      </c>
      <c r="AJ58" s="44">
        <v>0</v>
      </c>
      <c r="AK58" s="44">
        <v>7934</v>
      </c>
      <c r="AL58" s="44">
        <v>0</v>
      </c>
    </row>
    <row r="59" spans="1:38">
      <c r="A59" s="44" t="s">
        <v>140</v>
      </c>
      <c r="B59" s="44" t="s">
        <v>236</v>
      </c>
      <c r="C59" s="45" t="s">
        <v>141</v>
      </c>
      <c r="D59" s="24">
        <f t="shared" si="8"/>
        <v>62</v>
      </c>
      <c r="E59" s="46">
        <f t="shared" si="9"/>
        <v>70</v>
      </c>
      <c r="F59" s="46">
        <f t="shared" si="10"/>
        <v>32295</v>
      </c>
      <c r="G59" s="26">
        <f t="shared" si="11"/>
        <v>623</v>
      </c>
      <c r="H59" s="47">
        <f t="shared" si="12"/>
        <v>28</v>
      </c>
      <c r="I59" s="25">
        <f t="shared" si="13"/>
        <v>36</v>
      </c>
      <c r="J59" s="25">
        <f t="shared" si="14"/>
        <v>16</v>
      </c>
      <c r="K59" s="48">
        <f t="shared" si="15"/>
        <v>17</v>
      </c>
      <c r="M59" s="25">
        <v>39</v>
      </c>
      <c r="N59" s="44">
        <v>458</v>
      </c>
      <c r="O59" s="25">
        <v>1</v>
      </c>
      <c r="P59" s="44">
        <v>4</v>
      </c>
      <c r="Q59" s="44">
        <v>0</v>
      </c>
      <c r="R59" s="44">
        <v>23</v>
      </c>
      <c r="S59" s="44">
        <v>160</v>
      </c>
      <c r="T59" s="44">
        <v>0</v>
      </c>
      <c r="U59" s="44">
        <v>0</v>
      </c>
      <c r="V59" s="44">
        <v>0</v>
      </c>
      <c r="W59" s="44">
        <v>57</v>
      </c>
      <c r="X59" s="25">
        <v>30274</v>
      </c>
      <c r="Y59" s="44">
        <v>13</v>
      </c>
      <c r="Z59" s="44">
        <v>2021</v>
      </c>
      <c r="AA59" s="44">
        <v>0</v>
      </c>
      <c r="AB59" s="44">
        <v>0</v>
      </c>
      <c r="AC59" s="44">
        <v>0</v>
      </c>
      <c r="AD59" s="44">
        <v>0</v>
      </c>
      <c r="AE59" s="44">
        <v>0</v>
      </c>
      <c r="AF59" s="44">
        <v>0</v>
      </c>
      <c r="AG59" s="44">
        <v>0</v>
      </c>
      <c r="AH59" s="44">
        <v>0</v>
      </c>
      <c r="AI59" s="44">
        <v>0</v>
      </c>
      <c r="AJ59" s="44">
        <v>0</v>
      </c>
      <c r="AK59" s="44">
        <v>0</v>
      </c>
      <c r="AL59" s="44">
        <v>0</v>
      </c>
    </row>
    <row r="60" spans="1:38">
      <c r="A60" s="44" t="s">
        <v>142</v>
      </c>
      <c r="B60" s="44" t="s">
        <v>235</v>
      </c>
      <c r="C60" s="45" t="s">
        <v>143</v>
      </c>
      <c r="D60" s="24">
        <f t="shared" si="8"/>
        <v>0</v>
      </c>
      <c r="E60" s="46">
        <f t="shared" si="9"/>
        <v>1</v>
      </c>
      <c r="F60" s="46">
        <f t="shared" si="10"/>
        <v>29</v>
      </c>
      <c r="G60" s="26">
        <f t="shared" si="11"/>
        <v>7</v>
      </c>
      <c r="H60" s="47">
        <f t="shared" si="12"/>
        <v>72</v>
      </c>
      <c r="I60" s="25">
        <f t="shared" si="13"/>
        <v>70</v>
      </c>
      <c r="J60" s="25">
        <f t="shared" si="14"/>
        <v>67</v>
      </c>
      <c r="K60" s="48">
        <f t="shared" si="15"/>
        <v>73</v>
      </c>
      <c r="M60" s="25">
        <v>0</v>
      </c>
      <c r="N60" s="44">
        <v>1</v>
      </c>
      <c r="O60" s="25">
        <v>0</v>
      </c>
      <c r="P60" s="44">
        <v>0</v>
      </c>
      <c r="Q60" s="44">
        <v>6</v>
      </c>
      <c r="R60" s="44">
        <v>0</v>
      </c>
      <c r="S60" s="44">
        <v>0</v>
      </c>
      <c r="T60" s="44">
        <v>0</v>
      </c>
      <c r="U60" s="44">
        <v>0</v>
      </c>
      <c r="V60" s="44">
        <v>0</v>
      </c>
      <c r="W60" s="44">
        <v>0</v>
      </c>
      <c r="X60" s="25">
        <v>0</v>
      </c>
      <c r="Y60" s="44">
        <v>0</v>
      </c>
      <c r="Z60" s="44">
        <v>0</v>
      </c>
      <c r="AA60" s="44">
        <v>0</v>
      </c>
      <c r="AB60" s="44">
        <v>0</v>
      </c>
      <c r="AC60" s="44">
        <v>0</v>
      </c>
      <c r="AD60" s="44">
        <v>0</v>
      </c>
      <c r="AE60" s="44">
        <v>0</v>
      </c>
      <c r="AF60" s="44">
        <v>0</v>
      </c>
      <c r="AG60" s="44">
        <v>0</v>
      </c>
      <c r="AH60" s="44">
        <v>0</v>
      </c>
      <c r="AI60" s="44">
        <v>1</v>
      </c>
      <c r="AJ60" s="44">
        <v>0</v>
      </c>
      <c r="AK60" s="44">
        <v>29</v>
      </c>
      <c r="AL60" s="44">
        <v>0</v>
      </c>
    </row>
    <row r="61" spans="1:38">
      <c r="A61" s="44" t="s">
        <v>144</v>
      </c>
      <c r="B61" s="44" t="s">
        <v>236</v>
      </c>
      <c r="C61" s="45" t="s">
        <v>145</v>
      </c>
      <c r="D61" s="24">
        <f t="shared" si="8"/>
        <v>47</v>
      </c>
      <c r="E61" s="46">
        <f t="shared" si="9"/>
        <v>114</v>
      </c>
      <c r="F61" s="46">
        <f t="shared" si="10"/>
        <v>6706</v>
      </c>
      <c r="G61" s="26">
        <f t="shared" si="11"/>
        <v>445</v>
      </c>
      <c r="H61" s="47">
        <f t="shared" si="12"/>
        <v>37</v>
      </c>
      <c r="I61" s="25">
        <f t="shared" si="13"/>
        <v>29</v>
      </c>
      <c r="J61" s="25">
        <f t="shared" si="14"/>
        <v>41</v>
      </c>
      <c r="K61" s="48">
        <f t="shared" si="15"/>
        <v>29</v>
      </c>
      <c r="M61" s="25">
        <v>37</v>
      </c>
      <c r="N61" s="44">
        <v>330</v>
      </c>
      <c r="O61" s="25">
        <v>0</v>
      </c>
      <c r="P61" s="44">
        <v>0</v>
      </c>
      <c r="Q61" s="44">
        <v>10</v>
      </c>
      <c r="R61" s="44">
        <v>10</v>
      </c>
      <c r="S61" s="44">
        <v>105</v>
      </c>
      <c r="T61" s="44">
        <v>0</v>
      </c>
      <c r="U61" s="44">
        <v>0</v>
      </c>
      <c r="V61" s="44">
        <v>0</v>
      </c>
      <c r="W61" s="44">
        <v>90</v>
      </c>
      <c r="X61" s="25">
        <v>5592</v>
      </c>
      <c r="Y61" s="44">
        <v>23</v>
      </c>
      <c r="Z61" s="44">
        <v>1114</v>
      </c>
      <c r="AA61" s="44">
        <v>0</v>
      </c>
      <c r="AB61" s="44">
        <v>0</v>
      </c>
      <c r="AC61" s="44">
        <v>0</v>
      </c>
      <c r="AD61" s="44">
        <v>0</v>
      </c>
      <c r="AE61" s="44">
        <v>0</v>
      </c>
      <c r="AF61" s="44">
        <v>0</v>
      </c>
      <c r="AG61" s="44">
        <v>0</v>
      </c>
      <c r="AH61" s="44">
        <v>0</v>
      </c>
      <c r="AI61" s="44">
        <v>1</v>
      </c>
      <c r="AJ61" s="44">
        <v>0</v>
      </c>
      <c r="AK61" s="44">
        <v>0</v>
      </c>
      <c r="AL61" s="44">
        <v>0</v>
      </c>
    </row>
    <row r="62" spans="1:38">
      <c r="A62" s="44" t="s">
        <v>146</v>
      </c>
      <c r="B62" s="44" t="s">
        <v>239</v>
      </c>
      <c r="C62" s="45" t="s">
        <v>147</v>
      </c>
      <c r="D62" s="24">
        <f t="shared" si="8"/>
        <v>85</v>
      </c>
      <c r="E62" s="46">
        <f t="shared" si="9"/>
        <v>194</v>
      </c>
      <c r="F62" s="46">
        <f t="shared" si="10"/>
        <v>29054</v>
      </c>
      <c r="G62" s="26">
        <f t="shared" si="11"/>
        <v>452</v>
      </c>
      <c r="H62" s="47">
        <f t="shared" si="12"/>
        <v>20</v>
      </c>
      <c r="I62" s="25">
        <f t="shared" si="13"/>
        <v>19</v>
      </c>
      <c r="J62" s="25">
        <f t="shared" si="14"/>
        <v>19</v>
      </c>
      <c r="K62" s="48">
        <f t="shared" si="15"/>
        <v>28</v>
      </c>
      <c r="M62" s="25">
        <v>38</v>
      </c>
      <c r="N62" s="44">
        <v>301</v>
      </c>
      <c r="O62" s="25">
        <v>0</v>
      </c>
      <c r="P62" s="44">
        <v>0</v>
      </c>
      <c r="Q62" s="44">
        <v>9</v>
      </c>
      <c r="R62" s="44">
        <v>47</v>
      </c>
      <c r="S62" s="44">
        <v>142</v>
      </c>
      <c r="T62" s="44">
        <v>0</v>
      </c>
      <c r="U62" s="44">
        <v>0</v>
      </c>
      <c r="V62" s="44">
        <v>0</v>
      </c>
      <c r="W62" s="44">
        <v>57</v>
      </c>
      <c r="X62" s="25">
        <v>28808</v>
      </c>
      <c r="Y62" s="44">
        <v>122</v>
      </c>
      <c r="Z62" s="44">
        <v>0</v>
      </c>
      <c r="AA62" s="44">
        <v>0</v>
      </c>
      <c r="AB62" s="44">
        <v>0</v>
      </c>
      <c r="AC62" s="44">
        <v>0</v>
      </c>
      <c r="AD62" s="44">
        <v>0</v>
      </c>
      <c r="AE62" s="44">
        <v>0</v>
      </c>
      <c r="AF62" s="44">
        <v>0</v>
      </c>
      <c r="AG62" s="44">
        <v>0</v>
      </c>
      <c r="AH62" s="44">
        <v>0</v>
      </c>
      <c r="AI62" s="44">
        <v>15</v>
      </c>
      <c r="AJ62" s="44">
        <v>0</v>
      </c>
      <c r="AK62" s="44">
        <v>246</v>
      </c>
      <c r="AL62" s="44">
        <v>0</v>
      </c>
    </row>
    <row r="63" spans="1:38">
      <c r="A63" s="44" t="s">
        <v>148</v>
      </c>
      <c r="B63" s="44" t="s">
        <v>237</v>
      </c>
      <c r="C63" s="45" t="s">
        <v>149</v>
      </c>
      <c r="D63" s="24">
        <f t="shared" si="8"/>
        <v>0</v>
      </c>
      <c r="E63" s="46">
        <f t="shared" si="9"/>
        <v>0</v>
      </c>
      <c r="F63" s="46">
        <f t="shared" si="10"/>
        <v>0</v>
      </c>
      <c r="G63" s="26">
        <f t="shared" si="11"/>
        <v>11</v>
      </c>
      <c r="H63" s="47">
        <f t="shared" si="12"/>
        <v>72</v>
      </c>
      <c r="I63" s="25">
        <f t="shared" si="13"/>
        <v>76</v>
      </c>
      <c r="J63" s="25">
        <f t="shared" si="14"/>
        <v>73</v>
      </c>
      <c r="K63" s="48">
        <f t="shared" si="15"/>
        <v>71</v>
      </c>
      <c r="M63" s="25">
        <v>0</v>
      </c>
      <c r="N63" s="44">
        <v>5</v>
      </c>
      <c r="O63" s="25">
        <v>0</v>
      </c>
      <c r="P63" s="44">
        <v>1</v>
      </c>
      <c r="Q63" s="44">
        <v>5</v>
      </c>
      <c r="R63" s="44">
        <v>0</v>
      </c>
      <c r="S63" s="44">
        <v>0</v>
      </c>
      <c r="T63" s="44">
        <v>0</v>
      </c>
      <c r="U63" s="44">
        <v>0</v>
      </c>
      <c r="V63" s="44">
        <v>0</v>
      </c>
      <c r="W63" s="44">
        <v>0</v>
      </c>
      <c r="X63" s="25">
        <v>0</v>
      </c>
      <c r="Y63" s="44">
        <v>0</v>
      </c>
      <c r="Z63" s="44">
        <v>0</v>
      </c>
      <c r="AA63" s="44">
        <v>0</v>
      </c>
      <c r="AB63" s="44">
        <v>0</v>
      </c>
      <c r="AC63" s="44">
        <v>0</v>
      </c>
      <c r="AD63" s="44">
        <v>0</v>
      </c>
      <c r="AE63" s="44">
        <v>0</v>
      </c>
      <c r="AF63" s="44">
        <v>0</v>
      </c>
      <c r="AG63" s="44">
        <v>0</v>
      </c>
      <c r="AH63" s="44">
        <v>0</v>
      </c>
      <c r="AI63" s="44">
        <v>0</v>
      </c>
      <c r="AJ63" s="44">
        <v>0</v>
      </c>
      <c r="AK63" s="44">
        <v>0</v>
      </c>
      <c r="AL63" s="44">
        <v>0</v>
      </c>
    </row>
    <row r="64" spans="1:38">
      <c r="A64" s="44" t="s">
        <v>150</v>
      </c>
      <c r="B64" s="44" t="s">
        <v>238</v>
      </c>
      <c r="C64" s="45" t="s">
        <v>151</v>
      </c>
      <c r="D64" s="24">
        <f t="shared" si="8"/>
        <v>35</v>
      </c>
      <c r="E64" s="46">
        <f t="shared" si="9"/>
        <v>110</v>
      </c>
      <c r="F64" s="46">
        <f t="shared" si="10"/>
        <v>5567</v>
      </c>
      <c r="G64" s="26">
        <f t="shared" si="11"/>
        <v>154</v>
      </c>
      <c r="H64" s="47">
        <f t="shared" si="12"/>
        <v>47</v>
      </c>
      <c r="I64" s="25">
        <f t="shared" si="13"/>
        <v>30</v>
      </c>
      <c r="J64" s="25">
        <f t="shared" si="14"/>
        <v>44</v>
      </c>
      <c r="K64" s="48">
        <f t="shared" si="15"/>
        <v>56</v>
      </c>
      <c r="M64" s="25">
        <v>12</v>
      </c>
      <c r="N64" s="44">
        <v>91</v>
      </c>
      <c r="O64" s="25">
        <v>0</v>
      </c>
      <c r="P64" s="44">
        <v>0</v>
      </c>
      <c r="Q64" s="44">
        <v>13</v>
      </c>
      <c r="R64" s="44">
        <v>23</v>
      </c>
      <c r="S64" s="44">
        <v>50</v>
      </c>
      <c r="T64" s="44">
        <v>0</v>
      </c>
      <c r="U64" s="44">
        <v>0</v>
      </c>
      <c r="V64" s="44">
        <v>0</v>
      </c>
      <c r="W64" s="44">
        <v>45</v>
      </c>
      <c r="X64" s="25">
        <v>5567</v>
      </c>
      <c r="Y64" s="44">
        <v>65</v>
      </c>
      <c r="Z64" s="44">
        <v>0</v>
      </c>
      <c r="AA64" s="44">
        <v>0</v>
      </c>
      <c r="AB64" s="44">
        <v>0</v>
      </c>
      <c r="AC64" s="44">
        <v>0</v>
      </c>
      <c r="AD64" s="44">
        <v>0</v>
      </c>
      <c r="AE64" s="44">
        <v>0</v>
      </c>
      <c r="AF64" s="44">
        <v>0</v>
      </c>
      <c r="AG64" s="44">
        <v>0</v>
      </c>
      <c r="AH64" s="44">
        <v>0</v>
      </c>
      <c r="AI64" s="44">
        <v>0</v>
      </c>
      <c r="AJ64" s="44">
        <v>0</v>
      </c>
      <c r="AK64" s="44">
        <v>0</v>
      </c>
      <c r="AL64" s="44">
        <v>0</v>
      </c>
    </row>
    <row r="65" spans="1:38">
      <c r="A65" s="44" t="s">
        <v>152</v>
      </c>
      <c r="B65" s="44" t="s">
        <v>234</v>
      </c>
      <c r="C65" s="45" t="s">
        <v>153</v>
      </c>
      <c r="D65" s="24">
        <f t="shared" si="8"/>
        <v>537</v>
      </c>
      <c r="E65" s="46">
        <f t="shared" si="9"/>
        <v>2212</v>
      </c>
      <c r="F65" s="46">
        <f t="shared" si="10"/>
        <v>1116626.1680000001</v>
      </c>
      <c r="G65" s="26">
        <f t="shared" si="11"/>
        <v>3097</v>
      </c>
      <c r="H65" s="47">
        <f t="shared" si="12"/>
        <v>4</v>
      </c>
      <c r="I65" s="25">
        <f t="shared" si="13"/>
        <v>2</v>
      </c>
      <c r="J65" s="25">
        <f t="shared" si="14"/>
        <v>1</v>
      </c>
      <c r="K65" s="48">
        <f t="shared" si="15"/>
        <v>4</v>
      </c>
      <c r="M65" s="25">
        <v>301</v>
      </c>
      <c r="N65" s="44">
        <v>1362</v>
      </c>
      <c r="O65" s="25">
        <v>1</v>
      </c>
      <c r="P65" s="44">
        <v>19</v>
      </c>
      <c r="Q65" s="44">
        <v>50</v>
      </c>
      <c r="R65" s="44">
        <v>236</v>
      </c>
      <c r="S65" s="44">
        <v>1664</v>
      </c>
      <c r="T65" s="44">
        <v>1</v>
      </c>
      <c r="U65" s="44">
        <v>0</v>
      </c>
      <c r="V65" s="44">
        <v>0</v>
      </c>
      <c r="W65" s="44">
        <v>753</v>
      </c>
      <c r="X65" s="25">
        <v>1085610.1680000001</v>
      </c>
      <c r="Y65" s="44">
        <v>1457</v>
      </c>
      <c r="Z65" s="44">
        <v>31014</v>
      </c>
      <c r="AA65" s="44">
        <v>0</v>
      </c>
      <c r="AB65" s="44">
        <v>0</v>
      </c>
      <c r="AC65" s="44">
        <v>0</v>
      </c>
      <c r="AD65" s="44">
        <v>0</v>
      </c>
      <c r="AE65" s="44">
        <v>1</v>
      </c>
      <c r="AF65" s="44">
        <v>0</v>
      </c>
      <c r="AG65" s="44">
        <v>2</v>
      </c>
      <c r="AH65" s="44">
        <v>0</v>
      </c>
      <c r="AI65" s="44">
        <v>1</v>
      </c>
      <c r="AJ65" s="44">
        <v>0</v>
      </c>
      <c r="AK65" s="44">
        <v>0</v>
      </c>
      <c r="AL65" s="44">
        <v>0</v>
      </c>
    </row>
    <row r="66" spans="1:38">
      <c r="A66" s="49" t="s">
        <v>154</v>
      </c>
      <c r="B66" s="49" t="s">
        <v>235</v>
      </c>
      <c r="C66" s="50" t="s">
        <v>155</v>
      </c>
      <c r="D66" s="24">
        <f t="shared" si="8"/>
        <v>0</v>
      </c>
      <c r="E66" s="46">
        <f t="shared" si="9"/>
        <v>0</v>
      </c>
      <c r="F66" s="46">
        <f t="shared" si="10"/>
        <v>0</v>
      </c>
      <c r="G66" s="26">
        <f t="shared" si="11"/>
        <v>0</v>
      </c>
      <c r="H66" s="47">
        <f t="shared" si="12"/>
        <v>72</v>
      </c>
      <c r="I66" s="25">
        <f t="shared" si="13"/>
        <v>76</v>
      </c>
      <c r="J66" s="25">
        <f t="shared" si="14"/>
        <v>73</v>
      </c>
      <c r="K66" s="48">
        <f t="shared" si="15"/>
        <v>80</v>
      </c>
      <c r="M66" s="25">
        <v>0</v>
      </c>
      <c r="N66" s="44">
        <v>0</v>
      </c>
      <c r="O66" s="25">
        <v>0</v>
      </c>
      <c r="P66" s="44">
        <v>0</v>
      </c>
      <c r="Q66" s="44">
        <v>0</v>
      </c>
      <c r="R66" s="44">
        <v>0</v>
      </c>
      <c r="S66" s="44">
        <v>0</v>
      </c>
      <c r="T66" s="44">
        <v>0</v>
      </c>
      <c r="U66" s="44">
        <v>0</v>
      </c>
      <c r="V66" s="44">
        <v>0</v>
      </c>
      <c r="W66" s="44">
        <v>0</v>
      </c>
      <c r="X66" s="25">
        <v>0</v>
      </c>
      <c r="Y66" s="44">
        <v>0</v>
      </c>
      <c r="Z66" s="44">
        <v>0</v>
      </c>
      <c r="AA66" s="44">
        <v>0</v>
      </c>
      <c r="AB66" s="44">
        <v>0</v>
      </c>
      <c r="AC66" s="44">
        <v>0</v>
      </c>
      <c r="AD66" s="44">
        <v>0</v>
      </c>
      <c r="AE66" s="44">
        <v>0</v>
      </c>
      <c r="AF66" s="44">
        <v>0</v>
      </c>
      <c r="AG66" s="44">
        <v>0</v>
      </c>
      <c r="AH66" s="44">
        <v>0</v>
      </c>
      <c r="AI66" s="44">
        <v>0</v>
      </c>
      <c r="AJ66" s="44">
        <v>0</v>
      </c>
      <c r="AK66" s="44">
        <v>0</v>
      </c>
      <c r="AL66" s="44">
        <v>0</v>
      </c>
    </row>
    <row r="67" spans="1:38">
      <c r="A67" s="44" t="s">
        <v>156</v>
      </c>
      <c r="B67" s="44" t="s">
        <v>236</v>
      </c>
      <c r="C67" s="45" t="s">
        <v>157</v>
      </c>
      <c r="D67" s="24">
        <f t="shared" si="8"/>
        <v>36</v>
      </c>
      <c r="E67" s="46">
        <f t="shared" si="9"/>
        <v>22</v>
      </c>
      <c r="F67" s="46">
        <f t="shared" si="10"/>
        <v>368</v>
      </c>
      <c r="G67" s="26">
        <f t="shared" si="11"/>
        <v>255</v>
      </c>
      <c r="H67" s="47">
        <f t="shared" si="12"/>
        <v>44</v>
      </c>
      <c r="I67" s="25">
        <f t="shared" si="13"/>
        <v>55</v>
      </c>
      <c r="J67" s="25">
        <f t="shared" si="14"/>
        <v>62</v>
      </c>
      <c r="K67" s="48">
        <f t="shared" si="15"/>
        <v>45</v>
      </c>
      <c r="M67" s="25">
        <v>28</v>
      </c>
      <c r="N67" s="44">
        <v>164</v>
      </c>
      <c r="O67" s="25">
        <v>0</v>
      </c>
      <c r="P67" s="44">
        <v>0</v>
      </c>
      <c r="Q67" s="44">
        <v>3</v>
      </c>
      <c r="R67" s="44">
        <v>8</v>
      </c>
      <c r="S67" s="44">
        <v>88</v>
      </c>
      <c r="T67" s="44">
        <v>0</v>
      </c>
      <c r="U67" s="44">
        <v>0</v>
      </c>
      <c r="V67" s="44">
        <v>0</v>
      </c>
      <c r="W67" s="44">
        <v>15</v>
      </c>
      <c r="X67" s="25">
        <v>368</v>
      </c>
      <c r="Y67" s="44">
        <v>7</v>
      </c>
      <c r="Z67" s="44">
        <v>0</v>
      </c>
      <c r="AA67" s="44">
        <v>0</v>
      </c>
      <c r="AB67" s="44">
        <v>0</v>
      </c>
      <c r="AC67" s="44">
        <v>0</v>
      </c>
      <c r="AD67" s="44">
        <v>0</v>
      </c>
      <c r="AE67" s="44">
        <v>0</v>
      </c>
      <c r="AF67" s="44">
        <v>0</v>
      </c>
      <c r="AG67" s="44">
        <v>0</v>
      </c>
      <c r="AH67" s="44">
        <v>0</v>
      </c>
      <c r="AI67" s="44">
        <v>0</v>
      </c>
      <c r="AJ67" s="44">
        <v>0</v>
      </c>
      <c r="AK67" s="44">
        <v>0</v>
      </c>
      <c r="AL67" s="44">
        <v>0</v>
      </c>
    </row>
    <row r="68" spans="1:38">
      <c r="A68" s="44" t="s">
        <v>158</v>
      </c>
      <c r="B68" s="44" t="s">
        <v>234</v>
      </c>
      <c r="C68" s="45" t="s">
        <v>159</v>
      </c>
      <c r="D68" s="24">
        <f t="shared" si="8"/>
        <v>731</v>
      </c>
      <c r="E68" s="46">
        <f t="shared" si="9"/>
        <v>1297</v>
      </c>
      <c r="F68" s="46">
        <f t="shared" si="10"/>
        <v>398111.18400000001</v>
      </c>
      <c r="G68" s="26">
        <f t="shared" si="11"/>
        <v>3657</v>
      </c>
      <c r="H68" s="47">
        <f t="shared" si="12"/>
        <v>2</v>
      </c>
      <c r="I68" s="25">
        <f t="shared" si="13"/>
        <v>5</v>
      </c>
      <c r="J68" s="25">
        <f t="shared" si="14"/>
        <v>3</v>
      </c>
      <c r="K68" s="48">
        <f t="shared" si="15"/>
        <v>3</v>
      </c>
      <c r="M68" s="25">
        <v>376</v>
      </c>
      <c r="N68" s="44">
        <v>1749</v>
      </c>
      <c r="O68" s="25">
        <v>0</v>
      </c>
      <c r="P68" s="44">
        <v>30</v>
      </c>
      <c r="Q68" s="44">
        <v>68</v>
      </c>
      <c r="R68" s="44">
        <v>355</v>
      </c>
      <c r="S68" s="44">
        <v>1808</v>
      </c>
      <c r="T68" s="44">
        <v>0</v>
      </c>
      <c r="U68" s="44">
        <v>2</v>
      </c>
      <c r="V68" s="44">
        <v>0</v>
      </c>
      <c r="W68" s="44">
        <v>370</v>
      </c>
      <c r="X68" s="25">
        <v>78898</v>
      </c>
      <c r="Y68" s="44">
        <v>922</v>
      </c>
      <c r="Z68" s="44">
        <v>317527</v>
      </c>
      <c r="AA68" s="44">
        <v>0</v>
      </c>
      <c r="AB68" s="44">
        <v>0</v>
      </c>
      <c r="AC68" s="44">
        <v>0</v>
      </c>
      <c r="AD68" s="44">
        <v>0</v>
      </c>
      <c r="AE68" s="44">
        <v>5</v>
      </c>
      <c r="AF68" s="44">
        <v>0</v>
      </c>
      <c r="AG68" s="44">
        <v>1686.184</v>
      </c>
      <c r="AH68" s="44">
        <v>0</v>
      </c>
      <c r="AI68" s="44">
        <v>0</v>
      </c>
      <c r="AJ68" s="44">
        <v>0</v>
      </c>
      <c r="AK68" s="44">
        <v>0</v>
      </c>
      <c r="AL68" s="44">
        <v>0</v>
      </c>
    </row>
    <row r="69" spans="1:38">
      <c r="A69" s="44" t="s">
        <v>160</v>
      </c>
      <c r="B69" s="44" t="s">
        <v>235</v>
      </c>
      <c r="C69" s="45" t="s">
        <v>161</v>
      </c>
      <c r="D69" s="24">
        <f t="shared" si="8"/>
        <v>0</v>
      </c>
      <c r="E69" s="46">
        <f t="shared" si="9"/>
        <v>2</v>
      </c>
      <c r="F69" s="46">
        <f t="shared" si="10"/>
        <v>0</v>
      </c>
      <c r="G69" s="26">
        <f t="shared" si="11"/>
        <v>16</v>
      </c>
      <c r="H69" s="47">
        <f t="shared" si="12"/>
        <v>72</v>
      </c>
      <c r="I69" s="25">
        <f t="shared" si="13"/>
        <v>68</v>
      </c>
      <c r="J69" s="25">
        <f t="shared" si="14"/>
        <v>73</v>
      </c>
      <c r="K69" s="48">
        <f t="shared" si="15"/>
        <v>68</v>
      </c>
      <c r="M69" s="25">
        <v>0</v>
      </c>
      <c r="N69" s="44">
        <v>5</v>
      </c>
      <c r="O69" s="25">
        <v>0</v>
      </c>
      <c r="P69" s="44">
        <v>1</v>
      </c>
      <c r="Q69" s="44">
        <v>10</v>
      </c>
      <c r="R69" s="44">
        <v>0</v>
      </c>
      <c r="S69" s="44">
        <v>0</v>
      </c>
      <c r="T69" s="44">
        <v>0</v>
      </c>
      <c r="U69" s="44">
        <v>0</v>
      </c>
      <c r="V69" s="44">
        <v>0</v>
      </c>
      <c r="W69" s="44">
        <v>1</v>
      </c>
      <c r="X69" s="25">
        <v>0</v>
      </c>
      <c r="Y69" s="44">
        <v>0</v>
      </c>
      <c r="Z69" s="44">
        <v>0</v>
      </c>
      <c r="AA69" s="44">
        <v>0</v>
      </c>
      <c r="AB69" s="44">
        <v>0</v>
      </c>
      <c r="AC69" s="44">
        <v>0</v>
      </c>
      <c r="AD69" s="44">
        <v>0</v>
      </c>
      <c r="AE69" s="44">
        <v>1</v>
      </c>
      <c r="AF69" s="44">
        <v>0</v>
      </c>
      <c r="AG69" s="44">
        <v>0</v>
      </c>
      <c r="AH69" s="44">
        <v>0</v>
      </c>
      <c r="AI69" s="44">
        <v>0</v>
      </c>
      <c r="AJ69" s="44">
        <v>0</v>
      </c>
      <c r="AK69" s="44">
        <v>0</v>
      </c>
      <c r="AL69" s="44">
        <v>0</v>
      </c>
    </row>
    <row r="70" spans="1:38">
      <c r="A70" s="44" t="s">
        <v>162</v>
      </c>
      <c r="B70" s="44" t="s">
        <v>234</v>
      </c>
      <c r="C70" s="45" t="s">
        <v>163</v>
      </c>
      <c r="D70" s="24">
        <f t="shared" si="8"/>
        <v>190</v>
      </c>
      <c r="E70" s="46">
        <f t="shared" si="9"/>
        <v>278</v>
      </c>
      <c r="F70" s="46">
        <f t="shared" si="10"/>
        <v>29726</v>
      </c>
      <c r="G70" s="26">
        <f t="shared" si="11"/>
        <v>691</v>
      </c>
      <c r="H70" s="47">
        <f t="shared" si="12"/>
        <v>9</v>
      </c>
      <c r="I70" s="25">
        <f t="shared" si="13"/>
        <v>14</v>
      </c>
      <c r="J70" s="25">
        <f t="shared" si="14"/>
        <v>17</v>
      </c>
      <c r="K70" s="48">
        <f t="shared" si="15"/>
        <v>14</v>
      </c>
      <c r="M70" s="25">
        <v>103</v>
      </c>
      <c r="N70" s="44">
        <v>379</v>
      </c>
      <c r="O70" s="25">
        <v>1</v>
      </c>
      <c r="P70" s="44">
        <v>2</v>
      </c>
      <c r="Q70" s="44">
        <v>20</v>
      </c>
      <c r="R70" s="44">
        <v>87</v>
      </c>
      <c r="S70" s="44">
        <v>289</v>
      </c>
      <c r="T70" s="44">
        <v>0</v>
      </c>
      <c r="U70" s="44">
        <v>0</v>
      </c>
      <c r="V70" s="44">
        <v>0</v>
      </c>
      <c r="W70" s="44">
        <v>93</v>
      </c>
      <c r="X70" s="25">
        <v>21201</v>
      </c>
      <c r="Y70" s="44">
        <v>183</v>
      </c>
      <c r="Z70" s="44">
        <v>8508</v>
      </c>
      <c r="AA70" s="44">
        <v>1</v>
      </c>
      <c r="AB70" s="44">
        <v>0</v>
      </c>
      <c r="AC70" s="44">
        <v>6</v>
      </c>
      <c r="AD70" s="44">
        <v>0</v>
      </c>
      <c r="AE70" s="44">
        <v>1</v>
      </c>
      <c r="AF70" s="44">
        <v>0</v>
      </c>
      <c r="AG70" s="44">
        <v>11</v>
      </c>
      <c r="AH70" s="44">
        <v>0</v>
      </c>
      <c r="AI70" s="44">
        <v>0</v>
      </c>
      <c r="AJ70" s="44">
        <v>0</v>
      </c>
      <c r="AK70" s="44">
        <v>0</v>
      </c>
      <c r="AL70" s="44">
        <v>0</v>
      </c>
    </row>
    <row r="71" spans="1:38">
      <c r="A71" s="49" t="s">
        <v>164</v>
      </c>
      <c r="B71" s="49" t="s">
        <v>235</v>
      </c>
      <c r="C71" s="50" t="s">
        <v>165</v>
      </c>
      <c r="D71" s="24">
        <f t="shared" si="8"/>
        <v>0</v>
      </c>
      <c r="E71" s="46">
        <f t="shared" si="9"/>
        <v>1</v>
      </c>
      <c r="F71" s="46">
        <f t="shared" si="10"/>
        <v>0</v>
      </c>
      <c r="G71" s="26">
        <f t="shared" si="11"/>
        <v>3</v>
      </c>
      <c r="H71" s="47">
        <f t="shared" si="12"/>
        <v>72</v>
      </c>
      <c r="I71" s="25">
        <f t="shared" si="13"/>
        <v>70</v>
      </c>
      <c r="J71" s="25">
        <f t="shared" si="14"/>
        <v>73</v>
      </c>
      <c r="K71" s="48">
        <f t="shared" si="15"/>
        <v>76</v>
      </c>
      <c r="M71" s="25">
        <v>0</v>
      </c>
      <c r="N71" s="44">
        <v>1</v>
      </c>
      <c r="O71" s="25">
        <v>0</v>
      </c>
      <c r="P71" s="44">
        <v>0</v>
      </c>
      <c r="Q71" s="44">
        <v>2</v>
      </c>
      <c r="R71" s="44">
        <v>0</v>
      </c>
      <c r="S71" s="44">
        <v>0</v>
      </c>
      <c r="T71" s="44">
        <v>0</v>
      </c>
      <c r="U71" s="44">
        <v>0</v>
      </c>
      <c r="V71" s="44">
        <v>0</v>
      </c>
      <c r="W71" s="44">
        <v>1</v>
      </c>
      <c r="X71" s="25">
        <v>0</v>
      </c>
      <c r="Y71" s="44">
        <v>0</v>
      </c>
      <c r="Z71" s="44">
        <v>0</v>
      </c>
      <c r="AA71" s="44">
        <v>0</v>
      </c>
      <c r="AB71" s="44">
        <v>0</v>
      </c>
      <c r="AC71" s="44">
        <v>0</v>
      </c>
      <c r="AD71" s="44">
        <v>0</v>
      </c>
      <c r="AE71" s="44">
        <v>0</v>
      </c>
      <c r="AF71" s="44">
        <v>0</v>
      </c>
      <c r="AG71" s="44">
        <v>0</v>
      </c>
      <c r="AH71" s="44">
        <v>0</v>
      </c>
      <c r="AI71" s="44">
        <v>0</v>
      </c>
      <c r="AJ71" s="44">
        <v>0</v>
      </c>
      <c r="AK71" s="44">
        <v>0</v>
      </c>
      <c r="AL71" s="44">
        <v>0</v>
      </c>
    </row>
    <row r="72" spans="1:38">
      <c r="A72" s="49" t="s">
        <v>166</v>
      </c>
      <c r="B72" s="49" t="s">
        <v>235</v>
      </c>
      <c r="C72" s="50" t="s">
        <v>167</v>
      </c>
      <c r="D72" s="24">
        <f t="shared" si="8"/>
        <v>0</v>
      </c>
      <c r="E72" s="46">
        <f t="shared" si="9"/>
        <v>0</v>
      </c>
      <c r="F72" s="46">
        <f t="shared" si="10"/>
        <v>0</v>
      </c>
      <c r="G72" s="26">
        <f t="shared" si="11"/>
        <v>4</v>
      </c>
      <c r="H72" s="47">
        <f t="shared" si="12"/>
        <v>72</v>
      </c>
      <c r="I72" s="25">
        <f t="shared" si="13"/>
        <v>76</v>
      </c>
      <c r="J72" s="25">
        <f t="shared" si="14"/>
        <v>73</v>
      </c>
      <c r="K72" s="48">
        <f t="shared" si="15"/>
        <v>74</v>
      </c>
      <c r="M72" s="25">
        <v>0</v>
      </c>
      <c r="N72" s="44">
        <v>0</v>
      </c>
      <c r="O72" s="25">
        <v>0</v>
      </c>
      <c r="P72" s="44">
        <v>0</v>
      </c>
      <c r="Q72" s="44">
        <v>4</v>
      </c>
      <c r="R72" s="44">
        <v>0</v>
      </c>
      <c r="S72" s="44">
        <v>0</v>
      </c>
      <c r="T72" s="44">
        <v>0</v>
      </c>
      <c r="U72" s="44">
        <v>0</v>
      </c>
      <c r="V72" s="44">
        <v>0</v>
      </c>
      <c r="W72" s="44">
        <v>0</v>
      </c>
      <c r="X72" s="25">
        <v>0</v>
      </c>
      <c r="Y72" s="44">
        <v>0</v>
      </c>
      <c r="Z72" s="44">
        <v>0</v>
      </c>
      <c r="AA72" s="44">
        <v>0</v>
      </c>
      <c r="AB72" s="44">
        <v>0</v>
      </c>
      <c r="AC72" s="44">
        <v>0</v>
      </c>
      <c r="AD72" s="44">
        <v>0</v>
      </c>
      <c r="AE72" s="44">
        <v>0</v>
      </c>
      <c r="AF72" s="44">
        <v>0</v>
      </c>
      <c r="AG72" s="44">
        <v>0</v>
      </c>
      <c r="AH72" s="44">
        <v>0</v>
      </c>
      <c r="AI72" s="44">
        <v>0</v>
      </c>
      <c r="AJ72" s="44">
        <v>0</v>
      </c>
      <c r="AK72" s="44">
        <v>0</v>
      </c>
      <c r="AL72" s="44">
        <v>0</v>
      </c>
    </row>
    <row r="73" spans="1:38">
      <c r="A73" s="44" t="s">
        <v>168</v>
      </c>
      <c r="B73" s="44" t="s">
        <v>240</v>
      </c>
      <c r="C73" s="45" t="s">
        <v>169</v>
      </c>
      <c r="D73" s="24">
        <f t="shared" si="8"/>
        <v>1</v>
      </c>
      <c r="E73" s="46">
        <f t="shared" si="9"/>
        <v>1</v>
      </c>
      <c r="F73" s="46">
        <f t="shared" si="10"/>
        <v>0</v>
      </c>
      <c r="G73" s="26">
        <f t="shared" si="11"/>
        <v>12</v>
      </c>
      <c r="H73" s="47">
        <f t="shared" si="12"/>
        <v>67</v>
      </c>
      <c r="I73" s="25">
        <f t="shared" si="13"/>
        <v>70</v>
      </c>
      <c r="J73" s="25">
        <f t="shared" si="14"/>
        <v>73</v>
      </c>
      <c r="K73" s="48">
        <f t="shared" si="15"/>
        <v>70</v>
      </c>
      <c r="M73" s="25">
        <v>1</v>
      </c>
      <c r="N73" s="44">
        <v>12</v>
      </c>
      <c r="O73" s="25">
        <v>0</v>
      </c>
      <c r="P73" s="44">
        <v>0</v>
      </c>
      <c r="Q73" s="44">
        <v>0</v>
      </c>
      <c r="R73" s="44">
        <v>0</v>
      </c>
      <c r="S73" s="44">
        <v>0</v>
      </c>
      <c r="T73" s="44">
        <v>0</v>
      </c>
      <c r="U73" s="44">
        <v>0</v>
      </c>
      <c r="V73" s="44">
        <v>0</v>
      </c>
      <c r="W73" s="44">
        <v>1</v>
      </c>
      <c r="X73" s="25">
        <v>0</v>
      </c>
      <c r="Y73" s="44">
        <v>0</v>
      </c>
      <c r="Z73" s="44">
        <v>0</v>
      </c>
      <c r="AA73" s="44">
        <v>0</v>
      </c>
      <c r="AB73" s="44">
        <v>0</v>
      </c>
      <c r="AC73" s="44">
        <v>0</v>
      </c>
      <c r="AD73" s="44">
        <v>0</v>
      </c>
      <c r="AE73" s="44">
        <v>0</v>
      </c>
      <c r="AF73" s="44">
        <v>0</v>
      </c>
      <c r="AG73" s="44">
        <v>0</v>
      </c>
      <c r="AH73" s="44">
        <v>0</v>
      </c>
      <c r="AI73" s="44">
        <v>0</v>
      </c>
      <c r="AJ73" s="44">
        <v>0</v>
      </c>
      <c r="AK73" s="44">
        <v>0</v>
      </c>
      <c r="AL73" s="44">
        <v>0</v>
      </c>
    </row>
    <row r="74" spans="1:38">
      <c r="A74" s="44" t="s">
        <v>170</v>
      </c>
      <c r="B74" s="44" t="s">
        <v>241</v>
      </c>
      <c r="C74" s="45" t="s">
        <v>171</v>
      </c>
      <c r="D74" s="24">
        <f t="shared" si="8"/>
        <v>40</v>
      </c>
      <c r="E74" s="46">
        <f t="shared" si="9"/>
        <v>22</v>
      </c>
      <c r="F74" s="46">
        <f t="shared" si="10"/>
        <v>39711</v>
      </c>
      <c r="G74" s="26">
        <f t="shared" si="11"/>
        <v>390</v>
      </c>
      <c r="H74" s="47">
        <f t="shared" si="12"/>
        <v>43</v>
      </c>
      <c r="I74" s="25">
        <f t="shared" si="13"/>
        <v>55</v>
      </c>
      <c r="J74" s="25">
        <f t="shared" si="14"/>
        <v>11</v>
      </c>
      <c r="K74" s="48">
        <f t="shared" si="15"/>
        <v>34</v>
      </c>
      <c r="M74" s="25">
        <v>28</v>
      </c>
      <c r="N74" s="44">
        <v>244</v>
      </c>
      <c r="O74" s="25">
        <v>0</v>
      </c>
      <c r="P74" s="44">
        <v>0</v>
      </c>
      <c r="Q74" s="44">
        <v>8</v>
      </c>
      <c r="R74" s="44">
        <v>12</v>
      </c>
      <c r="S74" s="44">
        <v>138</v>
      </c>
      <c r="T74" s="44">
        <v>0</v>
      </c>
      <c r="U74" s="44">
        <v>0</v>
      </c>
      <c r="V74" s="44">
        <v>0</v>
      </c>
      <c r="W74" s="44">
        <v>11</v>
      </c>
      <c r="X74" s="25">
        <v>6170</v>
      </c>
      <c r="Y74" s="44">
        <v>11</v>
      </c>
      <c r="Z74" s="44">
        <v>33541</v>
      </c>
      <c r="AA74" s="44">
        <v>0</v>
      </c>
      <c r="AB74" s="44">
        <v>0</v>
      </c>
      <c r="AC74" s="44">
        <v>0</v>
      </c>
      <c r="AD74" s="44">
        <v>0</v>
      </c>
      <c r="AE74" s="44">
        <v>0</v>
      </c>
      <c r="AF74" s="44">
        <v>0</v>
      </c>
      <c r="AG74" s="44">
        <v>0</v>
      </c>
      <c r="AH74" s="44">
        <v>0</v>
      </c>
      <c r="AI74" s="44">
        <v>0</v>
      </c>
      <c r="AJ74" s="44">
        <v>0</v>
      </c>
      <c r="AK74" s="44">
        <v>0</v>
      </c>
      <c r="AL74" s="44">
        <v>0</v>
      </c>
    </row>
    <row r="75" spans="1:38">
      <c r="A75" s="44" t="s">
        <v>172</v>
      </c>
      <c r="B75" s="44" t="s">
        <v>240</v>
      </c>
      <c r="C75" s="45" t="s">
        <v>173</v>
      </c>
      <c r="D75" s="24">
        <f t="shared" ref="D75:D96" si="16">M75+R75</f>
        <v>6</v>
      </c>
      <c r="E75" s="46">
        <f t="shared" ref="E75:E96" si="17">SUM(W75,Y75,AA75:AB75,AE75:AF75,AI75:AJ75)</f>
        <v>69</v>
      </c>
      <c r="F75" s="46">
        <f t="shared" ref="F75:F96" si="18">SUM(X75,Z75,AC75:AD75,AG75:AH75,AK75:AL75)</f>
        <v>4976</v>
      </c>
      <c r="G75" s="26">
        <f t="shared" ref="G75:G96" si="19">SUM(N75:Q75,S75:V75)</f>
        <v>93</v>
      </c>
      <c r="H75" s="47">
        <f t="shared" ref="H75:H96" si="20">_xlfn.RANK.EQ(D75,$D$11:$D$96,0)</f>
        <v>65</v>
      </c>
      <c r="I75" s="25">
        <f t="shared" ref="I75:I96" si="21">_xlfn.RANK.EQ(E75,$E$11:$E$96,0)</f>
        <v>37</v>
      </c>
      <c r="J75" s="25">
        <f t="shared" ref="J75:J96" si="22">_xlfn.RANK.EQ(F75,$F$11:$F$96,0)</f>
        <v>45</v>
      </c>
      <c r="K75" s="48">
        <f t="shared" ref="K75:K96" si="23">_xlfn.RANK.EQ(G75,$G$11:$G$96,0)</f>
        <v>59</v>
      </c>
      <c r="M75" s="25">
        <v>6</v>
      </c>
      <c r="N75" s="44">
        <v>71</v>
      </c>
      <c r="O75" s="25">
        <v>1</v>
      </c>
      <c r="P75" s="44">
        <v>0</v>
      </c>
      <c r="Q75" s="44">
        <v>4</v>
      </c>
      <c r="R75" s="44">
        <v>0</v>
      </c>
      <c r="S75" s="44">
        <v>17</v>
      </c>
      <c r="T75" s="44">
        <v>0</v>
      </c>
      <c r="U75" s="44">
        <v>0</v>
      </c>
      <c r="V75" s="44">
        <v>0</v>
      </c>
      <c r="W75" s="44">
        <v>67</v>
      </c>
      <c r="X75" s="25">
        <v>4976</v>
      </c>
      <c r="Y75" s="44">
        <v>0</v>
      </c>
      <c r="Z75" s="44">
        <v>0</v>
      </c>
      <c r="AA75" s="44">
        <v>2</v>
      </c>
      <c r="AB75" s="44">
        <v>0</v>
      </c>
      <c r="AC75" s="44">
        <v>0</v>
      </c>
      <c r="AD75" s="44">
        <v>0</v>
      </c>
      <c r="AE75" s="44">
        <v>0</v>
      </c>
      <c r="AF75" s="44">
        <v>0</v>
      </c>
      <c r="AG75" s="44">
        <v>0</v>
      </c>
      <c r="AH75" s="44">
        <v>0</v>
      </c>
      <c r="AI75" s="44">
        <v>0</v>
      </c>
      <c r="AJ75" s="44">
        <v>0</v>
      </c>
      <c r="AK75" s="44">
        <v>0</v>
      </c>
      <c r="AL75" s="44">
        <v>0</v>
      </c>
    </row>
    <row r="76" spans="1:38">
      <c r="A76" s="44" t="s">
        <v>174</v>
      </c>
      <c r="B76" s="44" t="s">
        <v>239</v>
      </c>
      <c r="C76" s="45" t="s">
        <v>175</v>
      </c>
      <c r="D76" s="24">
        <f t="shared" si="16"/>
        <v>45</v>
      </c>
      <c r="E76" s="46">
        <f t="shared" si="17"/>
        <v>175</v>
      </c>
      <c r="F76" s="46">
        <f t="shared" si="18"/>
        <v>137382</v>
      </c>
      <c r="G76" s="26">
        <f t="shared" si="19"/>
        <v>423</v>
      </c>
      <c r="H76" s="47">
        <f t="shared" si="20"/>
        <v>39</v>
      </c>
      <c r="I76" s="25">
        <f t="shared" si="21"/>
        <v>21</v>
      </c>
      <c r="J76" s="25">
        <f t="shared" si="22"/>
        <v>7</v>
      </c>
      <c r="K76" s="48">
        <f t="shared" si="23"/>
        <v>32</v>
      </c>
      <c r="M76" s="25">
        <v>28</v>
      </c>
      <c r="N76" s="44">
        <v>266</v>
      </c>
      <c r="O76" s="25">
        <v>2</v>
      </c>
      <c r="P76" s="44">
        <v>2</v>
      </c>
      <c r="Q76" s="44">
        <v>10</v>
      </c>
      <c r="R76" s="44">
        <v>17</v>
      </c>
      <c r="S76" s="44">
        <v>139</v>
      </c>
      <c r="T76" s="44">
        <v>0</v>
      </c>
      <c r="U76" s="44">
        <v>4</v>
      </c>
      <c r="V76" s="44">
        <v>0</v>
      </c>
      <c r="W76" s="44">
        <v>62</v>
      </c>
      <c r="X76" s="25">
        <v>137372</v>
      </c>
      <c r="Y76" s="44">
        <v>112</v>
      </c>
      <c r="Z76" s="44">
        <v>0</v>
      </c>
      <c r="AA76" s="44">
        <v>0</v>
      </c>
      <c r="AB76" s="44">
        <v>0</v>
      </c>
      <c r="AC76" s="44">
        <v>0</v>
      </c>
      <c r="AD76" s="44">
        <v>0</v>
      </c>
      <c r="AE76" s="44">
        <v>1</v>
      </c>
      <c r="AF76" s="44">
        <v>0</v>
      </c>
      <c r="AG76" s="44">
        <v>10</v>
      </c>
      <c r="AH76" s="44">
        <v>0</v>
      </c>
      <c r="AI76" s="44">
        <v>0</v>
      </c>
      <c r="AJ76" s="44">
        <v>0</v>
      </c>
      <c r="AK76" s="44">
        <v>0</v>
      </c>
      <c r="AL76" s="44">
        <v>0</v>
      </c>
    </row>
    <row r="77" spans="1:38">
      <c r="A77" s="44" t="s">
        <v>176</v>
      </c>
      <c r="B77" s="44" t="s">
        <v>239</v>
      </c>
      <c r="C77" s="45" t="s">
        <v>177</v>
      </c>
      <c r="D77" s="24">
        <f t="shared" si="16"/>
        <v>18</v>
      </c>
      <c r="E77" s="46">
        <f t="shared" si="17"/>
        <v>16</v>
      </c>
      <c r="F77" s="46">
        <f t="shared" si="18"/>
        <v>1721</v>
      </c>
      <c r="G77" s="26">
        <f t="shared" si="19"/>
        <v>152</v>
      </c>
      <c r="H77" s="47">
        <f t="shared" si="20"/>
        <v>57</v>
      </c>
      <c r="I77" s="25">
        <f t="shared" si="21"/>
        <v>59</v>
      </c>
      <c r="J77" s="25">
        <f t="shared" si="22"/>
        <v>57</v>
      </c>
      <c r="K77" s="48">
        <f t="shared" si="23"/>
        <v>57</v>
      </c>
      <c r="M77" s="25">
        <v>18</v>
      </c>
      <c r="N77" s="44">
        <v>120</v>
      </c>
      <c r="O77" s="25">
        <v>2</v>
      </c>
      <c r="P77" s="44">
        <v>2</v>
      </c>
      <c r="Q77" s="44">
        <v>14</v>
      </c>
      <c r="R77" s="44">
        <v>0</v>
      </c>
      <c r="S77" s="44">
        <v>14</v>
      </c>
      <c r="T77" s="44">
        <v>0</v>
      </c>
      <c r="U77" s="44">
        <v>0</v>
      </c>
      <c r="V77" s="44">
        <v>0</v>
      </c>
      <c r="W77" s="44">
        <v>13</v>
      </c>
      <c r="X77" s="25">
        <v>1585</v>
      </c>
      <c r="Y77" s="44">
        <v>0</v>
      </c>
      <c r="Z77" s="44">
        <v>0</v>
      </c>
      <c r="AA77" s="44">
        <v>0</v>
      </c>
      <c r="AB77" s="44">
        <v>0</v>
      </c>
      <c r="AC77" s="44">
        <v>0</v>
      </c>
      <c r="AD77" s="44">
        <v>0</v>
      </c>
      <c r="AE77" s="44">
        <v>1</v>
      </c>
      <c r="AF77" s="44">
        <v>0</v>
      </c>
      <c r="AG77" s="44">
        <v>8</v>
      </c>
      <c r="AH77" s="44">
        <v>0</v>
      </c>
      <c r="AI77" s="44">
        <v>2</v>
      </c>
      <c r="AJ77" s="44">
        <v>0</v>
      </c>
      <c r="AK77" s="44">
        <v>128</v>
      </c>
      <c r="AL77" s="44">
        <v>0</v>
      </c>
    </row>
    <row r="78" spans="1:38">
      <c r="A78" s="44" t="s">
        <v>178</v>
      </c>
      <c r="B78" s="44" t="s">
        <v>234</v>
      </c>
      <c r="C78" s="45" t="s">
        <v>179</v>
      </c>
      <c r="D78" s="24">
        <f t="shared" si="16"/>
        <v>58</v>
      </c>
      <c r="E78" s="46">
        <f t="shared" si="17"/>
        <v>173</v>
      </c>
      <c r="F78" s="46">
        <f t="shared" si="18"/>
        <v>24747</v>
      </c>
      <c r="G78" s="26">
        <f t="shared" si="19"/>
        <v>643</v>
      </c>
      <c r="H78" s="47">
        <f t="shared" si="20"/>
        <v>29</v>
      </c>
      <c r="I78" s="25">
        <f t="shared" si="21"/>
        <v>22</v>
      </c>
      <c r="J78" s="25">
        <f t="shared" si="22"/>
        <v>23</v>
      </c>
      <c r="K78" s="48">
        <f t="shared" si="23"/>
        <v>16</v>
      </c>
      <c r="M78" s="25">
        <v>42</v>
      </c>
      <c r="N78" s="44">
        <v>450</v>
      </c>
      <c r="O78" s="25">
        <v>0</v>
      </c>
      <c r="P78" s="44">
        <v>3</v>
      </c>
      <c r="Q78" s="44">
        <v>15</v>
      </c>
      <c r="R78" s="44">
        <v>16</v>
      </c>
      <c r="S78" s="44">
        <v>174</v>
      </c>
      <c r="T78" s="44">
        <v>1</v>
      </c>
      <c r="U78" s="44">
        <v>0</v>
      </c>
      <c r="V78" s="44">
        <v>0</v>
      </c>
      <c r="W78" s="44">
        <v>100</v>
      </c>
      <c r="X78" s="25">
        <v>24274</v>
      </c>
      <c r="Y78" s="44">
        <v>73</v>
      </c>
      <c r="Z78" s="44">
        <v>473</v>
      </c>
      <c r="AA78" s="44">
        <v>0</v>
      </c>
      <c r="AB78" s="44">
        <v>0</v>
      </c>
      <c r="AC78" s="44">
        <v>0</v>
      </c>
      <c r="AD78" s="44">
        <v>0</v>
      </c>
      <c r="AE78" s="44">
        <v>0</v>
      </c>
      <c r="AF78" s="44">
        <v>0</v>
      </c>
      <c r="AG78" s="44">
        <v>0</v>
      </c>
      <c r="AH78" s="44">
        <v>0</v>
      </c>
      <c r="AI78" s="44">
        <v>0</v>
      </c>
      <c r="AJ78" s="44">
        <v>0</v>
      </c>
      <c r="AK78" s="44">
        <v>0</v>
      </c>
      <c r="AL78" s="44">
        <v>0</v>
      </c>
    </row>
    <row r="79" spans="1:38">
      <c r="A79" s="44" t="s">
        <v>180</v>
      </c>
      <c r="B79" s="44" t="s">
        <v>234</v>
      </c>
      <c r="C79" s="45" t="s">
        <v>181</v>
      </c>
      <c r="D79" s="24">
        <f t="shared" si="16"/>
        <v>171</v>
      </c>
      <c r="E79" s="46">
        <f t="shared" si="17"/>
        <v>295</v>
      </c>
      <c r="F79" s="46">
        <f t="shared" si="18"/>
        <v>34569</v>
      </c>
      <c r="G79" s="26">
        <f t="shared" si="19"/>
        <v>945</v>
      </c>
      <c r="H79" s="47">
        <f t="shared" si="20"/>
        <v>10</v>
      </c>
      <c r="I79" s="25">
        <f t="shared" si="21"/>
        <v>13</v>
      </c>
      <c r="J79" s="25">
        <f t="shared" si="22"/>
        <v>14</v>
      </c>
      <c r="K79" s="48">
        <f t="shared" si="23"/>
        <v>11</v>
      </c>
      <c r="M79" s="25">
        <v>113</v>
      </c>
      <c r="N79" s="44">
        <v>706</v>
      </c>
      <c r="O79" s="25">
        <v>0</v>
      </c>
      <c r="P79" s="44">
        <v>1</v>
      </c>
      <c r="Q79" s="44">
        <v>25</v>
      </c>
      <c r="R79" s="44">
        <v>58</v>
      </c>
      <c r="S79" s="44">
        <v>213</v>
      </c>
      <c r="T79" s="44">
        <v>0</v>
      </c>
      <c r="U79" s="44">
        <v>0</v>
      </c>
      <c r="V79" s="44">
        <v>0</v>
      </c>
      <c r="W79" s="44">
        <v>175</v>
      </c>
      <c r="X79" s="25">
        <v>34023</v>
      </c>
      <c r="Y79" s="44">
        <v>113</v>
      </c>
      <c r="Z79" s="44">
        <v>143</v>
      </c>
      <c r="AA79" s="44">
        <v>0</v>
      </c>
      <c r="AB79" s="44">
        <v>0</v>
      </c>
      <c r="AC79" s="44">
        <v>0</v>
      </c>
      <c r="AD79" s="44">
        <v>0</v>
      </c>
      <c r="AE79" s="44">
        <v>0</v>
      </c>
      <c r="AF79" s="44">
        <v>0</v>
      </c>
      <c r="AG79" s="44">
        <v>0</v>
      </c>
      <c r="AH79" s="44">
        <v>0</v>
      </c>
      <c r="AI79" s="44">
        <v>7</v>
      </c>
      <c r="AJ79" s="44">
        <v>0</v>
      </c>
      <c r="AK79" s="44">
        <v>403</v>
      </c>
      <c r="AL79" s="44">
        <v>0</v>
      </c>
    </row>
    <row r="80" spans="1:38">
      <c r="A80" s="44" t="s">
        <v>182</v>
      </c>
      <c r="B80" s="44" t="s">
        <v>239</v>
      </c>
      <c r="C80" s="45" t="s">
        <v>183</v>
      </c>
      <c r="D80" s="24">
        <f t="shared" si="16"/>
        <v>91</v>
      </c>
      <c r="E80" s="46">
        <f t="shared" si="17"/>
        <v>41</v>
      </c>
      <c r="F80" s="46">
        <f t="shared" si="18"/>
        <v>29391</v>
      </c>
      <c r="G80" s="26">
        <f t="shared" si="19"/>
        <v>784</v>
      </c>
      <c r="H80" s="47">
        <f t="shared" si="20"/>
        <v>16</v>
      </c>
      <c r="I80" s="25">
        <f t="shared" si="21"/>
        <v>48</v>
      </c>
      <c r="J80" s="25">
        <f t="shared" si="22"/>
        <v>18</v>
      </c>
      <c r="K80" s="48">
        <f t="shared" si="23"/>
        <v>13</v>
      </c>
      <c r="M80" s="25">
        <v>64</v>
      </c>
      <c r="N80" s="44">
        <v>482</v>
      </c>
      <c r="O80" s="25">
        <v>3</v>
      </c>
      <c r="P80" s="44">
        <v>3</v>
      </c>
      <c r="Q80" s="44">
        <v>22</v>
      </c>
      <c r="R80" s="44">
        <v>27</v>
      </c>
      <c r="S80" s="44">
        <v>274</v>
      </c>
      <c r="T80" s="44">
        <v>0</v>
      </c>
      <c r="U80" s="44">
        <v>0</v>
      </c>
      <c r="V80" s="44">
        <v>0</v>
      </c>
      <c r="W80" s="44">
        <v>28</v>
      </c>
      <c r="X80" s="25">
        <v>29295</v>
      </c>
      <c r="Y80" s="44">
        <v>1</v>
      </c>
      <c r="Z80" s="44">
        <v>0</v>
      </c>
      <c r="AA80" s="44">
        <v>0</v>
      </c>
      <c r="AB80" s="44">
        <v>0</v>
      </c>
      <c r="AC80" s="44">
        <v>0</v>
      </c>
      <c r="AD80" s="44">
        <v>0</v>
      </c>
      <c r="AE80" s="44">
        <v>0</v>
      </c>
      <c r="AF80" s="44">
        <v>0</v>
      </c>
      <c r="AG80" s="44">
        <v>0</v>
      </c>
      <c r="AH80" s="44">
        <v>0</v>
      </c>
      <c r="AI80" s="44">
        <v>12</v>
      </c>
      <c r="AJ80" s="44">
        <v>0</v>
      </c>
      <c r="AK80" s="44">
        <v>96</v>
      </c>
      <c r="AL80" s="44">
        <v>0</v>
      </c>
    </row>
    <row r="81" spans="1:38">
      <c r="A81" s="44" t="s">
        <v>184</v>
      </c>
      <c r="B81" s="44" t="s">
        <v>239</v>
      </c>
      <c r="C81" s="45" t="s">
        <v>185</v>
      </c>
      <c r="D81" s="24">
        <f t="shared" si="16"/>
        <v>71</v>
      </c>
      <c r="E81" s="46">
        <f t="shared" si="17"/>
        <v>67</v>
      </c>
      <c r="F81" s="46">
        <f t="shared" si="18"/>
        <v>19366</v>
      </c>
      <c r="G81" s="26">
        <f t="shared" si="19"/>
        <v>429</v>
      </c>
      <c r="H81" s="47">
        <f t="shared" si="20"/>
        <v>23</v>
      </c>
      <c r="I81" s="25">
        <f t="shared" si="21"/>
        <v>38</v>
      </c>
      <c r="J81" s="25">
        <f t="shared" si="22"/>
        <v>26</v>
      </c>
      <c r="K81" s="48">
        <f t="shared" si="23"/>
        <v>31</v>
      </c>
      <c r="M81" s="25">
        <v>41</v>
      </c>
      <c r="N81" s="44">
        <v>222</v>
      </c>
      <c r="O81" s="25">
        <v>1</v>
      </c>
      <c r="P81" s="44">
        <v>3</v>
      </c>
      <c r="Q81" s="44">
        <v>35</v>
      </c>
      <c r="R81" s="44">
        <v>30</v>
      </c>
      <c r="S81" s="44">
        <v>168</v>
      </c>
      <c r="T81" s="44">
        <v>0</v>
      </c>
      <c r="U81" s="44">
        <v>0</v>
      </c>
      <c r="V81" s="44">
        <v>0</v>
      </c>
      <c r="W81" s="44">
        <v>57</v>
      </c>
      <c r="X81" s="25">
        <v>16228</v>
      </c>
      <c r="Y81" s="44">
        <v>1</v>
      </c>
      <c r="Z81" s="44">
        <v>648</v>
      </c>
      <c r="AA81" s="44">
        <v>1</v>
      </c>
      <c r="AB81" s="44">
        <v>0</v>
      </c>
      <c r="AC81" s="44">
        <v>0</v>
      </c>
      <c r="AD81" s="44">
        <v>0</v>
      </c>
      <c r="AE81" s="44">
        <v>1</v>
      </c>
      <c r="AF81" s="44">
        <v>0</v>
      </c>
      <c r="AG81" s="44">
        <v>117</v>
      </c>
      <c r="AH81" s="44">
        <v>0</v>
      </c>
      <c r="AI81" s="44">
        <v>7</v>
      </c>
      <c r="AJ81" s="44">
        <v>0</v>
      </c>
      <c r="AK81" s="44">
        <v>2373</v>
      </c>
      <c r="AL81" s="44">
        <v>0</v>
      </c>
    </row>
    <row r="82" spans="1:38">
      <c r="A82" s="49" t="s">
        <v>186</v>
      </c>
      <c r="B82" s="49" t="s">
        <v>235</v>
      </c>
      <c r="C82" s="50" t="s">
        <v>187</v>
      </c>
      <c r="D82" s="24">
        <f t="shared" si="16"/>
        <v>0</v>
      </c>
      <c r="E82" s="46">
        <f t="shared" si="17"/>
        <v>0</v>
      </c>
      <c r="F82" s="46">
        <f t="shared" si="18"/>
        <v>0</v>
      </c>
      <c r="G82" s="26">
        <f t="shared" si="19"/>
        <v>0</v>
      </c>
      <c r="H82" s="47">
        <f t="shared" si="20"/>
        <v>72</v>
      </c>
      <c r="I82" s="25">
        <f t="shared" si="21"/>
        <v>76</v>
      </c>
      <c r="J82" s="25">
        <f t="shared" si="22"/>
        <v>73</v>
      </c>
      <c r="K82" s="48">
        <f t="shared" si="23"/>
        <v>80</v>
      </c>
      <c r="M82" s="25">
        <v>0</v>
      </c>
      <c r="N82" s="44">
        <v>0</v>
      </c>
      <c r="O82" s="25">
        <v>0</v>
      </c>
      <c r="P82" s="44">
        <v>0</v>
      </c>
      <c r="Q82" s="44">
        <v>0</v>
      </c>
      <c r="R82" s="44">
        <v>0</v>
      </c>
      <c r="S82" s="44">
        <v>0</v>
      </c>
      <c r="T82" s="44">
        <v>0</v>
      </c>
      <c r="U82" s="44">
        <v>0</v>
      </c>
      <c r="V82" s="44">
        <v>0</v>
      </c>
      <c r="W82" s="44">
        <v>0</v>
      </c>
      <c r="X82" s="25">
        <v>0</v>
      </c>
      <c r="Y82" s="44">
        <v>0</v>
      </c>
      <c r="Z82" s="44">
        <v>0</v>
      </c>
      <c r="AA82" s="44">
        <v>0</v>
      </c>
      <c r="AB82" s="44">
        <v>0</v>
      </c>
      <c r="AC82" s="44">
        <v>0</v>
      </c>
      <c r="AD82" s="44">
        <v>0</v>
      </c>
      <c r="AE82" s="44">
        <v>0</v>
      </c>
      <c r="AF82" s="44">
        <v>0</v>
      </c>
      <c r="AG82" s="44">
        <v>0</v>
      </c>
      <c r="AH82" s="44">
        <v>0</v>
      </c>
      <c r="AI82" s="44">
        <v>0</v>
      </c>
      <c r="AJ82" s="44">
        <v>0</v>
      </c>
      <c r="AK82" s="44">
        <v>0</v>
      </c>
      <c r="AL82" s="44">
        <v>0</v>
      </c>
    </row>
    <row r="83" spans="1:38">
      <c r="A83" s="44" t="s">
        <v>188</v>
      </c>
      <c r="B83" s="44" t="s">
        <v>239</v>
      </c>
      <c r="C83" s="45" t="s">
        <v>189</v>
      </c>
      <c r="D83" s="24">
        <f t="shared" si="16"/>
        <v>30</v>
      </c>
      <c r="E83" s="46">
        <f t="shared" si="17"/>
        <v>130</v>
      </c>
      <c r="F83" s="46">
        <f t="shared" si="18"/>
        <v>20743</v>
      </c>
      <c r="G83" s="26">
        <f t="shared" si="19"/>
        <v>485</v>
      </c>
      <c r="H83" s="47">
        <f t="shared" si="20"/>
        <v>50</v>
      </c>
      <c r="I83" s="25">
        <f t="shared" si="21"/>
        <v>26</v>
      </c>
      <c r="J83" s="25">
        <f t="shared" si="22"/>
        <v>24</v>
      </c>
      <c r="K83" s="48">
        <f t="shared" si="23"/>
        <v>24</v>
      </c>
      <c r="M83" s="25">
        <v>15</v>
      </c>
      <c r="N83" s="44">
        <v>217</v>
      </c>
      <c r="O83" s="25">
        <v>0</v>
      </c>
      <c r="P83" s="44">
        <v>5</v>
      </c>
      <c r="Q83" s="44">
        <v>11</v>
      </c>
      <c r="R83" s="44">
        <v>15</v>
      </c>
      <c r="S83" s="44">
        <v>252</v>
      </c>
      <c r="T83" s="44">
        <v>0</v>
      </c>
      <c r="U83" s="44">
        <v>0</v>
      </c>
      <c r="V83" s="44">
        <v>0</v>
      </c>
      <c r="W83" s="44">
        <v>52</v>
      </c>
      <c r="X83" s="25">
        <v>19447</v>
      </c>
      <c r="Y83" s="44">
        <v>69</v>
      </c>
      <c r="Z83" s="44">
        <v>0</v>
      </c>
      <c r="AA83" s="44">
        <v>0</v>
      </c>
      <c r="AB83" s="44">
        <v>0</v>
      </c>
      <c r="AC83" s="44">
        <v>0</v>
      </c>
      <c r="AD83" s="44">
        <v>0</v>
      </c>
      <c r="AE83" s="44">
        <v>3</v>
      </c>
      <c r="AF83" s="44">
        <v>0</v>
      </c>
      <c r="AG83" s="44">
        <v>102</v>
      </c>
      <c r="AH83" s="44">
        <v>0</v>
      </c>
      <c r="AI83" s="44">
        <v>6</v>
      </c>
      <c r="AJ83" s="44">
        <v>0</v>
      </c>
      <c r="AK83" s="44">
        <v>1194</v>
      </c>
      <c r="AL83" s="44">
        <v>0</v>
      </c>
    </row>
    <row r="84" spans="1:38">
      <c r="A84" s="44" t="s">
        <v>190</v>
      </c>
      <c r="B84" s="44" t="s">
        <v>239</v>
      </c>
      <c r="C84" s="45" t="s">
        <v>191</v>
      </c>
      <c r="D84" s="24">
        <f t="shared" si="16"/>
        <v>36</v>
      </c>
      <c r="E84" s="46">
        <f t="shared" si="17"/>
        <v>67</v>
      </c>
      <c r="F84" s="46">
        <f t="shared" si="18"/>
        <v>25450</v>
      </c>
      <c r="G84" s="26">
        <f t="shared" si="19"/>
        <v>227</v>
      </c>
      <c r="H84" s="47">
        <f t="shared" si="20"/>
        <v>44</v>
      </c>
      <c r="I84" s="25">
        <f t="shared" si="21"/>
        <v>38</v>
      </c>
      <c r="J84" s="25">
        <f t="shared" si="22"/>
        <v>22</v>
      </c>
      <c r="K84" s="48">
        <f t="shared" si="23"/>
        <v>47</v>
      </c>
      <c r="M84" s="25">
        <v>20</v>
      </c>
      <c r="N84" s="44">
        <v>171</v>
      </c>
      <c r="O84" s="25">
        <v>3</v>
      </c>
      <c r="P84" s="44">
        <v>4</v>
      </c>
      <c r="Q84" s="44">
        <v>17</v>
      </c>
      <c r="R84" s="44">
        <v>16</v>
      </c>
      <c r="S84" s="44">
        <v>32</v>
      </c>
      <c r="T84" s="44">
        <v>0</v>
      </c>
      <c r="U84" s="44">
        <v>0</v>
      </c>
      <c r="V84" s="44">
        <v>0</v>
      </c>
      <c r="W84" s="44">
        <v>50</v>
      </c>
      <c r="X84" s="25">
        <v>24121</v>
      </c>
      <c r="Y84" s="44">
        <v>9</v>
      </c>
      <c r="Z84" s="44">
        <v>1194</v>
      </c>
      <c r="AA84" s="44">
        <v>0</v>
      </c>
      <c r="AB84" s="44">
        <v>0</v>
      </c>
      <c r="AC84" s="44">
        <v>0</v>
      </c>
      <c r="AD84" s="44">
        <v>0</v>
      </c>
      <c r="AE84" s="44">
        <v>3</v>
      </c>
      <c r="AF84" s="44">
        <v>0</v>
      </c>
      <c r="AG84" s="44">
        <v>135</v>
      </c>
      <c r="AH84" s="44">
        <v>0</v>
      </c>
      <c r="AI84" s="44">
        <v>5</v>
      </c>
      <c r="AJ84" s="44">
        <v>0</v>
      </c>
      <c r="AK84" s="44">
        <v>0</v>
      </c>
      <c r="AL84" s="44">
        <v>0</v>
      </c>
    </row>
    <row r="85" spans="1:38">
      <c r="A85" s="7" t="s">
        <v>379</v>
      </c>
      <c r="B85" s="7" t="s">
        <v>239</v>
      </c>
      <c r="C85" s="51" t="s">
        <v>193</v>
      </c>
      <c r="D85" s="52">
        <f t="shared" si="16"/>
        <v>29</v>
      </c>
      <c r="E85" s="53">
        <f t="shared" si="17"/>
        <v>73</v>
      </c>
      <c r="F85" s="53">
        <f t="shared" si="18"/>
        <v>19874</v>
      </c>
      <c r="G85" s="54">
        <f t="shared" si="19"/>
        <v>329</v>
      </c>
      <c r="H85" s="55">
        <f t="shared" si="20"/>
        <v>53</v>
      </c>
      <c r="I85" s="56">
        <f t="shared" si="21"/>
        <v>35</v>
      </c>
      <c r="J85" s="56">
        <f t="shared" si="22"/>
        <v>25</v>
      </c>
      <c r="K85" s="57">
        <f t="shared" si="23"/>
        <v>40</v>
      </c>
      <c r="M85" s="56">
        <v>26</v>
      </c>
      <c r="N85" s="7">
        <v>181</v>
      </c>
      <c r="O85" s="56">
        <v>0</v>
      </c>
      <c r="P85" s="7">
        <v>1</v>
      </c>
      <c r="Q85" s="7">
        <v>14</v>
      </c>
      <c r="R85" s="7">
        <v>3</v>
      </c>
      <c r="S85" s="7">
        <v>133</v>
      </c>
      <c r="T85" s="7">
        <v>0</v>
      </c>
      <c r="U85" s="7">
        <v>0</v>
      </c>
      <c r="V85" s="7">
        <v>0</v>
      </c>
      <c r="W85" s="7">
        <v>55</v>
      </c>
      <c r="X85" s="56">
        <v>19365</v>
      </c>
      <c r="Y85" s="7">
        <v>16</v>
      </c>
      <c r="Z85" s="7">
        <v>433</v>
      </c>
      <c r="AA85" s="7">
        <v>0</v>
      </c>
      <c r="AB85" s="7">
        <v>0</v>
      </c>
      <c r="AC85" s="7">
        <v>0</v>
      </c>
      <c r="AD85" s="7">
        <v>0</v>
      </c>
      <c r="AE85" s="7">
        <v>1</v>
      </c>
      <c r="AF85" s="7">
        <v>0</v>
      </c>
      <c r="AG85" s="7">
        <v>71</v>
      </c>
      <c r="AH85" s="7">
        <v>0</v>
      </c>
      <c r="AI85" s="7">
        <v>1</v>
      </c>
      <c r="AJ85" s="7">
        <v>0</v>
      </c>
      <c r="AK85" s="7">
        <v>5</v>
      </c>
      <c r="AL85" s="7">
        <v>0</v>
      </c>
    </row>
    <row r="86" spans="1:38">
      <c r="A86" s="44" t="s">
        <v>194</v>
      </c>
      <c r="B86" s="44" t="s">
        <v>236</v>
      </c>
      <c r="C86" s="45" t="s">
        <v>195</v>
      </c>
      <c r="D86" s="24">
        <f t="shared" si="16"/>
        <v>55</v>
      </c>
      <c r="E86" s="46">
        <f t="shared" si="17"/>
        <v>144</v>
      </c>
      <c r="F86" s="46">
        <f t="shared" si="18"/>
        <v>8115</v>
      </c>
      <c r="G86" s="26">
        <f t="shared" si="19"/>
        <v>606</v>
      </c>
      <c r="H86" s="47">
        <f t="shared" si="20"/>
        <v>33</v>
      </c>
      <c r="I86" s="25">
        <f t="shared" si="21"/>
        <v>25</v>
      </c>
      <c r="J86" s="25">
        <f t="shared" si="22"/>
        <v>40</v>
      </c>
      <c r="K86" s="48">
        <f t="shared" si="23"/>
        <v>18</v>
      </c>
      <c r="M86" s="25">
        <v>38</v>
      </c>
      <c r="N86" s="44">
        <v>456</v>
      </c>
      <c r="O86" s="25">
        <v>0</v>
      </c>
      <c r="P86" s="44">
        <v>1</v>
      </c>
      <c r="Q86" s="44">
        <v>14</v>
      </c>
      <c r="R86" s="44">
        <v>17</v>
      </c>
      <c r="S86" s="44">
        <v>135</v>
      </c>
      <c r="T86" s="44">
        <v>0</v>
      </c>
      <c r="U86" s="44">
        <v>0</v>
      </c>
      <c r="V86" s="44">
        <v>0</v>
      </c>
      <c r="W86" s="44">
        <v>74</v>
      </c>
      <c r="X86" s="25">
        <v>8115</v>
      </c>
      <c r="Y86" s="44">
        <v>70</v>
      </c>
      <c r="Z86" s="44">
        <v>0</v>
      </c>
      <c r="AA86" s="44">
        <v>0</v>
      </c>
      <c r="AB86" s="44">
        <v>0</v>
      </c>
      <c r="AC86" s="44">
        <v>0</v>
      </c>
      <c r="AD86" s="44">
        <v>0</v>
      </c>
      <c r="AE86" s="44">
        <v>0</v>
      </c>
      <c r="AF86" s="44">
        <v>0</v>
      </c>
      <c r="AG86" s="44">
        <v>0</v>
      </c>
      <c r="AH86" s="44">
        <v>0</v>
      </c>
      <c r="AI86" s="44">
        <v>0</v>
      </c>
      <c r="AJ86" s="44">
        <v>0</v>
      </c>
      <c r="AK86" s="44">
        <v>0</v>
      </c>
      <c r="AL86" s="44">
        <v>0</v>
      </c>
    </row>
    <row r="87" spans="1:38">
      <c r="A87" s="49" t="s">
        <v>196</v>
      </c>
      <c r="B87" s="49" t="s">
        <v>235</v>
      </c>
      <c r="C87" s="50" t="s">
        <v>197</v>
      </c>
      <c r="D87" s="24">
        <f t="shared" si="16"/>
        <v>0</v>
      </c>
      <c r="E87" s="46">
        <f t="shared" si="17"/>
        <v>0</v>
      </c>
      <c r="F87" s="46">
        <f t="shared" si="18"/>
        <v>0</v>
      </c>
      <c r="G87" s="26">
        <f t="shared" si="19"/>
        <v>0</v>
      </c>
      <c r="H87" s="47">
        <f t="shared" si="20"/>
        <v>72</v>
      </c>
      <c r="I87" s="25">
        <f t="shared" si="21"/>
        <v>76</v>
      </c>
      <c r="J87" s="25">
        <f t="shared" si="22"/>
        <v>73</v>
      </c>
      <c r="K87" s="48">
        <f t="shared" si="23"/>
        <v>80</v>
      </c>
      <c r="M87" s="25">
        <v>0</v>
      </c>
      <c r="N87" s="44">
        <v>0</v>
      </c>
      <c r="O87" s="25">
        <v>0</v>
      </c>
      <c r="P87" s="44">
        <v>0</v>
      </c>
      <c r="Q87" s="44">
        <v>0</v>
      </c>
      <c r="R87" s="44">
        <v>0</v>
      </c>
      <c r="S87" s="44">
        <v>0</v>
      </c>
      <c r="T87" s="44">
        <v>0</v>
      </c>
      <c r="U87" s="44">
        <v>0</v>
      </c>
      <c r="V87" s="44">
        <v>0</v>
      </c>
      <c r="W87" s="44">
        <v>0</v>
      </c>
      <c r="X87" s="25">
        <v>0</v>
      </c>
      <c r="Y87" s="44">
        <v>0</v>
      </c>
      <c r="Z87" s="44">
        <v>0</v>
      </c>
      <c r="AA87" s="44">
        <v>0</v>
      </c>
      <c r="AB87" s="44">
        <v>0</v>
      </c>
      <c r="AC87" s="44">
        <v>0</v>
      </c>
      <c r="AD87" s="44">
        <v>0</v>
      </c>
      <c r="AE87" s="44">
        <v>0</v>
      </c>
      <c r="AF87" s="44">
        <v>0</v>
      </c>
      <c r="AG87" s="44">
        <v>0</v>
      </c>
      <c r="AH87" s="44">
        <v>0</v>
      </c>
      <c r="AI87" s="44">
        <v>0</v>
      </c>
      <c r="AJ87" s="44">
        <v>0</v>
      </c>
      <c r="AK87" s="44">
        <v>0</v>
      </c>
      <c r="AL87" s="44">
        <v>0</v>
      </c>
    </row>
    <row r="88" spans="1:38">
      <c r="A88" s="44" t="s">
        <v>198</v>
      </c>
      <c r="B88" s="44" t="s">
        <v>234</v>
      </c>
      <c r="C88" s="45" t="s">
        <v>199</v>
      </c>
      <c r="D88" s="24">
        <f t="shared" si="16"/>
        <v>322</v>
      </c>
      <c r="E88" s="46">
        <f t="shared" si="17"/>
        <v>488</v>
      </c>
      <c r="F88" s="46">
        <f t="shared" si="18"/>
        <v>155564</v>
      </c>
      <c r="G88" s="26">
        <f t="shared" si="19"/>
        <v>1816</v>
      </c>
      <c r="H88" s="47">
        <f t="shared" si="20"/>
        <v>7</v>
      </c>
      <c r="I88" s="25">
        <f t="shared" si="21"/>
        <v>8</v>
      </c>
      <c r="J88" s="25">
        <f t="shared" si="22"/>
        <v>6</v>
      </c>
      <c r="K88" s="48">
        <f t="shared" si="23"/>
        <v>6</v>
      </c>
      <c r="M88" s="25">
        <v>194</v>
      </c>
      <c r="N88" s="44">
        <v>1022</v>
      </c>
      <c r="O88" s="25">
        <v>0</v>
      </c>
      <c r="P88" s="44">
        <v>4</v>
      </c>
      <c r="Q88" s="44">
        <v>14</v>
      </c>
      <c r="R88" s="44">
        <v>128</v>
      </c>
      <c r="S88" s="44">
        <v>775</v>
      </c>
      <c r="T88" s="44">
        <v>0</v>
      </c>
      <c r="U88" s="44">
        <v>1</v>
      </c>
      <c r="V88" s="44">
        <v>0</v>
      </c>
      <c r="W88" s="44">
        <v>197</v>
      </c>
      <c r="X88" s="25">
        <v>50420</v>
      </c>
      <c r="Y88" s="44">
        <v>272</v>
      </c>
      <c r="Z88" s="44">
        <v>104242</v>
      </c>
      <c r="AA88" s="44">
        <v>0</v>
      </c>
      <c r="AB88" s="44">
        <v>0</v>
      </c>
      <c r="AC88" s="44">
        <v>0</v>
      </c>
      <c r="AD88" s="44">
        <v>0</v>
      </c>
      <c r="AE88" s="44">
        <v>3</v>
      </c>
      <c r="AF88" s="44">
        <v>0</v>
      </c>
      <c r="AG88" s="44">
        <v>5</v>
      </c>
      <c r="AH88" s="44">
        <v>0</v>
      </c>
      <c r="AI88" s="44">
        <v>16</v>
      </c>
      <c r="AJ88" s="44">
        <v>0</v>
      </c>
      <c r="AK88" s="44">
        <v>897</v>
      </c>
      <c r="AL88" s="44">
        <v>0</v>
      </c>
    </row>
    <row r="89" spans="1:38">
      <c r="A89" s="44" t="s">
        <v>200</v>
      </c>
      <c r="B89" s="44" t="s">
        <v>239</v>
      </c>
      <c r="C89" s="45" t="s">
        <v>201</v>
      </c>
      <c r="D89" s="24">
        <f t="shared" si="16"/>
        <v>36</v>
      </c>
      <c r="E89" s="46">
        <f t="shared" si="17"/>
        <v>84</v>
      </c>
      <c r="F89" s="46">
        <f t="shared" si="18"/>
        <v>9501</v>
      </c>
      <c r="G89" s="26">
        <f t="shared" si="19"/>
        <v>288</v>
      </c>
      <c r="H89" s="47">
        <f t="shared" si="20"/>
        <v>44</v>
      </c>
      <c r="I89" s="25">
        <f t="shared" si="21"/>
        <v>33</v>
      </c>
      <c r="J89" s="25">
        <f t="shared" si="22"/>
        <v>34</v>
      </c>
      <c r="K89" s="48">
        <f t="shared" si="23"/>
        <v>42</v>
      </c>
      <c r="M89" s="25">
        <v>24</v>
      </c>
      <c r="N89" s="44">
        <v>200</v>
      </c>
      <c r="O89" s="25">
        <v>2</v>
      </c>
      <c r="P89" s="44">
        <v>9</v>
      </c>
      <c r="Q89" s="44">
        <v>20</v>
      </c>
      <c r="R89" s="44">
        <v>12</v>
      </c>
      <c r="S89" s="44">
        <v>57</v>
      </c>
      <c r="T89" s="44">
        <v>0</v>
      </c>
      <c r="U89" s="44">
        <v>0</v>
      </c>
      <c r="V89" s="44">
        <v>0</v>
      </c>
      <c r="W89" s="44">
        <v>54</v>
      </c>
      <c r="X89" s="25">
        <v>7082</v>
      </c>
      <c r="Y89" s="44">
        <v>3</v>
      </c>
      <c r="Z89" s="44">
        <v>1514</v>
      </c>
      <c r="AA89" s="44">
        <v>0</v>
      </c>
      <c r="AB89" s="44">
        <v>0</v>
      </c>
      <c r="AC89" s="44">
        <v>0</v>
      </c>
      <c r="AD89" s="44">
        <v>0</v>
      </c>
      <c r="AE89" s="44">
        <v>3</v>
      </c>
      <c r="AF89" s="44">
        <v>0</v>
      </c>
      <c r="AG89" s="44">
        <v>132</v>
      </c>
      <c r="AH89" s="44">
        <v>0</v>
      </c>
      <c r="AI89" s="44">
        <v>24</v>
      </c>
      <c r="AJ89" s="44">
        <v>0</v>
      </c>
      <c r="AK89" s="44">
        <v>773</v>
      </c>
      <c r="AL89" s="44">
        <v>0</v>
      </c>
    </row>
    <row r="90" spans="1:38">
      <c r="A90" s="44" t="s">
        <v>202</v>
      </c>
      <c r="B90" s="44" t="s">
        <v>239</v>
      </c>
      <c r="C90" s="45" t="s">
        <v>203</v>
      </c>
      <c r="D90" s="24">
        <f t="shared" si="16"/>
        <v>45</v>
      </c>
      <c r="E90" s="46">
        <f t="shared" si="17"/>
        <v>66</v>
      </c>
      <c r="F90" s="46">
        <f t="shared" si="18"/>
        <v>33882</v>
      </c>
      <c r="G90" s="26">
        <f t="shared" si="19"/>
        <v>208</v>
      </c>
      <c r="H90" s="47">
        <f t="shared" si="20"/>
        <v>39</v>
      </c>
      <c r="I90" s="25">
        <f t="shared" si="21"/>
        <v>40</v>
      </c>
      <c r="J90" s="25">
        <f t="shared" si="22"/>
        <v>15</v>
      </c>
      <c r="K90" s="48">
        <f t="shared" si="23"/>
        <v>49</v>
      </c>
      <c r="M90" s="25">
        <v>38</v>
      </c>
      <c r="N90" s="44">
        <v>142</v>
      </c>
      <c r="O90" s="25">
        <v>2</v>
      </c>
      <c r="P90" s="44">
        <v>0</v>
      </c>
      <c r="Q90" s="44">
        <v>3</v>
      </c>
      <c r="R90" s="44">
        <v>7</v>
      </c>
      <c r="S90" s="44">
        <v>61</v>
      </c>
      <c r="T90" s="44">
        <v>0</v>
      </c>
      <c r="U90" s="44">
        <v>0</v>
      </c>
      <c r="V90" s="44">
        <v>0</v>
      </c>
      <c r="W90" s="44">
        <v>53</v>
      </c>
      <c r="X90" s="25">
        <v>33568</v>
      </c>
      <c r="Y90" s="44">
        <v>9</v>
      </c>
      <c r="Z90" s="44">
        <v>134</v>
      </c>
      <c r="AA90" s="44">
        <v>1</v>
      </c>
      <c r="AB90" s="44">
        <v>0</v>
      </c>
      <c r="AC90" s="44">
        <v>110</v>
      </c>
      <c r="AD90" s="44">
        <v>0</v>
      </c>
      <c r="AE90" s="44">
        <v>0</v>
      </c>
      <c r="AF90" s="44">
        <v>0</v>
      </c>
      <c r="AG90" s="44">
        <v>0</v>
      </c>
      <c r="AH90" s="44">
        <v>0</v>
      </c>
      <c r="AI90" s="44">
        <v>3</v>
      </c>
      <c r="AJ90" s="44">
        <v>0</v>
      </c>
      <c r="AK90" s="44">
        <v>70</v>
      </c>
      <c r="AL90" s="44">
        <v>0</v>
      </c>
    </row>
    <row r="91" spans="1:38">
      <c r="A91" s="44" t="s">
        <v>204</v>
      </c>
      <c r="B91" s="44" t="s">
        <v>239</v>
      </c>
      <c r="C91" s="45" t="s">
        <v>205</v>
      </c>
      <c r="D91" s="24">
        <f t="shared" si="16"/>
        <v>65</v>
      </c>
      <c r="E91" s="46">
        <f t="shared" si="17"/>
        <v>217</v>
      </c>
      <c r="F91" s="46">
        <f t="shared" si="18"/>
        <v>27703</v>
      </c>
      <c r="G91" s="26">
        <f t="shared" si="19"/>
        <v>557</v>
      </c>
      <c r="H91" s="47">
        <f t="shared" si="20"/>
        <v>26</v>
      </c>
      <c r="I91" s="25">
        <f t="shared" si="21"/>
        <v>17</v>
      </c>
      <c r="J91" s="25">
        <f t="shared" si="22"/>
        <v>21</v>
      </c>
      <c r="K91" s="48">
        <f t="shared" si="23"/>
        <v>21</v>
      </c>
      <c r="M91" s="25">
        <v>40</v>
      </c>
      <c r="N91" s="44">
        <v>315</v>
      </c>
      <c r="O91" s="25">
        <v>2</v>
      </c>
      <c r="P91" s="44">
        <v>3</v>
      </c>
      <c r="Q91" s="44">
        <v>13</v>
      </c>
      <c r="R91" s="44">
        <v>25</v>
      </c>
      <c r="S91" s="44">
        <v>224</v>
      </c>
      <c r="T91" s="44">
        <v>0</v>
      </c>
      <c r="U91" s="44">
        <v>0</v>
      </c>
      <c r="V91" s="44">
        <v>0</v>
      </c>
      <c r="W91" s="44">
        <v>103</v>
      </c>
      <c r="X91" s="25">
        <v>25088</v>
      </c>
      <c r="Y91" s="44">
        <v>106</v>
      </c>
      <c r="Z91" s="44">
        <v>2307</v>
      </c>
      <c r="AA91" s="44">
        <v>0</v>
      </c>
      <c r="AB91" s="44">
        <v>0</v>
      </c>
      <c r="AC91" s="44">
        <v>0</v>
      </c>
      <c r="AD91" s="44">
        <v>0</v>
      </c>
      <c r="AE91" s="44">
        <v>3</v>
      </c>
      <c r="AF91" s="44">
        <v>0</v>
      </c>
      <c r="AG91" s="44">
        <v>25</v>
      </c>
      <c r="AH91" s="44">
        <v>0</v>
      </c>
      <c r="AI91" s="44">
        <v>5</v>
      </c>
      <c r="AJ91" s="44">
        <v>0</v>
      </c>
      <c r="AK91" s="44">
        <v>283</v>
      </c>
      <c r="AL91" s="44">
        <v>0</v>
      </c>
    </row>
    <row r="92" spans="1:38">
      <c r="A92" s="44" t="s">
        <v>206</v>
      </c>
      <c r="B92" s="44" t="s">
        <v>239</v>
      </c>
      <c r="C92" s="45" t="s">
        <v>207</v>
      </c>
      <c r="D92" s="24">
        <f t="shared" si="16"/>
        <v>20</v>
      </c>
      <c r="E92" s="46">
        <f t="shared" si="17"/>
        <v>25</v>
      </c>
      <c r="F92" s="46">
        <f t="shared" si="18"/>
        <v>4171</v>
      </c>
      <c r="G92" s="26">
        <f t="shared" si="19"/>
        <v>157</v>
      </c>
      <c r="H92" s="47">
        <f t="shared" si="20"/>
        <v>56</v>
      </c>
      <c r="I92" s="25">
        <f t="shared" si="21"/>
        <v>54</v>
      </c>
      <c r="J92" s="25">
        <f t="shared" si="22"/>
        <v>48</v>
      </c>
      <c r="K92" s="48">
        <f t="shared" si="23"/>
        <v>55</v>
      </c>
      <c r="M92" s="25">
        <v>17</v>
      </c>
      <c r="N92" s="44">
        <v>120</v>
      </c>
      <c r="O92" s="25">
        <v>1</v>
      </c>
      <c r="P92" s="44">
        <v>0</v>
      </c>
      <c r="Q92" s="44">
        <v>8</v>
      </c>
      <c r="R92" s="44">
        <v>3</v>
      </c>
      <c r="S92" s="44">
        <v>28</v>
      </c>
      <c r="T92" s="44">
        <v>0</v>
      </c>
      <c r="U92" s="44">
        <v>0</v>
      </c>
      <c r="V92" s="44">
        <v>0</v>
      </c>
      <c r="W92" s="44">
        <v>22</v>
      </c>
      <c r="X92" s="25">
        <v>4155</v>
      </c>
      <c r="Y92" s="44">
        <v>0</v>
      </c>
      <c r="Z92" s="44">
        <v>0</v>
      </c>
      <c r="AA92" s="44">
        <v>0</v>
      </c>
      <c r="AB92" s="44">
        <v>0</v>
      </c>
      <c r="AC92" s="44">
        <v>0</v>
      </c>
      <c r="AD92" s="44">
        <v>0</v>
      </c>
      <c r="AE92" s="44">
        <v>0</v>
      </c>
      <c r="AF92" s="44">
        <v>0</v>
      </c>
      <c r="AG92" s="44">
        <v>0</v>
      </c>
      <c r="AH92" s="44">
        <v>0</v>
      </c>
      <c r="AI92" s="44">
        <v>3</v>
      </c>
      <c r="AJ92" s="44">
        <v>0</v>
      </c>
      <c r="AK92" s="44">
        <v>16</v>
      </c>
      <c r="AL92" s="44">
        <v>0</v>
      </c>
    </row>
    <row r="93" spans="1:38">
      <c r="A93" s="44" t="s">
        <v>208</v>
      </c>
      <c r="B93" s="44" t="s">
        <v>239</v>
      </c>
      <c r="C93" s="45" t="s">
        <v>209</v>
      </c>
      <c r="D93" s="24">
        <f t="shared" si="16"/>
        <v>44</v>
      </c>
      <c r="E93" s="46">
        <f t="shared" si="17"/>
        <v>63</v>
      </c>
      <c r="F93" s="46">
        <f t="shared" si="18"/>
        <v>1728</v>
      </c>
      <c r="G93" s="26">
        <f t="shared" si="19"/>
        <v>261</v>
      </c>
      <c r="H93" s="47">
        <f t="shared" si="20"/>
        <v>42</v>
      </c>
      <c r="I93" s="25">
        <f t="shared" si="21"/>
        <v>41</v>
      </c>
      <c r="J93" s="25">
        <f t="shared" si="22"/>
        <v>56</v>
      </c>
      <c r="K93" s="48">
        <f t="shared" si="23"/>
        <v>44</v>
      </c>
      <c r="M93" s="25">
        <v>41</v>
      </c>
      <c r="N93" s="44">
        <v>173</v>
      </c>
      <c r="O93" s="25">
        <v>0</v>
      </c>
      <c r="P93" s="44">
        <v>0</v>
      </c>
      <c r="Q93" s="44">
        <v>17</v>
      </c>
      <c r="R93" s="44">
        <v>3</v>
      </c>
      <c r="S93" s="44">
        <v>71</v>
      </c>
      <c r="T93" s="44">
        <v>0</v>
      </c>
      <c r="U93" s="44">
        <v>0</v>
      </c>
      <c r="V93" s="44">
        <v>0</v>
      </c>
      <c r="W93" s="44">
        <v>35</v>
      </c>
      <c r="X93" s="25">
        <v>1526</v>
      </c>
      <c r="Y93" s="44">
        <v>24</v>
      </c>
      <c r="Z93" s="44">
        <v>122</v>
      </c>
      <c r="AA93" s="44">
        <v>0</v>
      </c>
      <c r="AB93" s="44">
        <v>0</v>
      </c>
      <c r="AC93" s="44">
        <v>0</v>
      </c>
      <c r="AD93" s="44">
        <v>0</v>
      </c>
      <c r="AE93" s="44">
        <v>0</v>
      </c>
      <c r="AF93" s="44">
        <v>0</v>
      </c>
      <c r="AG93" s="44">
        <v>0</v>
      </c>
      <c r="AH93" s="44">
        <v>0</v>
      </c>
      <c r="AI93" s="44">
        <v>4</v>
      </c>
      <c r="AJ93" s="44">
        <v>0</v>
      </c>
      <c r="AK93" s="44">
        <v>80</v>
      </c>
      <c r="AL93" s="44">
        <v>0</v>
      </c>
    </row>
    <row r="94" spans="1:38">
      <c r="A94" s="44" t="s">
        <v>210</v>
      </c>
      <c r="B94" s="44" t="s">
        <v>239</v>
      </c>
      <c r="C94" s="45" t="s">
        <v>211</v>
      </c>
      <c r="D94" s="24">
        <f t="shared" si="16"/>
        <v>70</v>
      </c>
      <c r="E94" s="46">
        <f t="shared" si="17"/>
        <v>204</v>
      </c>
      <c r="F94" s="46">
        <f t="shared" si="18"/>
        <v>16805</v>
      </c>
      <c r="G94" s="26">
        <f t="shared" si="19"/>
        <v>539</v>
      </c>
      <c r="H94" s="47">
        <f t="shared" si="20"/>
        <v>24</v>
      </c>
      <c r="I94" s="25">
        <f t="shared" si="21"/>
        <v>18</v>
      </c>
      <c r="J94" s="25">
        <f t="shared" si="22"/>
        <v>28</v>
      </c>
      <c r="K94" s="48">
        <f t="shared" si="23"/>
        <v>23</v>
      </c>
      <c r="M94" s="25">
        <v>43</v>
      </c>
      <c r="N94" s="44">
        <v>385</v>
      </c>
      <c r="O94" s="25">
        <v>3</v>
      </c>
      <c r="P94" s="44">
        <v>21</v>
      </c>
      <c r="Q94" s="44">
        <v>37</v>
      </c>
      <c r="R94" s="44">
        <v>27</v>
      </c>
      <c r="S94" s="44">
        <v>90</v>
      </c>
      <c r="T94" s="44">
        <v>0</v>
      </c>
      <c r="U94" s="44">
        <v>3</v>
      </c>
      <c r="V94" s="44">
        <v>0</v>
      </c>
      <c r="W94" s="44">
        <v>106</v>
      </c>
      <c r="X94" s="25">
        <v>16429</v>
      </c>
      <c r="Y94" s="44">
        <v>65</v>
      </c>
      <c r="Z94" s="44">
        <v>0</v>
      </c>
      <c r="AA94" s="44">
        <v>0</v>
      </c>
      <c r="AB94" s="44">
        <v>1</v>
      </c>
      <c r="AC94" s="44">
        <v>0</v>
      </c>
      <c r="AD94" s="44">
        <v>0</v>
      </c>
      <c r="AE94" s="44">
        <v>3</v>
      </c>
      <c r="AF94" s="44">
        <v>3</v>
      </c>
      <c r="AG94" s="44">
        <v>22</v>
      </c>
      <c r="AH94" s="44">
        <v>0</v>
      </c>
      <c r="AI94" s="44">
        <v>26</v>
      </c>
      <c r="AJ94" s="44">
        <v>0</v>
      </c>
      <c r="AK94" s="44">
        <v>354</v>
      </c>
      <c r="AL94" s="44">
        <v>0</v>
      </c>
    </row>
    <row r="95" spans="1:38">
      <c r="A95" s="44" t="s">
        <v>212</v>
      </c>
      <c r="B95" s="44" t="s">
        <v>236</v>
      </c>
      <c r="C95" s="45" t="s">
        <v>213</v>
      </c>
      <c r="D95" s="24">
        <f t="shared" si="16"/>
        <v>1</v>
      </c>
      <c r="E95" s="46">
        <f t="shared" si="17"/>
        <v>3</v>
      </c>
      <c r="F95" s="46">
        <f t="shared" si="18"/>
        <v>1</v>
      </c>
      <c r="G95" s="26">
        <f t="shared" si="19"/>
        <v>18</v>
      </c>
      <c r="H95" s="47">
        <f t="shared" si="20"/>
        <v>67</v>
      </c>
      <c r="I95" s="25">
        <f t="shared" si="21"/>
        <v>67</v>
      </c>
      <c r="J95" s="25">
        <f t="shared" si="22"/>
        <v>72</v>
      </c>
      <c r="K95" s="48">
        <f t="shared" si="23"/>
        <v>67</v>
      </c>
      <c r="M95" s="25">
        <v>1</v>
      </c>
      <c r="N95" s="44">
        <v>8</v>
      </c>
      <c r="O95" s="25">
        <v>0</v>
      </c>
      <c r="P95" s="44">
        <v>0</v>
      </c>
      <c r="Q95" s="44">
        <v>10</v>
      </c>
      <c r="R95" s="44">
        <v>0</v>
      </c>
      <c r="S95" s="44">
        <v>0</v>
      </c>
      <c r="T95" s="44">
        <v>0</v>
      </c>
      <c r="U95" s="44">
        <v>0</v>
      </c>
      <c r="V95" s="44">
        <v>0</v>
      </c>
      <c r="W95" s="44">
        <v>3</v>
      </c>
      <c r="X95" s="25">
        <v>1</v>
      </c>
      <c r="Y95" s="44">
        <v>0</v>
      </c>
      <c r="Z95" s="44">
        <v>0</v>
      </c>
      <c r="AA95" s="44">
        <v>0</v>
      </c>
      <c r="AB95" s="44">
        <v>0</v>
      </c>
      <c r="AC95" s="44">
        <v>0</v>
      </c>
      <c r="AD95" s="44">
        <v>0</v>
      </c>
      <c r="AE95" s="44">
        <v>0</v>
      </c>
      <c r="AF95" s="44">
        <v>0</v>
      </c>
      <c r="AG95" s="44">
        <v>0</v>
      </c>
      <c r="AH95" s="44">
        <v>0</v>
      </c>
      <c r="AI95" s="44">
        <v>0</v>
      </c>
      <c r="AJ95" s="44">
        <v>0</v>
      </c>
      <c r="AK95" s="44">
        <v>0</v>
      </c>
      <c r="AL95" s="44">
        <v>0</v>
      </c>
    </row>
    <row r="96" spans="1:38">
      <c r="A96" s="44" t="s">
        <v>214</v>
      </c>
      <c r="B96" s="44" t="s">
        <v>239</v>
      </c>
      <c r="C96" s="45" t="s">
        <v>215</v>
      </c>
      <c r="D96" s="24">
        <f t="shared" si="16"/>
        <v>23</v>
      </c>
      <c r="E96" s="46">
        <f t="shared" si="17"/>
        <v>14</v>
      </c>
      <c r="F96" s="46">
        <f t="shared" si="18"/>
        <v>961</v>
      </c>
      <c r="G96" s="26">
        <f t="shared" si="19"/>
        <v>137</v>
      </c>
      <c r="H96" s="47">
        <f t="shared" si="20"/>
        <v>55</v>
      </c>
      <c r="I96" s="25">
        <f t="shared" si="21"/>
        <v>60</v>
      </c>
      <c r="J96" s="25">
        <f t="shared" si="22"/>
        <v>61</v>
      </c>
      <c r="K96" s="48">
        <f t="shared" si="23"/>
        <v>58</v>
      </c>
      <c r="M96" s="25">
        <v>13</v>
      </c>
      <c r="N96" s="44">
        <v>81</v>
      </c>
      <c r="O96" s="25">
        <v>0</v>
      </c>
      <c r="P96" s="44">
        <v>6</v>
      </c>
      <c r="Q96" s="44">
        <v>21</v>
      </c>
      <c r="R96" s="44">
        <v>10</v>
      </c>
      <c r="S96" s="44">
        <v>28</v>
      </c>
      <c r="T96" s="44">
        <v>0</v>
      </c>
      <c r="U96" s="44">
        <v>0</v>
      </c>
      <c r="V96" s="44">
        <v>1</v>
      </c>
      <c r="W96" s="44">
        <v>11</v>
      </c>
      <c r="X96" s="25">
        <v>951</v>
      </c>
      <c r="Y96" s="44">
        <v>1</v>
      </c>
      <c r="Z96" s="44">
        <v>4</v>
      </c>
      <c r="AA96" s="44">
        <v>0</v>
      </c>
      <c r="AB96" s="44">
        <v>0</v>
      </c>
      <c r="AC96" s="44">
        <v>0</v>
      </c>
      <c r="AD96" s="44">
        <v>0</v>
      </c>
      <c r="AE96" s="44">
        <v>0</v>
      </c>
      <c r="AF96" s="44">
        <v>0</v>
      </c>
      <c r="AG96" s="44">
        <v>0</v>
      </c>
      <c r="AH96" s="44">
        <v>0</v>
      </c>
      <c r="AI96" s="44">
        <v>2</v>
      </c>
      <c r="AJ96" s="44">
        <v>0</v>
      </c>
      <c r="AK96" s="44">
        <v>6</v>
      </c>
      <c r="AL96" s="44">
        <v>0</v>
      </c>
    </row>
    <row r="97" spans="1:38" ht="14.25" thickBot="1"/>
    <row r="98" spans="1:38" ht="14.25" thickBot="1">
      <c r="A98" s="174"/>
      <c r="B98" s="174"/>
      <c r="C98" s="175" t="s">
        <v>378</v>
      </c>
      <c r="D98" s="176">
        <f>SUM(D11:D96)</f>
        <v>7195</v>
      </c>
      <c r="E98" s="176">
        <f t="shared" ref="E98:G98" si="24">SUM(E11:E96)</f>
        <v>19008</v>
      </c>
      <c r="F98" s="176">
        <f t="shared" si="24"/>
        <v>3735911.0619999999</v>
      </c>
      <c r="G98" s="176">
        <f t="shared" si="24"/>
        <v>44827</v>
      </c>
      <c r="H98" s="177"/>
      <c r="I98" s="177"/>
      <c r="J98" s="177"/>
      <c r="K98" s="178"/>
      <c r="M98" s="25">
        <f>SUM(M11:M96)</f>
        <v>4428</v>
      </c>
      <c r="N98" s="25">
        <f>SUM(N11:N96)</f>
        <v>26339</v>
      </c>
      <c r="O98" s="25">
        <f t="shared" ref="O98:AL98" si="25">SUM(O11:O96)</f>
        <v>50</v>
      </c>
      <c r="P98" s="25">
        <f t="shared" si="25"/>
        <v>188</v>
      </c>
      <c r="Q98" s="25">
        <f t="shared" si="25"/>
        <v>1198</v>
      </c>
      <c r="R98" s="25">
        <f>SUM(R11:R96)</f>
        <v>2767</v>
      </c>
      <c r="S98" s="25">
        <f t="shared" si="25"/>
        <v>16986</v>
      </c>
      <c r="T98" s="25">
        <f t="shared" si="25"/>
        <v>5</v>
      </c>
      <c r="U98" s="25">
        <f t="shared" si="25"/>
        <v>31</v>
      </c>
      <c r="V98" s="25">
        <f t="shared" si="25"/>
        <v>30</v>
      </c>
      <c r="W98" s="25">
        <f t="shared" si="25"/>
        <v>8205</v>
      </c>
      <c r="X98" s="25">
        <f t="shared" ref="X98:AJ98" si="26">SUM(X11:X96)</f>
        <v>2801832.7250000001</v>
      </c>
      <c r="Y98" s="25">
        <f t="shared" si="26"/>
        <v>10406</v>
      </c>
      <c r="Z98" s="25">
        <f t="shared" si="26"/>
        <v>881877.15299999993</v>
      </c>
      <c r="AA98" s="25">
        <f t="shared" si="26"/>
        <v>13</v>
      </c>
      <c r="AB98" s="25">
        <f t="shared" si="26"/>
        <v>1</v>
      </c>
      <c r="AC98" s="25">
        <f t="shared" si="26"/>
        <v>177</v>
      </c>
      <c r="AD98" s="25">
        <f t="shared" si="26"/>
        <v>0</v>
      </c>
      <c r="AE98" s="25">
        <f t="shared" si="26"/>
        <v>59</v>
      </c>
      <c r="AF98" s="25">
        <f t="shared" si="26"/>
        <v>3</v>
      </c>
      <c r="AG98" s="25">
        <f t="shared" si="26"/>
        <v>8793.1840000000011</v>
      </c>
      <c r="AH98" s="25">
        <f t="shared" si="26"/>
        <v>0</v>
      </c>
      <c r="AI98" s="25">
        <f t="shared" si="26"/>
        <v>319</v>
      </c>
      <c r="AJ98" s="25">
        <f t="shared" si="26"/>
        <v>2</v>
      </c>
      <c r="AK98" s="25">
        <f t="shared" si="25"/>
        <v>43231</v>
      </c>
      <c r="AL98" s="25">
        <f t="shared" si="25"/>
        <v>0</v>
      </c>
    </row>
  </sheetData>
  <autoFilter ref="A10:AL10" xr:uid="{00000000-0009-0000-0000-000009000000}">
    <sortState xmlns:xlrd2="http://schemas.microsoft.com/office/spreadsheetml/2017/richdata2" ref="A11:AL96">
      <sortCondition ref="A10"/>
    </sortState>
  </autoFilter>
  <mergeCells count="4">
    <mergeCell ref="M9:V9"/>
    <mergeCell ref="W9:Z9"/>
    <mergeCell ref="AA9:AL9"/>
    <mergeCell ref="D9:K9"/>
  </mergeCells>
  <phoneticPr fontId="1"/>
  <hyperlinks>
    <hyperlink ref="M1" location="目次!A1" display="目次に戻る" xr:uid="{65B60E27-05C0-4C78-973C-8819593ED8D9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&amp;R&amp;6文部科学省「産学連携等実施状況調査」を加工して作成（https://www.mext.go.jp/a_menu/shinkou/sangaku/sangakub.htm）</oddFooter>
  </headerFooter>
  <colBreaks count="1" manualBreakCount="1">
    <brk id="11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12054-EA88-4897-AA42-D2D5134CA4ED}">
  <sheetPr>
    <tabColor theme="9"/>
  </sheetPr>
  <dimension ref="A1:AL98"/>
  <sheetViews>
    <sheetView workbookViewId="0">
      <pane xSplit="3" ySplit="10" topLeftCell="D11" activePane="bottomRight" state="frozen"/>
      <selection pane="topRight" activeCell="D1" sqref="D1"/>
      <selection pane="bottomLeft" activeCell="A11" sqref="A11"/>
      <selection pane="bottomRight" activeCell="M1" sqref="M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5" width="9.875" style="15" customWidth="1"/>
    <col min="6" max="6" width="12" style="15" customWidth="1"/>
    <col min="7" max="11" width="9.875" style="15" customWidth="1"/>
    <col min="12" max="12" width="9" style="15"/>
    <col min="13" max="13" width="12" style="15" bestFit="1" customWidth="1"/>
    <col min="14" max="15" width="9" style="15"/>
    <col min="24" max="24" width="11.5" customWidth="1"/>
  </cols>
  <sheetData>
    <row r="1" spans="1:38" ht="24" customHeight="1" thickBot="1">
      <c r="A1" s="1" t="s">
        <v>219</v>
      </c>
      <c r="B1" s="1"/>
      <c r="C1" s="1"/>
      <c r="D1"/>
      <c r="E1"/>
      <c r="F1"/>
      <c r="G1"/>
      <c r="H1"/>
      <c r="I1"/>
      <c r="J1"/>
      <c r="K1"/>
      <c r="L1" s="4"/>
      <c r="M1" s="63" t="s">
        <v>217</v>
      </c>
      <c r="N1"/>
      <c r="O1"/>
    </row>
    <row r="2" spans="1:38" ht="24" customHeight="1">
      <c r="A2" s="1" t="s">
        <v>256</v>
      </c>
      <c r="B2" s="1"/>
      <c r="C2" s="1"/>
      <c r="D2"/>
      <c r="E2"/>
      <c r="G2"/>
      <c r="H2"/>
      <c r="I2"/>
      <c r="J2"/>
      <c r="K2"/>
      <c r="L2" s="4"/>
      <c r="M2"/>
      <c r="N2"/>
      <c r="O2"/>
    </row>
    <row r="3" spans="1:38" s="4" customFormat="1" ht="18" customHeight="1" thickBot="1">
      <c r="A3" s="70"/>
      <c r="B3" s="6"/>
      <c r="C3" s="70"/>
      <c r="D3" s="70"/>
      <c r="E3" s="70"/>
      <c r="F3" s="70"/>
      <c r="G3" s="6"/>
      <c r="H3" s="70"/>
      <c r="I3" s="70"/>
      <c r="J3" s="70"/>
      <c r="K3" s="70"/>
    </row>
    <row r="4" spans="1:38" ht="76.5" customHeight="1" thickBot="1">
      <c r="C4" s="14"/>
      <c r="D4" s="86" t="s">
        <v>3</v>
      </c>
      <c r="E4" s="87" t="s">
        <v>33</v>
      </c>
      <c r="F4" s="87" t="s">
        <v>246</v>
      </c>
      <c r="G4" s="88" t="s">
        <v>32</v>
      </c>
      <c r="H4" s="89" t="s">
        <v>34</v>
      </c>
      <c r="I4" s="87" t="s">
        <v>35</v>
      </c>
      <c r="J4" s="87" t="s">
        <v>36</v>
      </c>
      <c r="K4" s="90" t="s">
        <v>37</v>
      </c>
      <c r="M4" s="173"/>
      <c r="N4" s="173"/>
      <c r="O4" s="173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</row>
    <row r="5" spans="1:38">
      <c r="C5" s="16" t="s">
        <v>1</v>
      </c>
      <c r="D5" s="17">
        <f>INDEX(D11:D96,MATCH(C5,C11:C96,0),0)</f>
        <v>32</v>
      </c>
      <c r="E5" s="18">
        <f>INDEX(E11:E96,MATCH(C5,C11:C96,0),0)</f>
        <v>99</v>
      </c>
      <c r="F5" s="18">
        <f>INDEX(F11:F96,MATCH(C5,C11:C96,0),0)</f>
        <v>15657</v>
      </c>
      <c r="G5" s="19">
        <f>INDEX(G11:G96,MATCH(C5,C11:C96,0),0)</f>
        <v>364</v>
      </c>
      <c r="H5" s="20">
        <f>_xlfn.RANK.EQ(D5,$D$11:$D$96,0)</f>
        <v>47</v>
      </c>
      <c r="I5" s="21">
        <f>_xlfn.RANK.EQ(E5,$E$11:$E$96,0)</f>
        <v>32</v>
      </c>
      <c r="J5" s="21">
        <f>_xlfn.RANK.EQ(F5,$F$11:$F$96,0)</f>
        <v>30</v>
      </c>
      <c r="K5" s="22">
        <f>_xlfn.RANK.EQ(G5,$G$11:$G$96,0)</f>
        <v>36</v>
      </c>
    </row>
    <row r="6" spans="1:38">
      <c r="C6" s="23" t="s">
        <v>38</v>
      </c>
      <c r="D6" s="78">
        <f>ROUND(SUMIF($B$11:$B$96,"G",D11:D96)/(COUNTIFS(B11:B96,"G",D11:D96,"&lt;&gt;")),1)</f>
        <v>57.3</v>
      </c>
      <c r="E6" s="79">
        <f>ROUND(SUMIF($B$11:$B$96,"G",E11:E96)/(COUNTIFS(B11:B96,"G",D11:D96,"&lt;&gt;")),1)</f>
        <v>117.5</v>
      </c>
      <c r="F6" s="79">
        <f>ROUND(SUMIF($B$11:$B$96,"G",F11:F96)/(COUNTIFS(B11:B96,"G",D11:D96,"&lt;&gt;")),1)</f>
        <v>18201.8</v>
      </c>
      <c r="G6" s="80">
        <f>ROUND(SUMIF($B$11:$B$96,"G",G11:G96)/(COUNTIFS(B11:B96,"G",D11:D96,"&lt;&gt;")),1)</f>
        <v>388.2</v>
      </c>
      <c r="H6" s="27"/>
      <c r="I6" s="28"/>
      <c r="J6" s="28"/>
      <c r="K6" s="29"/>
    </row>
    <row r="7" spans="1:38" ht="14.25" thickBot="1">
      <c r="C7" s="30" t="s">
        <v>39</v>
      </c>
      <c r="D7" s="81">
        <f>ROUND(AVERAGE(D11:D96),1)</f>
        <v>84.6</v>
      </c>
      <c r="E7" s="82">
        <f>ROUND(AVERAGE(E11:E96),1)</f>
        <v>222.8</v>
      </c>
      <c r="F7" s="82">
        <f>ROUND(AVERAGE(F11:F96),1)</f>
        <v>50938.9</v>
      </c>
      <c r="G7" s="83">
        <f>ROUND(AVERAGE(G11:G96),1)</f>
        <v>531.70000000000005</v>
      </c>
      <c r="H7" s="34"/>
      <c r="I7" s="35"/>
      <c r="J7" s="35"/>
      <c r="K7" s="36"/>
    </row>
    <row r="8" spans="1:38" ht="21" customHeight="1" thickBot="1">
      <c r="D8" s="37"/>
      <c r="E8" s="37"/>
      <c r="F8" s="37"/>
      <c r="M8"/>
      <c r="N8"/>
      <c r="O8"/>
    </row>
    <row r="9" spans="1:38" ht="21" customHeight="1">
      <c r="D9" s="231" t="str" cm="1">
        <f t="array" aca="1" ref="D9" ca="1">RIGHT(CELL("filename",A1),4)&amp;"年度（基準日：４月１日～３月31日）"</f>
        <v>2023年度（基準日：４月１日～３月31日）</v>
      </c>
      <c r="E9" s="232"/>
      <c r="F9" s="232"/>
      <c r="G9" s="232"/>
      <c r="H9" s="232"/>
      <c r="I9" s="232"/>
      <c r="J9" s="232"/>
      <c r="K9" s="233"/>
      <c r="M9" s="222" t="s">
        <v>40</v>
      </c>
      <c r="N9" s="223"/>
      <c r="O9" s="223"/>
      <c r="P9" s="223"/>
      <c r="Q9" s="223"/>
      <c r="R9" s="223"/>
      <c r="S9" s="223"/>
      <c r="T9" s="223"/>
      <c r="U9" s="223"/>
      <c r="V9" s="224"/>
      <c r="W9" s="225" t="s">
        <v>31</v>
      </c>
      <c r="X9" s="226"/>
      <c r="Y9" s="226"/>
      <c r="Z9" s="227"/>
      <c r="AA9" s="228" t="s">
        <v>30</v>
      </c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30"/>
    </row>
    <row r="10" spans="1:38" ht="76.5" customHeight="1">
      <c r="A10" s="38" t="s">
        <v>41</v>
      </c>
      <c r="B10" s="39" t="s">
        <v>42</v>
      </c>
      <c r="C10" s="14" t="s">
        <v>43</v>
      </c>
      <c r="D10" s="40" t="s">
        <v>3</v>
      </c>
      <c r="E10" s="8" t="s">
        <v>33</v>
      </c>
      <c r="F10" s="8" t="s">
        <v>246</v>
      </c>
      <c r="G10" s="41" t="s">
        <v>32</v>
      </c>
      <c r="H10" s="42" t="s">
        <v>34</v>
      </c>
      <c r="I10" s="8" t="s">
        <v>35</v>
      </c>
      <c r="J10" s="8" t="s">
        <v>36</v>
      </c>
      <c r="K10" s="43" t="s">
        <v>37</v>
      </c>
      <c r="M10" s="10" t="s">
        <v>13</v>
      </c>
      <c r="N10" s="11" t="s">
        <v>12</v>
      </c>
      <c r="O10" s="11" t="s">
        <v>11</v>
      </c>
      <c r="P10" s="11" t="s">
        <v>10</v>
      </c>
      <c r="Q10" s="11" t="s">
        <v>9</v>
      </c>
      <c r="R10" s="10" t="s">
        <v>8</v>
      </c>
      <c r="S10" s="11" t="s">
        <v>7</v>
      </c>
      <c r="T10" s="11" t="s">
        <v>6</v>
      </c>
      <c r="U10" s="11" t="s">
        <v>5</v>
      </c>
      <c r="V10" s="11" t="s">
        <v>4</v>
      </c>
      <c r="W10" s="9" t="s">
        <v>29</v>
      </c>
      <c r="X10" s="12" t="s">
        <v>28</v>
      </c>
      <c r="Y10" s="9" t="s">
        <v>27</v>
      </c>
      <c r="Z10" s="12" t="s">
        <v>26</v>
      </c>
      <c r="AA10" s="9" t="s">
        <v>25</v>
      </c>
      <c r="AB10" s="9" t="s">
        <v>24</v>
      </c>
      <c r="AC10" s="12" t="s">
        <v>23</v>
      </c>
      <c r="AD10" s="12" t="s">
        <v>22</v>
      </c>
      <c r="AE10" s="9" t="s">
        <v>21</v>
      </c>
      <c r="AF10" s="9" t="s">
        <v>20</v>
      </c>
      <c r="AG10" s="12" t="s">
        <v>19</v>
      </c>
      <c r="AH10" s="12" t="s">
        <v>18</v>
      </c>
      <c r="AI10" s="9" t="s">
        <v>17</v>
      </c>
      <c r="AJ10" s="9" t="s">
        <v>16</v>
      </c>
      <c r="AK10" s="12" t="s">
        <v>15</v>
      </c>
      <c r="AL10" s="12" t="s">
        <v>14</v>
      </c>
    </row>
    <row r="11" spans="1:38">
      <c r="A11" s="44" t="s">
        <v>44</v>
      </c>
      <c r="B11" s="44" t="s">
        <v>234</v>
      </c>
      <c r="C11" s="45" t="s">
        <v>45</v>
      </c>
      <c r="D11" s="24">
        <f t="shared" ref="D11:D74" si="0">M11+R11</f>
        <v>287</v>
      </c>
      <c r="E11" s="46">
        <f t="shared" ref="E11:E74" si="1">SUM(W11,Y11,AA11:AB11,AE11:AF11,AI11:AJ11)</f>
        <v>1359</v>
      </c>
      <c r="F11" s="46">
        <f t="shared" ref="F11:F74" si="2">SUM(X11,Z11,AC11:AD11,AG11:AH11,AK11:AL11)</f>
        <v>151760</v>
      </c>
      <c r="G11" s="26">
        <f t="shared" ref="G11:G74" si="3">SUM(N11:Q11,S11:V11)</f>
        <v>1442</v>
      </c>
      <c r="H11" s="47">
        <f t="shared" ref="H11:H74" si="4">_xlfn.RANK.EQ(D11,$D$11:$D$96,0)</f>
        <v>7</v>
      </c>
      <c r="I11" s="25">
        <f t="shared" ref="I11:I74" si="5">_xlfn.RANK.EQ(E11,$E$11:$E$96,0)</f>
        <v>4</v>
      </c>
      <c r="J11" s="25">
        <f t="shared" ref="J11:J74" si="6">_xlfn.RANK.EQ(F11,$F$11:$F$96,0)</f>
        <v>6</v>
      </c>
      <c r="K11" s="48">
        <f t="shared" ref="K11:K74" si="7">_xlfn.RANK.EQ(G11,$G$11:$G$96,0)</f>
        <v>8</v>
      </c>
      <c r="M11" s="25">
        <v>181</v>
      </c>
      <c r="N11" s="44">
        <v>791</v>
      </c>
      <c r="O11" s="25">
        <v>0</v>
      </c>
      <c r="P11" s="44">
        <v>0</v>
      </c>
      <c r="Q11" s="44">
        <v>0</v>
      </c>
      <c r="R11" s="44">
        <v>106</v>
      </c>
      <c r="S11" s="44">
        <v>651</v>
      </c>
      <c r="T11" s="44">
        <v>0</v>
      </c>
      <c r="U11" s="44">
        <v>0</v>
      </c>
      <c r="V11" s="44">
        <v>0</v>
      </c>
      <c r="W11" s="44">
        <v>771</v>
      </c>
      <c r="X11" s="25">
        <v>74851</v>
      </c>
      <c r="Y11" s="44">
        <v>573</v>
      </c>
      <c r="Z11" s="44">
        <v>52269</v>
      </c>
      <c r="AA11" s="44">
        <v>0</v>
      </c>
      <c r="AB11" s="44">
        <v>0</v>
      </c>
      <c r="AC11" s="44">
        <v>0</v>
      </c>
      <c r="AD11" s="44">
        <v>0</v>
      </c>
      <c r="AE11" s="44">
        <v>0</v>
      </c>
      <c r="AF11" s="44">
        <v>0</v>
      </c>
      <c r="AG11" s="44">
        <v>0</v>
      </c>
      <c r="AH11" s="44">
        <v>0</v>
      </c>
      <c r="AI11" s="44">
        <v>13</v>
      </c>
      <c r="AJ11" s="44">
        <v>2</v>
      </c>
      <c r="AK11" s="44">
        <v>24073</v>
      </c>
      <c r="AL11" s="44">
        <v>567</v>
      </c>
    </row>
    <row r="12" spans="1:38">
      <c r="A12" s="44" t="s">
        <v>46</v>
      </c>
      <c r="B12" s="44" t="s">
        <v>235</v>
      </c>
      <c r="C12" s="45" t="s">
        <v>47</v>
      </c>
      <c r="D12" s="24">
        <f t="shared" si="0"/>
        <v>0</v>
      </c>
      <c r="E12" s="46">
        <f t="shared" si="1"/>
        <v>1</v>
      </c>
      <c r="F12" s="46">
        <f t="shared" si="2"/>
        <v>29</v>
      </c>
      <c r="G12" s="26">
        <f t="shared" si="3"/>
        <v>2</v>
      </c>
      <c r="H12" s="47">
        <f t="shared" si="4"/>
        <v>69</v>
      </c>
      <c r="I12" s="25">
        <f t="shared" si="5"/>
        <v>70</v>
      </c>
      <c r="J12" s="25">
        <f t="shared" si="6"/>
        <v>64</v>
      </c>
      <c r="K12" s="48">
        <f t="shared" si="7"/>
        <v>74</v>
      </c>
      <c r="M12" s="25">
        <v>0</v>
      </c>
      <c r="N12" s="44">
        <v>1</v>
      </c>
      <c r="O12" s="25">
        <v>0</v>
      </c>
      <c r="P12" s="44">
        <v>0</v>
      </c>
      <c r="Q12" s="44">
        <v>1</v>
      </c>
      <c r="R12" s="44">
        <v>0</v>
      </c>
      <c r="S12" s="44">
        <v>0</v>
      </c>
      <c r="T12" s="44">
        <v>0</v>
      </c>
      <c r="U12" s="44">
        <v>0</v>
      </c>
      <c r="V12" s="44">
        <v>0</v>
      </c>
      <c r="W12" s="44">
        <v>0</v>
      </c>
      <c r="X12" s="25">
        <v>0</v>
      </c>
      <c r="Y12" s="44">
        <v>0</v>
      </c>
      <c r="Z12" s="44">
        <v>0</v>
      </c>
      <c r="AA12" s="44">
        <v>0</v>
      </c>
      <c r="AB12" s="44">
        <v>0</v>
      </c>
      <c r="AC12" s="44">
        <v>0</v>
      </c>
      <c r="AD12" s="44">
        <v>0</v>
      </c>
      <c r="AE12" s="44">
        <v>0</v>
      </c>
      <c r="AF12" s="44">
        <v>0</v>
      </c>
      <c r="AG12" s="44">
        <v>0</v>
      </c>
      <c r="AH12" s="44">
        <v>0</v>
      </c>
      <c r="AI12" s="44">
        <v>1</v>
      </c>
      <c r="AJ12" s="44">
        <v>0</v>
      </c>
      <c r="AK12" s="44">
        <v>29</v>
      </c>
      <c r="AL12" s="44">
        <v>0</v>
      </c>
    </row>
    <row r="13" spans="1:38">
      <c r="A13" s="44" t="s">
        <v>48</v>
      </c>
      <c r="B13" s="44" t="s">
        <v>236</v>
      </c>
      <c r="C13" s="45" t="s">
        <v>49</v>
      </c>
      <c r="D13" s="24">
        <f t="shared" si="0"/>
        <v>9</v>
      </c>
      <c r="E13" s="46">
        <f t="shared" si="1"/>
        <v>3</v>
      </c>
      <c r="F13" s="46">
        <f t="shared" si="2"/>
        <v>12</v>
      </c>
      <c r="G13" s="26">
        <f t="shared" si="3"/>
        <v>77</v>
      </c>
      <c r="H13" s="47">
        <f t="shared" si="4"/>
        <v>62</v>
      </c>
      <c r="I13" s="25">
        <f t="shared" si="5"/>
        <v>67</v>
      </c>
      <c r="J13" s="25">
        <f t="shared" si="6"/>
        <v>67</v>
      </c>
      <c r="K13" s="48">
        <f t="shared" si="7"/>
        <v>61</v>
      </c>
      <c r="M13" s="25">
        <v>9</v>
      </c>
      <c r="N13" s="44">
        <v>67</v>
      </c>
      <c r="O13" s="25">
        <v>1</v>
      </c>
      <c r="P13" s="44">
        <v>2</v>
      </c>
      <c r="Q13" s="44">
        <v>4</v>
      </c>
      <c r="R13" s="44">
        <v>0</v>
      </c>
      <c r="S13" s="44">
        <v>3</v>
      </c>
      <c r="T13" s="44">
        <v>0</v>
      </c>
      <c r="U13" s="44">
        <v>0</v>
      </c>
      <c r="V13" s="44">
        <v>0</v>
      </c>
      <c r="W13" s="44">
        <v>3</v>
      </c>
      <c r="X13" s="25">
        <v>12</v>
      </c>
      <c r="Y13" s="44">
        <v>0</v>
      </c>
      <c r="Z13" s="44">
        <v>0</v>
      </c>
      <c r="AA13" s="44">
        <v>0</v>
      </c>
      <c r="AB13" s="44">
        <v>0</v>
      </c>
      <c r="AC13" s="44">
        <v>0</v>
      </c>
      <c r="AD13" s="44">
        <v>0</v>
      </c>
      <c r="AE13" s="44">
        <v>0</v>
      </c>
      <c r="AF13" s="44">
        <v>0</v>
      </c>
      <c r="AG13" s="44">
        <v>0</v>
      </c>
      <c r="AH13" s="44">
        <v>0</v>
      </c>
      <c r="AI13" s="44">
        <v>0</v>
      </c>
      <c r="AJ13" s="44">
        <v>0</v>
      </c>
      <c r="AK13" s="44">
        <v>0</v>
      </c>
      <c r="AL13" s="44">
        <v>0</v>
      </c>
    </row>
    <row r="14" spans="1:38">
      <c r="A14" s="49" t="s">
        <v>50</v>
      </c>
      <c r="B14" s="49" t="s">
        <v>237</v>
      </c>
      <c r="C14" s="50" t="s">
        <v>51</v>
      </c>
      <c r="D14" s="24">
        <f t="shared" si="0"/>
        <v>0</v>
      </c>
      <c r="E14" s="46">
        <f t="shared" si="1"/>
        <v>0</v>
      </c>
      <c r="F14" s="46">
        <f t="shared" si="2"/>
        <v>0</v>
      </c>
      <c r="G14" s="26">
        <f t="shared" si="3"/>
        <v>1</v>
      </c>
      <c r="H14" s="47">
        <f t="shared" si="4"/>
        <v>69</v>
      </c>
      <c r="I14" s="25">
        <f t="shared" si="5"/>
        <v>76</v>
      </c>
      <c r="J14" s="25">
        <f t="shared" si="6"/>
        <v>73</v>
      </c>
      <c r="K14" s="48">
        <f t="shared" si="7"/>
        <v>78</v>
      </c>
      <c r="M14" s="25">
        <v>0</v>
      </c>
      <c r="N14" s="44">
        <v>0</v>
      </c>
      <c r="O14" s="44">
        <v>0</v>
      </c>
      <c r="P14" s="44">
        <v>0</v>
      </c>
      <c r="Q14" s="44">
        <v>1</v>
      </c>
      <c r="R14" s="44">
        <v>0</v>
      </c>
      <c r="S14" s="44">
        <v>0</v>
      </c>
      <c r="T14" s="44">
        <v>0</v>
      </c>
      <c r="U14" s="44">
        <v>0</v>
      </c>
      <c r="V14" s="44">
        <v>0</v>
      </c>
      <c r="W14" s="44">
        <v>0</v>
      </c>
      <c r="X14" s="25">
        <v>0</v>
      </c>
      <c r="Y14" s="44">
        <v>0</v>
      </c>
      <c r="Z14" s="44">
        <v>0</v>
      </c>
      <c r="AA14" s="44">
        <v>0</v>
      </c>
      <c r="AB14" s="44">
        <v>0</v>
      </c>
      <c r="AC14" s="44">
        <v>0</v>
      </c>
      <c r="AD14" s="44">
        <v>0</v>
      </c>
      <c r="AE14" s="44">
        <v>0</v>
      </c>
      <c r="AF14" s="44">
        <v>0</v>
      </c>
      <c r="AG14" s="44">
        <v>0</v>
      </c>
      <c r="AH14" s="44">
        <v>0</v>
      </c>
      <c r="AI14" s="44">
        <v>0</v>
      </c>
      <c r="AJ14" s="44">
        <v>0</v>
      </c>
      <c r="AK14" s="44">
        <v>0</v>
      </c>
      <c r="AL14" s="44">
        <v>0</v>
      </c>
    </row>
    <row r="15" spans="1:38">
      <c r="A15" s="44" t="s">
        <v>52</v>
      </c>
      <c r="B15" s="44" t="s">
        <v>236</v>
      </c>
      <c r="C15" s="45" t="s">
        <v>53</v>
      </c>
      <c r="D15" s="24">
        <f t="shared" si="0"/>
        <v>11</v>
      </c>
      <c r="E15" s="46">
        <f t="shared" si="1"/>
        <v>24</v>
      </c>
      <c r="F15" s="46">
        <f t="shared" si="2"/>
        <v>468</v>
      </c>
      <c r="G15" s="26">
        <f t="shared" si="3"/>
        <v>57</v>
      </c>
      <c r="H15" s="47">
        <f t="shared" si="4"/>
        <v>61</v>
      </c>
      <c r="I15" s="25">
        <f t="shared" si="5"/>
        <v>56</v>
      </c>
      <c r="J15" s="25">
        <f t="shared" si="6"/>
        <v>62</v>
      </c>
      <c r="K15" s="48">
        <f t="shared" si="7"/>
        <v>64</v>
      </c>
      <c r="M15" s="25">
        <v>10</v>
      </c>
      <c r="N15" s="44">
        <v>46</v>
      </c>
      <c r="O15" s="25">
        <v>0</v>
      </c>
      <c r="P15" s="44">
        <v>1</v>
      </c>
      <c r="Q15" s="44">
        <v>6</v>
      </c>
      <c r="R15" s="44">
        <v>1</v>
      </c>
      <c r="S15" s="44">
        <v>4</v>
      </c>
      <c r="T15" s="44">
        <v>0</v>
      </c>
      <c r="U15" s="44">
        <v>0</v>
      </c>
      <c r="V15" s="44">
        <v>0</v>
      </c>
      <c r="W15" s="44">
        <v>20</v>
      </c>
      <c r="X15" s="25">
        <v>463</v>
      </c>
      <c r="Y15" s="44">
        <v>0</v>
      </c>
      <c r="Z15" s="44">
        <v>0</v>
      </c>
      <c r="AA15" s="44">
        <v>0</v>
      </c>
      <c r="AB15" s="44">
        <v>0</v>
      </c>
      <c r="AC15" s="44">
        <v>0</v>
      </c>
      <c r="AD15" s="44">
        <v>0</v>
      </c>
      <c r="AE15" s="44">
        <v>2</v>
      </c>
      <c r="AF15" s="44">
        <v>0</v>
      </c>
      <c r="AG15" s="44">
        <v>0</v>
      </c>
      <c r="AH15" s="44">
        <v>0</v>
      </c>
      <c r="AI15" s="44">
        <v>2</v>
      </c>
      <c r="AJ15" s="44">
        <v>0</v>
      </c>
      <c r="AK15" s="44">
        <v>5</v>
      </c>
      <c r="AL15" s="44">
        <v>0</v>
      </c>
    </row>
    <row r="16" spans="1:38">
      <c r="A16" s="44" t="s">
        <v>54</v>
      </c>
      <c r="B16" s="44" t="s">
        <v>236</v>
      </c>
      <c r="C16" s="45" t="s">
        <v>55</v>
      </c>
      <c r="D16" s="24">
        <f t="shared" si="0"/>
        <v>13</v>
      </c>
      <c r="E16" s="46">
        <f t="shared" si="1"/>
        <v>12</v>
      </c>
      <c r="F16" s="46">
        <f t="shared" si="2"/>
        <v>1522</v>
      </c>
      <c r="G16" s="26">
        <f t="shared" si="3"/>
        <v>89</v>
      </c>
      <c r="H16" s="47">
        <f t="shared" si="4"/>
        <v>59</v>
      </c>
      <c r="I16" s="25">
        <f t="shared" si="5"/>
        <v>62</v>
      </c>
      <c r="J16" s="25">
        <f t="shared" si="6"/>
        <v>57</v>
      </c>
      <c r="K16" s="48">
        <f t="shared" si="7"/>
        <v>60</v>
      </c>
      <c r="M16" s="25">
        <v>12</v>
      </c>
      <c r="N16" s="44">
        <v>67</v>
      </c>
      <c r="O16" s="25">
        <v>0</v>
      </c>
      <c r="P16" s="44">
        <v>0</v>
      </c>
      <c r="Q16" s="44">
        <v>2</v>
      </c>
      <c r="R16" s="44">
        <v>1</v>
      </c>
      <c r="S16" s="44">
        <v>20</v>
      </c>
      <c r="T16" s="44">
        <v>0</v>
      </c>
      <c r="U16" s="44">
        <v>0</v>
      </c>
      <c r="V16" s="44">
        <v>0</v>
      </c>
      <c r="W16" s="44">
        <v>11</v>
      </c>
      <c r="X16" s="25">
        <v>1522</v>
      </c>
      <c r="Y16" s="44">
        <v>0</v>
      </c>
      <c r="Z16" s="44">
        <v>0</v>
      </c>
      <c r="AA16" s="44">
        <v>0</v>
      </c>
      <c r="AB16" s="44">
        <v>0</v>
      </c>
      <c r="AC16" s="44">
        <v>0</v>
      </c>
      <c r="AD16" s="44">
        <v>0</v>
      </c>
      <c r="AE16" s="44">
        <v>0</v>
      </c>
      <c r="AF16" s="44">
        <v>0</v>
      </c>
      <c r="AG16" s="44">
        <v>0</v>
      </c>
      <c r="AH16" s="44">
        <v>0</v>
      </c>
      <c r="AI16" s="44">
        <v>1</v>
      </c>
      <c r="AJ16" s="44">
        <v>0</v>
      </c>
      <c r="AK16" s="44">
        <v>0</v>
      </c>
      <c r="AL16" s="44">
        <v>0</v>
      </c>
    </row>
    <row r="17" spans="1:38">
      <c r="A17" s="44" t="s">
        <v>56</v>
      </c>
      <c r="B17" s="44" t="s">
        <v>238</v>
      </c>
      <c r="C17" s="45" t="s">
        <v>57</v>
      </c>
      <c r="D17" s="24">
        <f t="shared" si="0"/>
        <v>3</v>
      </c>
      <c r="E17" s="46">
        <f t="shared" si="1"/>
        <v>4</v>
      </c>
      <c r="F17" s="46">
        <f t="shared" si="2"/>
        <v>4</v>
      </c>
      <c r="G17" s="26">
        <f t="shared" si="3"/>
        <v>57</v>
      </c>
      <c r="H17" s="47">
        <f t="shared" si="4"/>
        <v>65</v>
      </c>
      <c r="I17" s="25">
        <f t="shared" si="5"/>
        <v>66</v>
      </c>
      <c r="J17" s="25">
        <f t="shared" si="6"/>
        <v>71</v>
      </c>
      <c r="K17" s="48">
        <f t="shared" si="7"/>
        <v>64</v>
      </c>
      <c r="M17" s="25">
        <v>2</v>
      </c>
      <c r="N17" s="44">
        <v>27</v>
      </c>
      <c r="O17" s="25">
        <v>0</v>
      </c>
      <c r="P17" s="44">
        <v>0</v>
      </c>
      <c r="Q17" s="44">
        <v>3</v>
      </c>
      <c r="R17" s="44">
        <v>1</v>
      </c>
      <c r="S17" s="44">
        <v>27</v>
      </c>
      <c r="T17" s="44">
        <v>0</v>
      </c>
      <c r="U17" s="44">
        <v>0</v>
      </c>
      <c r="V17" s="44">
        <v>0</v>
      </c>
      <c r="W17" s="44">
        <v>4</v>
      </c>
      <c r="X17" s="25">
        <v>4</v>
      </c>
      <c r="Y17" s="44">
        <v>0</v>
      </c>
      <c r="Z17" s="44">
        <v>0</v>
      </c>
      <c r="AA17" s="44">
        <v>0</v>
      </c>
      <c r="AB17" s="44">
        <v>0</v>
      </c>
      <c r="AC17" s="44">
        <v>0</v>
      </c>
      <c r="AD17" s="44">
        <v>0</v>
      </c>
      <c r="AE17" s="44">
        <v>0</v>
      </c>
      <c r="AF17" s="44">
        <v>0</v>
      </c>
      <c r="AG17" s="44">
        <v>0</v>
      </c>
      <c r="AH17" s="44">
        <v>0</v>
      </c>
      <c r="AI17" s="44">
        <v>0</v>
      </c>
      <c r="AJ17" s="44">
        <v>0</v>
      </c>
      <c r="AK17" s="44">
        <v>0</v>
      </c>
      <c r="AL17" s="44">
        <v>0</v>
      </c>
    </row>
    <row r="18" spans="1:38">
      <c r="A18" s="44" t="s">
        <v>58</v>
      </c>
      <c r="B18" s="44" t="s">
        <v>239</v>
      </c>
      <c r="C18" s="45" t="s">
        <v>59</v>
      </c>
      <c r="D18" s="24">
        <f t="shared" si="0"/>
        <v>50</v>
      </c>
      <c r="E18" s="46">
        <f t="shared" si="1"/>
        <v>71</v>
      </c>
      <c r="F18" s="46">
        <f t="shared" si="2"/>
        <v>18336</v>
      </c>
      <c r="G18" s="26">
        <f t="shared" si="3"/>
        <v>326</v>
      </c>
      <c r="H18" s="47">
        <f t="shared" si="4"/>
        <v>36</v>
      </c>
      <c r="I18" s="25">
        <f t="shared" si="5"/>
        <v>37</v>
      </c>
      <c r="J18" s="25">
        <f t="shared" si="6"/>
        <v>28</v>
      </c>
      <c r="K18" s="48">
        <f t="shared" si="7"/>
        <v>39</v>
      </c>
      <c r="M18" s="25">
        <v>25</v>
      </c>
      <c r="N18" s="44">
        <v>198</v>
      </c>
      <c r="O18" s="25">
        <v>1</v>
      </c>
      <c r="P18" s="44">
        <v>3</v>
      </c>
      <c r="Q18" s="44">
        <v>17</v>
      </c>
      <c r="R18" s="44">
        <v>25</v>
      </c>
      <c r="S18" s="44">
        <v>89</v>
      </c>
      <c r="T18" s="44">
        <v>0</v>
      </c>
      <c r="U18" s="44">
        <v>18</v>
      </c>
      <c r="V18" s="44">
        <v>0</v>
      </c>
      <c r="W18" s="44">
        <v>33</v>
      </c>
      <c r="X18" s="25">
        <v>13553</v>
      </c>
      <c r="Y18" s="44">
        <v>34</v>
      </c>
      <c r="Z18" s="44">
        <v>1302</v>
      </c>
      <c r="AA18" s="44">
        <v>0</v>
      </c>
      <c r="AB18" s="44">
        <v>0</v>
      </c>
      <c r="AC18" s="44">
        <v>0</v>
      </c>
      <c r="AD18" s="44">
        <v>0</v>
      </c>
      <c r="AE18" s="44">
        <v>1</v>
      </c>
      <c r="AF18" s="44">
        <v>0</v>
      </c>
      <c r="AG18" s="44">
        <v>0</v>
      </c>
      <c r="AH18" s="44">
        <v>0</v>
      </c>
      <c r="AI18" s="44">
        <v>3</v>
      </c>
      <c r="AJ18" s="44">
        <v>0</v>
      </c>
      <c r="AK18" s="44">
        <v>3481</v>
      </c>
      <c r="AL18" s="44">
        <v>0</v>
      </c>
    </row>
    <row r="19" spans="1:38">
      <c r="A19" s="44" t="s">
        <v>60</v>
      </c>
      <c r="B19" s="44" t="s">
        <v>240</v>
      </c>
      <c r="C19" s="45" t="s">
        <v>61</v>
      </c>
      <c r="D19" s="24">
        <f t="shared" si="0"/>
        <v>69</v>
      </c>
      <c r="E19" s="46">
        <f t="shared" si="1"/>
        <v>53</v>
      </c>
      <c r="F19" s="46">
        <f t="shared" si="2"/>
        <v>3786</v>
      </c>
      <c r="G19" s="26">
        <f t="shared" si="3"/>
        <v>241</v>
      </c>
      <c r="H19" s="47">
        <f t="shared" si="4"/>
        <v>25</v>
      </c>
      <c r="I19" s="25">
        <f t="shared" si="5"/>
        <v>43</v>
      </c>
      <c r="J19" s="25">
        <f t="shared" si="6"/>
        <v>45</v>
      </c>
      <c r="K19" s="48">
        <f t="shared" si="7"/>
        <v>47</v>
      </c>
      <c r="M19" s="25">
        <v>42</v>
      </c>
      <c r="N19" s="44">
        <v>168</v>
      </c>
      <c r="O19" s="25">
        <v>0</v>
      </c>
      <c r="P19" s="44">
        <v>4</v>
      </c>
      <c r="Q19" s="44">
        <v>12</v>
      </c>
      <c r="R19" s="44">
        <v>27</v>
      </c>
      <c r="S19" s="44">
        <v>57</v>
      </c>
      <c r="T19" s="44">
        <v>0</v>
      </c>
      <c r="U19" s="44">
        <v>0</v>
      </c>
      <c r="V19" s="44">
        <v>0</v>
      </c>
      <c r="W19" s="44">
        <v>40</v>
      </c>
      <c r="X19" s="25">
        <v>3786</v>
      </c>
      <c r="Y19" s="44">
        <v>13</v>
      </c>
      <c r="Z19" s="44">
        <v>0</v>
      </c>
      <c r="AA19" s="44">
        <v>0</v>
      </c>
      <c r="AB19" s="44">
        <v>0</v>
      </c>
      <c r="AC19" s="44">
        <v>0</v>
      </c>
      <c r="AD19" s="44">
        <v>0</v>
      </c>
      <c r="AE19" s="44">
        <v>0</v>
      </c>
      <c r="AF19" s="44">
        <v>0</v>
      </c>
      <c r="AG19" s="44">
        <v>0</v>
      </c>
      <c r="AH19" s="44">
        <v>0</v>
      </c>
      <c r="AI19" s="44">
        <v>0</v>
      </c>
      <c r="AJ19" s="44">
        <v>0</v>
      </c>
      <c r="AK19" s="44">
        <v>0</v>
      </c>
      <c r="AL19" s="44">
        <v>0</v>
      </c>
    </row>
    <row r="20" spans="1:38">
      <c r="A20" s="44" t="s">
        <v>62</v>
      </c>
      <c r="B20" s="44" t="s">
        <v>234</v>
      </c>
      <c r="C20" s="45" t="s">
        <v>63</v>
      </c>
      <c r="D20" s="24">
        <f t="shared" si="0"/>
        <v>613</v>
      </c>
      <c r="E20" s="46">
        <f t="shared" si="1"/>
        <v>1340</v>
      </c>
      <c r="F20" s="46">
        <f t="shared" si="2"/>
        <v>194053</v>
      </c>
      <c r="G20" s="26">
        <f t="shared" si="3"/>
        <v>4149</v>
      </c>
      <c r="H20" s="47">
        <f t="shared" si="4"/>
        <v>3</v>
      </c>
      <c r="I20" s="25">
        <f t="shared" si="5"/>
        <v>5</v>
      </c>
      <c r="J20" s="25">
        <f t="shared" si="6"/>
        <v>5</v>
      </c>
      <c r="K20" s="48">
        <f t="shared" si="7"/>
        <v>2</v>
      </c>
      <c r="M20" s="25">
        <v>333</v>
      </c>
      <c r="N20" s="44">
        <v>2322</v>
      </c>
      <c r="O20" s="25">
        <v>2</v>
      </c>
      <c r="P20" s="44">
        <v>12</v>
      </c>
      <c r="Q20" s="44">
        <v>79</v>
      </c>
      <c r="R20" s="44">
        <v>280</v>
      </c>
      <c r="S20" s="44">
        <v>1726</v>
      </c>
      <c r="T20" s="44">
        <v>0</v>
      </c>
      <c r="U20" s="44">
        <v>1</v>
      </c>
      <c r="V20" s="44">
        <v>7</v>
      </c>
      <c r="W20" s="44">
        <v>620</v>
      </c>
      <c r="X20" s="25">
        <v>112754</v>
      </c>
      <c r="Y20" s="44">
        <v>702</v>
      </c>
      <c r="Z20" s="44">
        <v>80644</v>
      </c>
      <c r="AA20" s="44">
        <v>0</v>
      </c>
      <c r="AB20" s="44">
        <v>0</v>
      </c>
      <c r="AC20" s="44">
        <v>0</v>
      </c>
      <c r="AD20" s="44">
        <v>0</v>
      </c>
      <c r="AE20" s="44">
        <v>1</v>
      </c>
      <c r="AF20" s="44">
        <v>0</v>
      </c>
      <c r="AG20" s="44">
        <v>68</v>
      </c>
      <c r="AH20" s="44">
        <v>0</v>
      </c>
      <c r="AI20" s="44">
        <v>17</v>
      </c>
      <c r="AJ20" s="44">
        <v>0</v>
      </c>
      <c r="AK20" s="44">
        <v>587</v>
      </c>
      <c r="AL20" s="44">
        <v>0</v>
      </c>
    </row>
    <row r="21" spans="1:38">
      <c r="A21" s="44" t="s">
        <v>64</v>
      </c>
      <c r="B21" s="44" t="s">
        <v>235</v>
      </c>
      <c r="C21" s="45" t="s">
        <v>65</v>
      </c>
      <c r="D21" s="24">
        <f t="shared" si="0"/>
        <v>0</v>
      </c>
      <c r="E21" s="46">
        <f t="shared" si="1"/>
        <v>0</v>
      </c>
      <c r="F21" s="46">
        <f t="shared" si="2"/>
        <v>0</v>
      </c>
      <c r="G21" s="26">
        <f t="shared" si="3"/>
        <v>0</v>
      </c>
      <c r="H21" s="47">
        <f t="shared" si="4"/>
        <v>69</v>
      </c>
      <c r="I21" s="25">
        <f t="shared" si="5"/>
        <v>76</v>
      </c>
      <c r="J21" s="25">
        <f t="shared" si="6"/>
        <v>73</v>
      </c>
      <c r="K21" s="48">
        <f t="shared" si="7"/>
        <v>80</v>
      </c>
      <c r="M21" s="25">
        <v>0</v>
      </c>
      <c r="N21" s="44">
        <v>0</v>
      </c>
      <c r="O21" s="25">
        <v>0</v>
      </c>
      <c r="P21" s="44">
        <v>0</v>
      </c>
      <c r="Q21" s="44">
        <v>0</v>
      </c>
      <c r="R21" s="44">
        <v>0</v>
      </c>
      <c r="S21" s="44">
        <v>0</v>
      </c>
      <c r="T21" s="44">
        <v>0</v>
      </c>
      <c r="U21" s="44">
        <v>0</v>
      </c>
      <c r="V21" s="44">
        <v>0</v>
      </c>
      <c r="W21" s="44">
        <v>0</v>
      </c>
      <c r="X21" s="25">
        <v>0</v>
      </c>
      <c r="Y21" s="44">
        <v>0</v>
      </c>
      <c r="Z21" s="44">
        <v>0</v>
      </c>
      <c r="AA21" s="44">
        <v>0</v>
      </c>
      <c r="AB21" s="44">
        <v>0</v>
      </c>
      <c r="AC21" s="44">
        <v>0</v>
      </c>
      <c r="AD21" s="44">
        <v>0</v>
      </c>
      <c r="AE21" s="44">
        <v>0</v>
      </c>
      <c r="AF21" s="44">
        <v>0</v>
      </c>
      <c r="AG21" s="44">
        <v>0</v>
      </c>
      <c r="AH21" s="44">
        <v>0</v>
      </c>
      <c r="AI21" s="44">
        <v>0</v>
      </c>
      <c r="AJ21" s="44">
        <v>0</v>
      </c>
      <c r="AK21" s="44">
        <v>0</v>
      </c>
      <c r="AL21" s="44">
        <v>0</v>
      </c>
    </row>
    <row r="22" spans="1:38">
      <c r="A22" s="44" t="s">
        <v>66</v>
      </c>
      <c r="B22" s="44" t="s">
        <v>239</v>
      </c>
      <c r="C22" s="45" t="s">
        <v>67</v>
      </c>
      <c r="D22" s="24">
        <f t="shared" si="0"/>
        <v>44</v>
      </c>
      <c r="E22" s="46">
        <f t="shared" si="1"/>
        <v>35</v>
      </c>
      <c r="F22" s="46">
        <f t="shared" si="2"/>
        <v>757</v>
      </c>
      <c r="G22" s="26">
        <f t="shared" si="3"/>
        <v>254</v>
      </c>
      <c r="H22" s="47">
        <f t="shared" si="4"/>
        <v>41</v>
      </c>
      <c r="I22" s="25">
        <f t="shared" si="5"/>
        <v>51</v>
      </c>
      <c r="J22" s="25">
        <f t="shared" si="6"/>
        <v>61</v>
      </c>
      <c r="K22" s="48">
        <f t="shared" si="7"/>
        <v>46</v>
      </c>
      <c r="M22" s="25">
        <v>27</v>
      </c>
      <c r="N22" s="44">
        <v>204</v>
      </c>
      <c r="O22" s="25">
        <v>1</v>
      </c>
      <c r="P22" s="44">
        <v>0</v>
      </c>
      <c r="Q22" s="44">
        <v>0</v>
      </c>
      <c r="R22" s="44">
        <v>17</v>
      </c>
      <c r="S22" s="44">
        <v>49</v>
      </c>
      <c r="T22" s="44">
        <v>0</v>
      </c>
      <c r="U22" s="44">
        <v>0</v>
      </c>
      <c r="V22" s="44">
        <v>0</v>
      </c>
      <c r="W22" s="44">
        <v>35</v>
      </c>
      <c r="X22" s="25">
        <v>757</v>
      </c>
      <c r="Y22" s="44">
        <v>0</v>
      </c>
      <c r="Z22" s="44">
        <v>0</v>
      </c>
      <c r="AA22" s="44">
        <v>0</v>
      </c>
      <c r="AB22" s="44">
        <v>0</v>
      </c>
      <c r="AC22" s="44">
        <v>0</v>
      </c>
      <c r="AD22" s="44">
        <v>0</v>
      </c>
      <c r="AE22" s="44">
        <v>0</v>
      </c>
      <c r="AF22" s="44">
        <v>0</v>
      </c>
      <c r="AG22" s="44">
        <v>0</v>
      </c>
      <c r="AH22" s="44">
        <v>0</v>
      </c>
      <c r="AI22" s="44">
        <v>0</v>
      </c>
      <c r="AJ22" s="44">
        <v>0</v>
      </c>
      <c r="AK22" s="44">
        <v>0</v>
      </c>
      <c r="AL22" s="44">
        <v>0</v>
      </c>
    </row>
    <row r="23" spans="1:38">
      <c r="A23" s="44" t="s">
        <v>68</v>
      </c>
      <c r="B23" s="44" t="s">
        <v>239</v>
      </c>
      <c r="C23" s="45" t="s">
        <v>69</v>
      </c>
      <c r="D23" s="24">
        <f t="shared" si="0"/>
        <v>63</v>
      </c>
      <c r="E23" s="46">
        <f t="shared" si="1"/>
        <v>147</v>
      </c>
      <c r="F23" s="46">
        <f t="shared" si="2"/>
        <v>2779</v>
      </c>
      <c r="G23" s="26">
        <f t="shared" si="3"/>
        <v>386</v>
      </c>
      <c r="H23" s="47">
        <f t="shared" si="4"/>
        <v>28</v>
      </c>
      <c r="I23" s="25">
        <f t="shared" si="5"/>
        <v>25</v>
      </c>
      <c r="J23" s="25">
        <f t="shared" si="6"/>
        <v>51</v>
      </c>
      <c r="K23" s="48">
        <f t="shared" si="7"/>
        <v>33</v>
      </c>
      <c r="M23" s="25">
        <v>47</v>
      </c>
      <c r="N23" s="44">
        <v>247</v>
      </c>
      <c r="O23" s="25">
        <v>0</v>
      </c>
      <c r="P23" s="44">
        <v>0</v>
      </c>
      <c r="Q23" s="44">
        <v>0</v>
      </c>
      <c r="R23" s="44">
        <v>16</v>
      </c>
      <c r="S23" s="44">
        <v>139</v>
      </c>
      <c r="T23" s="44">
        <v>0</v>
      </c>
      <c r="U23" s="44">
        <v>0</v>
      </c>
      <c r="V23" s="44">
        <v>0</v>
      </c>
      <c r="W23" s="44">
        <v>69</v>
      </c>
      <c r="X23" s="25">
        <v>2779</v>
      </c>
      <c r="Y23" s="44">
        <v>78</v>
      </c>
      <c r="Z23" s="44">
        <v>0</v>
      </c>
      <c r="AA23" s="44">
        <v>0</v>
      </c>
      <c r="AB23" s="44">
        <v>0</v>
      </c>
      <c r="AC23" s="44">
        <v>0</v>
      </c>
      <c r="AD23" s="44">
        <v>0</v>
      </c>
      <c r="AE23" s="44">
        <v>0</v>
      </c>
      <c r="AF23" s="44">
        <v>0</v>
      </c>
      <c r="AG23" s="44">
        <v>0</v>
      </c>
      <c r="AH23" s="44">
        <v>0</v>
      </c>
      <c r="AI23" s="44">
        <v>0</v>
      </c>
      <c r="AJ23" s="44">
        <v>0</v>
      </c>
      <c r="AK23" s="44">
        <v>0</v>
      </c>
      <c r="AL23" s="44">
        <v>0</v>
      </c>
    </row>
    <row r="24" spans="1:38">
      <c r="A24" s="44" t="s">
        <v>70</v>
      </c>
      <c r="B24" s="44" t="s">
        <v>237</v>
      </c>
      <c r="C24" s="45" t="s">
        <v>71</v>
      </c>
      <c r="D24" s="24">
        <f t="shared" si="0"/>
        <v>12</v>
      </c>
      <c r="E24" s="46">
        <f t="shared" si="1"/>
        <v>46</v>
      </c>
      <c r="F24" s="46">
        <f t="shared" si="2"/>
        <v>9</v>
      </c>
      <c r="G24" s="26">
        <f t="shared" si="3"/>
        <v>58</v>
      </c>
      <c r="H24" s="47">
        <f t="shared" si="4"/>
        <v>60</v>
      </c>
      <c r="I24" s="25">
        <f t="shared" si="5"/>
        <v>45</v>
      </c>
      <c r="J24" s="25">
        <f t="shared" si="6"/>
        <v>69</v>
      </c>
      <c r="K24" s="48">
        <f t="shared" si="7"/>
        <v>63</v>
      </c>
      <c r="M24" s="25">
        <v>12</v>
      </c>
      <c r="N24" s="44">
        <v>37</v>
      </c>
      <c r="O24" s="25">
        <v>0</v>
      </c>
      <c r="P24" s="44">
        <v>0</v>
      </c>
      <c r="Q24" s="44">
        <v>4</v>
      </c>
      <c r="R24" s="44">
        <v>0</v>
      </c>
      <c r="S24" s="44">
        <v>17</v>
      </c>
      <c r="T24" s="44">
        <v>0</v>
      </c>
      <c r="U24" s="44">
        <v>0</v>
      </c>
      <c r="V24" s="44">
        <v>0</v>
      </c>
      <c r="W24" s="44">
        <v>19</v>
      </c>
      <c r="X24" s="25">
        <v>7</v>
      </c>
      <c r="Y24" s="44">
        <v>24</v>
      </c>
      <c r="Z24" s="44">
        <v>0</v>
      </c>
      <c r="AA24" s="44">
        <v>0</v>
      </c>
      <c r="AB24" s="44">
        <v>0</v>
      </c>
      <c r="AC24" s="44">
        <v>0</v>
      </c>
      <c r="AD24" s="44">
        <v>0</v>
      </c>
      <c r="AE24" s="44">
        <v>0</v>
      </c>
      <c r="AF24" s="44">
        <v>0</v>
      </c>
      <c r="AG24" s="44">
        <v>0</v>
      </c>
      <c r="AH24" s="44">
        <v>0</v>
      </c>
      <c r="AI24" s="44">
        <v>3</v>
      </c>
      <c r="AJ24" s="44">
        <v>0</v>
      </c>
      <c r="AK24" s="44">
        <v>2</v>
      </c>
      <c r="AL24" s="44">
        <v>0</v>
      </c>
    </row>
    <row r="25" spans="1:38">
      <c r="A25" s="44" t="s">
        <v>72</v>
      </c>
      <c r="B25" s="44" t="s">
        <v>240</v>
      </c>
      <c r="C25" s="45" t="s">
        <v>73</v>
      </c>
      <c r="D25" s="24">
        <f t="shared" si="0"/>
        <v>21</v>
      </c>
      <c r="E25" s="46">
        <f t="shared" si="1"/>
        <v>16</v>
      </c>
      <c r="F25" s="46">
        <f t="shared" si="2"/>
        <v>1481</v>
      </c>
      <c r="G25" s="26">
        <f t="shared" si="3"/>
        <v>163</v>
      </c>
      <c r="H25" s="47">
        <f t="shared" si="4"/>
        <v>53</v>
      </c>
      <c r="I25" s="25">
        <f t="shared" si="5"/>
        <v>60</v>
      </c>
      <c r="J25" s="25">
        <f t="shared" si="6"/>
        <v>58</v>
      </c>
      <c r="K25" s="48">
        <f t="shared" si="7"/>
        <v>53</v>
      </c>
      <c r="M25" s="25">
        <v>14</v>
      </c>
      <c r="N25" s="44">
        <v>151</v>
      </c>
      <c r="O25" s="25">
        <v>0</v>
      </c>
      <c r="P25" s="44">
        <v>0</v>
      </c>
      <c r="Q25" s="44">
        <v>0</v>
      </c>
      <c r="R25" s="44">
        <v>7</v>
      </c>
      <c r="S25" s="44">
        <v>12</v>
      </c>
      <c r="T25" s="44">
        <v>0</v>
      </c>
      <c r="U25" s="44">
        <v>0</v>
      </c>
      <c r="V25" s="44">
        <v>0</v>
      </c>
      <c r="W25" s="44">
        <v>16</v>
      </c>
      <c r="X25" s="25">
        <v>1481</v>
      </c>
      <c r="Y25" s="44">
        <v>0</v>
      </c>
      <c r="Z25" s="44">
        <v>0</v>
      </c>
      <c r="AA25" s="44">
        <v>0</v>
      </c>
      <c r="AB25" s="44">
        <v>0</v>
      </c>
      <c r="AC25" s="44">
        <v>0</v>
      </c>
      <c r="AD25" s="44">
        <v>0</v>
      </c>
      <c r="AE25" s="44">
        <v>0</v>
      </c>
      <c r="AF25" s="44">
        <v>0</v>
      </c>
      <c r="AG25" s="44">
        <v>0</v>
      </c>
      <c r="AH25" s="44">
        <v>0</v>
      </c>
      <c r="AI25" s="44">
        <v>0</v>
      </c>
      <c r="AJ25" s="44">
        <v>0</v>
      </c>
      <c r="AK25" s="44">
        <v>0</v>
      </c>
      <c r="AL25" s="44">
        <v>0</v>
      </c>
    </row>
    <row r="26" spans="1:38">
      <c r="A26" s="44" t="s">
        <v>74</v>
      </c>
      <c r="B26" s="44" t="s">
        <v>234</v>
      </c>
      <c r="C26" s="45" t="s">
        <v>75</v>
      </c>
      <c r="D26" s="24">
        <f t="shared" si="0"/>
        <v>128</v>
      </c>
      <c r="E26" s="46">
        <f t="shared" si="1"/>
        <v>523</v>
      </c>
      <c r="F26" s="46">
        <f t="shared" si="2"/>
        <v>46730</v>
      </c>
      <c r="G26" s="26">
        <f t="shared" si="3"/>
        <v>954</v>
      </c>
      <c r="H26" s="47">
        <f t="shared" si="4"/>
        <v>11</v>
      </c>
      <c r="I26" s="25">
        <f t="shared" si="5"/>
        <v>8</v>
      </c>
      <c r="J26" s="25">
        <f t="shared" si="6"/>
        <v>11</v>
      </c>
      <c r="K26" s="48">
        <f t="shared" si="7"/>
        <v>12</v>
      </c>
      <c r="M26" s="25">
        <v>117</v>
      </c>
      <c r="N26" s="44">
        <v>534</v>
      </c>
      <c r="O26" s="25">
        <v>0</v>
      </c>
      <c r="P26" s="44">
        <v>6</v>
      </c>
      <c r="Q26" s="44">
        <v>27</v>
      </c>
      <c r="R26" s="44">
        <v>11</v>
      </c>
      <c r="S26" s="44">
        <v>386</v>
      </c>
      <c r="T26" s="44">
        <v>0</v>
      </c>
      <c r="U26" s="44">
        <v>1</v>
      </c>
      <c r="V26" s="44">
        <v>0</v>
      </c>
      <c r="W26" s="44">
        <v>193</v>
      </c>
      <c r="X26" s="25">
        <v>44147</v>
      </c>
      <c r="Y26" s="44">
        <v>326</v>
      </c>
      <c r="Z26" s="44">
        <v>2476</v>
      </c>
      <c r="AA26" s="44">
        <v>0</v>
      </c>
      <c r="AB26" s="44">
        <v>0</v>
      </c>
      <c r="AC26" s="44">
        <v>0</v>
      </c>
      <c r="AD26" s="44">
        <v>0</v>
      </c>
      <c r="AE26" s="44">
        <v>0</v>
      </c>
      <c r="AF26" s="44">
        <v>0</v>
      </c>
      <c r="AG26" s="44">
        <v>0</v>
      </c>
      <c r="AH26" s="44">
        <v>0</v>
      </c>
      <c r="AI26" s="44">
        <v>4</v>
      </c>
      <c r="AJ26" s="44">
        <v>0</v>
      </c>
      <c r="AK26" s="44">
        <v>107</v>
      </c>
      <c r="AL26" s="44">
        <v>0</v>
      </c>
    </row>
    <row r="27" spans="1:38">
      <c r="A27" s="44" t="s">
        <v>76</v>
      </c>
      <c r="B27" s="44" t="s">
        <v>237</v>
      </c>
      <c r="C27" s="45" t="s">
        <v>77</v>
      </c>
      <c r="D27" s="24">
        <f t="shared" si="0"/>
        <v>0</v>
      </c>
      <c r="E27" s="46">
        <f t="shared" si="1"/>
        <v>0</v>
      </c>
      <c r="F27" s="46">
        <f t="shared" si="2"/>
        <v>0</v>
      </c>
      <c r="G27" s="26">
        <f t="shared" si="3"/>
        <v>0</v>
      </c>
      <c r="H27" s="47">
        <f t="shared" si="4"/>
        <v>69</v>
      </c>
      <c r="I27" s="25">
        <f t="shared" si="5"/>
        <v>76</v>
      </c>
      <c r="J27" s="25">
        <f t="shared" si="6"/>
        <v>73</v>
      </c>
      <c r="K27" s="48">
        <f t="shared" si="7"/>
        <v>80</v>
      </c>
      <c r="M27" s="25">
        <v>0</v>
      </c>
      <c r="N27" s="44">
        <v>0</v>
      </c>
      <c r="O27" s="25">
        <v>0</v>
      </c>
      <c r="P27" s="44">
        <v>0</v>
      </c>
      <c r="Q27" s="44">
        <v>0</v>
      </c>
      <c r="R27" s="44">
        <v>0</v>
      </c>
      <c r="S27" s="44">
        <v>0</v>
      </c>
      <c r="T27" s="44">
        <v>0</v>
      </c>
      <c r="U27" s="44">
        <v>0</v>
      </c>
      <c r="V27" s="44">
        <v>0</v>
      </c>
      <c r="W27" s="44">
        <v>0</v>
      </c>
      <c r="X27" s="25">
        <v>0</v>
      </c>
      <c r="Y27" s="44">
        <v>0</v>
      </c>
      <c r="Z27" s="44">
        <v>0</v>
      </c>
      <c r="AA27" s="44">
        <v>0</v>
      </c>
      <c r="AB27" s="44">
        <v>0</v>
      </c>
      <c r="AC27" s="44">
        <v>0</v>
      </c>
      <c r="AD27" s="44">
        <v>0</v>
      </c>
      <c r="AE27" s="44">
        <v>0</v>
      </c>
      <c r="AF27" s="44">
        <v>0</v>
      </c>
      <c r="AG27" s="44">
        <v>0</v>
      </c>
      <c r="AH27" s="44">
        <v>0</v>
      </c>
      <c r="AI27" s="44">
        <v>0</v>
      </c>
      <c r="AJ27" s="44">
        <v>0</v>
      </c>
      <c r="AK27" s="44">
        <v>0</v>
      </c>
      <c r="AL27" s="44">
        <v>0</v>
      </c>
    </row>
    <row r="28" spans="1:38">
      <c r="A28" s="44" t="s">
        <v>78</v>
      </c>
      <c r="B28" s="44" t="s">
        <v>240</v>
      </c>
      <c r="C28" s="45" t="s">
        <v>79</v>
      </c>
      <c r="D28" s="24">
        <f t="shared" si="0"/>
        <v>18</v>
      </c>
      <c r="E28" s="46">
        <f t="shared" si="1"/>
        <v>11</v>
      </c>
      <c r="F28" s="46">
        <f t="shared" si="2"/>
        <v>1840</v>
      </c>
      <c r="G28" s="26">
        <f t="shared" si="3"/>
        <v>165</v>
      </c>
      <c r="H28" s="47">
        <f t="shared" si="4"/>
        <v>57</v>
      </c>
      <c r="I28" s="25">
        <f t="shared" si="5"/>
        <v>63</v>
      </c>
      <c r="J28" s="25">
        <f t="shared" si="6"/>
        <v>55</v>
      </c>
      <c r="K28" s="48">
        <f t="shared" si="7"/>
        <v>52</v>
      </c>
      <c r="M28" s="25">
        <v>18</v>
      </c>
      <c r="N28" s="44">
        <v>135</v>
      </c>
      <c r="O28" s="25">
        <v>0</v>
      </c>
      <c r="P28" s="44">
        <v>0</v>
      </c>
      <c r="Q28" s="44">
        <v>8</v>
      </c>
      <c r="R28" s="44">
        <v>0</v>
      </c>
      <c r="S28" s="44">
        <v>22</v>
      </c>
      <c r="T28" s="44">
        <v>0</v>
      </c>
      <c r="U28" s="44">
        <v>0</v>
      </c>
      <c r="V28" s="44">
        <v>0</v>
      </c>
      <c r="W28" s="44">
        <v>8</v>
      </c>
      <c r="X28" s="25">
        <v>1763</v>
      </c>
      <c r="Y28" s="44">
        <v>0</v>
      </c>
      <c r="Z28" s="44">
        <v>0</v>
      </c>
      <c r="AA28" s="44">
        <v>1</v>
      </c>
      <c r="AB28" s="44">
        <v>0</v>
      </c>
      <c r="AC28" s="44">
        <v>70</v>
      </c>
      <c r="AD28" s="44">
        <v>0</v>
      </c>
      <c r="AE28" s="44">
        <v>0</v>
      </c>
      <c r="AF28" s="44">
        <v>0</v>
      </c>
      <c r="AG28" s="44">
        <v>0</v>
      </c>
      <c r="AH28" s="44">
        <v>0</v>
      </c>
      <c r="AI28" s="44">
        <v>2</v>
      </c>
      <c r="AJ28" s="44">
        <v>0</v>
      </c>
      <c r="AK28" s="44">
        <v>7</v>
      </c>
      <c r="AL28" s="44">
        <v>0</v>
      </c>
    </row>
    <row r="29" spans="1:38">
      <c r="A29" s="44" t="s">
        <v>80</v>
      </c>
      <c r="B29" s="44" t="s">
        <v>239</v>
      </c>
      <c r="C29" s="45" t="s">
        <v>81</v>
      </c>
      <c r="D29" s="24">
        <f t="shared" si="0"/>
        <v>38</v>
      </c>
      <c r="E29" s="46">
        <f t="shared" si="1"/>
        <v>166</v>
      </c>
      <c r="F29" s="46">
        <f t="shared" si="2"/>
        <v>1987</v>
      </c>
      <c r="G29" s="26">
        <f t="shared" si="3"/>
        <v>582</v>
      </c>
      <c r="H29" s="47">
        <f t="shared" si="4"/>
        <v>45</v>
      </c>
      <c r="I29" s="25">
        <f t="shared" si="5"/>
        <v>22</v>
      </c>
      <c r="J29" s="25">
        <f t="shared" si="6"/>
        <v>54</v>
      </c>
      <c r="K29" s="48">
        <f t="shared" si="7"/>
        <v>19</v>
      </c>
      <c r="M29" s="25">
        <v>33</v>
      </c>
      <c r="N29" s="44">
        <v>347</v>
      </c>
      <c r="O29" s="25">
        <v>0</v>
      </c>
      <c r="P29" s="44">
        <v>1</v>
      </c>
      <c r="Q29" s="44">
        <v>5</v>
      </c>
      <c r="R29" s="44">
        <v>5</v>
      </c>
      <c r="S29" s="44">
        <v>229</v>
      </c>
      <c r="T29" s="44">
        <v>0</v>
      </c>
      <c r="U29" s="44">
        <v>0</v>
      </c>
      <c r="V29" s="44">
        <v>0</v>
      </c>
      <c r="W29" s="44">
        <v>80</v>
      </c>
      <c r="X29" s="25">
        <v>1987</v>
      </c>
      <c r="Y29" s="44">
        <v>86</v>
      </c>
      <c r="Z29" s="44">
        <v>0</v>
      </c>
      <c r="AA29" s="44">
        <v>0</v>
      </c>
      <c r="AB29" s="44">
        <v>0</v>
      </c>
      <c r="AC29" s="44">
        <v>0</v>
      </c>
      <c r="AD29" s="44">
        <v>0</v>
      </c>
      <c r="AE29" s="44">
        <v>0</v>
      </c>
      <c r="AF29" s="44">
        <v>0</v>
      </c>
      <c r="AG29" s="44">
        <v>0</v>
      </c>
      <c r="AH29" s="44">
        <v>0</v>
      </c>
      <c r="AI29" s="44">
        <v>0</v>
      </c>
      <c r="AJ29" s="44">
        <v>0</v>
      </c>
      <c r="AK29" s="44">
        <v>0</v>
      </c>
      <c r="AL29" s="44">
        <v>0</v>
      </c>
    </row>
    <row r="30" spans="1:38">
      <c r="A30" s="44" t="s">
        <v>82</v>
      </c>
      <c r="B30" s="44" t="s">
        <v>240</v>
      </c>
      <c r="C30" s="45" t="s">
        <v>83</v>
      </c>
      <c r="D30" s="24">
        <f t="shared" si="0"/>
        <v>41</v>
      </c>
      <c r="E30" s="46">
        <f t="shared" si="1"/>
        <v>102</v>
      </c>
      <c r="F30" s="46">
        <f t="shared" si="2"/>
        <v>3564</v>
      </c>
      <c r="G30" s="26">
        <f t="shared" si="3"/>
        <v>332</v>
      </c>
      <c r="H30" s="47">
        <f t="shared" si="4"/>
        <v>44</v>
      </c>
      <c r="I30" s="25">
        <f t="shared" si="5"/>
        <v>31</v>
      </c>
      <c r="J30" s="25">
        <f t="shared" si="6"/>
        <v>46</v>
      </c>
      <c r="K30" s="48">
        <f t="shared" si="7"/>
        <v>38</v>
      </c>
      <c r="M30" s="25">
        <v>29</v>
      </c>
      <c r="N30" s="44">
        <v>247</v>
      </c>
      <c r="O30" s="25">
        <v>5</v>
      </c>
      <c r="P30" s="44">
        <v>0</v>
      </c>
      <c r="Q30" s="44">
        <v>11</v>
      </c>
      <c r="R30" s="44">
        <v>12</v>
      </c>
      <c r="S30" s="44">
        <v>69</v>
      </c>
      <c r="T30" s="44">
        <v>0</v>
      </c>
      <c r="U30" s="44">
        <v>0</v>
      </c>
      <c r="V30" s="44">
        <v>0</v>
      </c>
      <c r="W30" s="44">
        <v>57</v>
      </c>
      <c r="X30" s="25">
        <v>2305</v>
      </c>
      <c r="Y30" s="44">
        <v>42</v>
      </c>
      <c r="Z30" s="44">
        <v>1251</v>
      </c>
      <c r="AA30" s="44">
        <v>3</v>
      </c>
      <c r="AB30" s="44">
        <v>0</v>
      </c>
      <c r="AC30" s="44">
        <v>8</v>
      </c>
      <c r="AD30" s="44">
        <v>0</v>
      </c>
      <c r="AE30" s="44">
        <v>0</v>
      </c>
      <c r="AF30" s="44">
        <v>0</v>
      </c>
      <c r="AG30" s="44">
        <v>0</v>
      </c>
      <c r="AH30" s="44">
        <v>0</v>
      </c>
      <c r="AI30" s="44">
        <v>0</v>
      </c>
      <c r="AJ30" s="44">
        <v>0</v>
      </c>
      <c r="AK30" s="44">
        <v>0</v>
      </c>
      <c r="AL30" s="44">
        <v>0</v>
      </c>
    </row>
    <row r="31" spans="1:38">
      <c r="A31" s="44" t="s">
        <v>84</v>
      </c>
      <c r="B31" s="44" t="s">
        <v>234</v>
      </c>
      <c r="C31" s="45" t="s">
        <v>85</v>
      </c>
      <c r="D31" s="24">
        <f t="shared" si="0"/>
        <v>118</v>
      </c>
      <c r="E31" s="46">
        <f t="shared" si="1"/>
        <v>426</v>
      </c>
      <c r="F31" s="46">
        <f t="shared" si="2"/>
        <v>36763</v>
      </c>
      <c r="G31" s="26">
        <f t="shared" si="3"/>
        <v>995</v>
      </c>
      <c r="H31" s="47">
        <f t="shared" si="4"/>
        <v>12</v>
      </c>
      <c r="I31" s="25">
        <f t="shared" si="5"/>
        <v>10</v>
      </c>
      <c r="J31" s="25">
        <f t="shared" si="6"/>
        <v>13</v>
      </c>
      <c r="K31" s="48">
        <f t="shared" si="7"/>
        <v>10</v>
      </c>
      <c r="M31" s="25">
        <v>81</v>
      </c>
      <c r="N31" s="44">
        <v>633</v>
      </c>
      <c r="O31" s="25">
        <v>5</v>
      </c>
      <c r="P31" s="44">
        <v>8</v>
      </c>
      <c r="Q31" s="44">
        <v>22</v>
      </c>
      <c r="R31" s="44">
        <v>37</v>
      </c>
      <c r="S31" s="44">
        <v>327</v>
      </c>
      <c r="T31" s="44">
        <v>0</v>
      </c>
      <c r="U31" s="44">
        <v>0</v>
      </c>
      <c r="V31" s="44">
        <v>0</v>
      </c>
      <c r="W31" s="44">
        <v>138</v>
      </c>
      <c r="X31" s="25">
        <v>23248</v>
      </c>
      <c r="Y31" s="44">
        <v>284</v>
      </c>
      <c r="Z31" s="44">
        <v>13487</v>
      </c>
      <c r="AA31" s="44">
        <v>0</v>
      </c>
      <c r="AB31" s="44">
        <v>0</v>
      </c>
      <c r="AC31" s="44">
        <v>0</v>
      </c>
      <c r="AD31" s="44">
        <v>0</v>
      </c>
      <c r="AE31" s="44">
        <v>4</v>
      </c>
      <c r="AF31" s="44">
        <v>0</v>
      </c>
      <c r="AG31" s="44">
        <v>28</v>
      </c>
      <c r="AH31" s="44">
        <v>0</v>
      </c>
      <c r="AI31" s="44">
        <v>0</v>
      </c>
      <c r="AJ31" s="44">
        <v>0</v>
      </c>
      <c r="AK31" s="44">
        <v>0</v>
      </c>
      <c r="AL31" s="44">
        <v>0</v>
      </c>
    </row>
    <row r="32" spans="1:38">
      <c r="A32" s="44" t="s">
        <v>86</v>
      </c>
      <c r="B32" s="44" t="s">
        <v>234</v>
      </c>
      <c r="C32" s="45" t="s">
        <v>87</v>
      </c>
      <c r="D32" s="24">
        <f t="shared" si="0"/>
        <v>869</v>
      </c>
      <c r="E32" s="46">
        <f t="shared" si="1"/>
        <v>4143</v>
      </c>
      <c r="F32" s="46">
        <f t="shared" si="2"/>
        <v>945231.61700000009</v>
      </c>
      <c r="G32" s="26">
        <f t="shared" si="3"/>
        <v>4973</v>
      </c>
      <c r="H32" s="47">
        <f t="shared" si="4"/>
        <v>1</v>
      </c>
      <c r="I32" s="25">
        <f t="shared" si="5"/>
        <v>1</v>
      </c>
      <c r="J32" s="25">
        <f t="shared" si="6"/>
        <v>2</v>
      </c>
      <c r="K32" s="48">
        <f t="shared" si="7"/>
        <v>1</v>
      </c>
      <c r="M32" s="25">
        <v>465</v>
      </c>
      <c r="N32" s="44">
        <v>2457</v>
      </c>
      <c r="O32" s="25">
        <v>1</v>
      </c>
      <c r="P32" s="44">
        <v>3</v>
      </c>
      <c r="Q32" s="44">
        <v>0</v>
      </c>
      <c r="R32" s="44">
        <v>404</v>
      </c>
      <c r="S32" s="44">
        <v>2512</v>
      </c>
      <c r="T32" s="44">
        <v>0</v>
      </c>
      <c r="U32" s="44">
        <v>0</v>
      </c>
      <c r="V32" s="44">
        <v>0</v>
      </c>
      <c r="W32" s="44">
        <v>1657</v>
      </c>
      <c r="X32" s="25">
        <v>845086.03</v>
      </c>
      <c r="Y32" s="44">
        <v>2482</v>
      </c>
      <c r="Z32" s="44">
        <v>93820.587</v>
      </c>
      <c r="AA32" s="44">
        <v>0</v>
      </c>
      <c r="AB32" s="44">
        <v>0</v>
      </c>
      <c r="AC32" s="44">
        <v>0</v>
      </c>
      <c r="AD32" s="44">
        <v>0</v>
      </c>
      <c r="AE32" s="44">
        <v>1</v>
      </c>
      <c r="AF32" s="44">
        <v>0</v>
      </c>
      <c r="AG32" s="44">
        <v>0</v>
      </c>
      <c r="AH32" s="44">
        <v>0</v>
      </c>
      <c r="AI32" s="44">
        <v>3</v>
      </c>
      <c r="AJ32" s="44">
        <v>0</v>
      </c>
      <c r="AK32" s="44">
        <v>6325</v>
      </c>
      <c r="AL32" s="44">
        <v>0</v>
      </c>
    </row>
    <row r="33" spans="1:38">
      <c r="A33" s="44" t="s">
        <v>88</v>
      </c>
      <c r="B33" s="44" t="s">
        <v>238</v>
      </c>
      <c r="C33" s="45" t="s">
        <v>89</v>
      </c>
      <c r="D33" s="24">
        <f t="shared" si="0"/>
        <v>105</v>
      </c>
      <c r="E33" s="46">
        <f t="shared" si="1"/>
        <v>355</v>
      </c>
      <c r="F33" s="46">
        <f t="shared" si="2"/>
        <v>25842</v>
      </c>
      <c r="G33" s="26">
        <f t="shared" si="3"/>
        <v>478</v>
      </c>
      <c r="H33" s="47">
        <f t="shared" si="4"/>
        <v>15</v>
      </c>
      <c r="I33" s="25">
        <f t="shared" si="5"/>
        <v>13</v>
      </c>
      <c r="J33" s="25">
        <f t="shared" si="6"/>
        <v>21</v>
      </c>
      <c r="K33" s="48">
        <f t="shared" si="7"/>
        <v>25</v>
      </c>
      <c r="M33" s="25">
        <v>45</v>
      </c>
      <c r="N33" s="44">
        <v>185</v>
      </c>
      <c r="O33" s="25">
        <v>0</v>
      </c>
      <c r="P33" s="44">
        <v>5</v>
      </c>
      <c r="Q33" s="44">
        <v>10</v>
      </c>
      <c r="R33" s="44">
        <v>60</v>
      </c>
      <c r="S33" s="44">
        <v>278</v>
      </c>
      <c r="T33" s="44">
        <v>0</v>
      </c>
      <c r="U33" s="44">
        <v>0</v>
      </c>
      <c r="V33" s="44">
        <v>0</v>
      </c>
      <c r="W33" s="44">
        <v>142</v>
      </c>
      <c r="X33" s="25">
        <v>25345</v>
      </c>
      <c r="Y33" s="44">
        <v>209</v>
      </c>
      <c r="Z33" s="44">
        <v>0</v>
      </c>
      <c r="AA33" s="44">
        <v>0</v>
      </c>
      <c r="AB33" s="44">
        <v>0</v>
      </c>
      <c r="AC33" s="44">
        <v>0</v>
      </c>
      <c r="AD33" s="44">
        <v>0</v>
      </c>
      <c r="AE33" s="44">
        <v>0</v>
      </c>
      <c r="AF33" s="44">
        <v>0</v>
      </c>
      <c r="AG33" s="44">
        <v>0</v>
      </c>
      <c r="AH33" s="44">
        <v>0</v>
      </c>
      <c r="AI33" s="44">
        <v>4</v>
      </c>
      <c r="AJ33" s="44">
        <v>0</v>
      </c>
      <c r="AK33" s="44">
        <v>497</v>
      </c>
      <c r="AL33" s="44">
        <v>0</v>
      </c>
    </row>
    <row r="34" spans="1:38">
      <c r="A34" s="49" t="s">
        <v>90</v>
      </c>
      <c r="B34" s="49" t="s">
        <v>237</v>
      </c>
      <c r="C34" s="50" t="s">
        <v>91</v>
      </c>
      <c r="D34" s="24">
        <f t="shared" si="0"/>
        <v>0</v>
      </c>
      <c r="E34" s="46">
        <f t="shared" si="1"/>
        <v>1</v>
      </c>
      <c r="F34" s="46">
        <f t="shared" si="2"/>
        <v>10</v>
      </c>
      <c r="G34" s="26">
        <f t="shared" si="3"/>
        <v>13</v>
      </c>
      <c r="H34" s="47">
        <f t="shared" si="4"/>
        <v>69</v>
      </c>
      <c r="I34" s="25">
        <f t="shared" si="5"/>
        <v>70</v>
      </c>
      <c r="J34" s="25">
        <f t="shared" si="6"/>
        <v>68</v>
      </c>
      <c r="K34" s="48">
        <f t="shared" si="7"/>
        <v>70</v>
      </c>
      <c r="M34" s="25">
        <v>0</v>
      </c>
      <c r="N34" s="44">
        <v>0</v>
      </c>
      <c r="O34" s="25">
        <v>0</v>
      </c>
      <c r="P34" s="44">
        <v>0</v>
      </c>
      <c r="Q34" s="44">
        <v>13</v>
      </c>
      <c r="R34" s="44">
        <v>0</v>
      </c>
      <c r="S34" s="44">
        <v>0</v>
      </c>
      <c r="T34" s="44">
        <v>0</v>
      </c>
      <c r="U34" s="44">
        <v>0</v>
      </c>
      <c r="V34" s="44">
        <v>0</v>
      </c>
      <c r="W34" s="44">
        <v>0</v>
      </c>
      <c r="X34" s="25">
        <v>0</v>
      </c>
      <c r="Y34" s="44">
        <v>0</v>
      </c>
      <c r="Z34" s="44">
        <v>0</v>
      </c>
      <c r="AA34" s="44">
        <v>0</v>
      </c>
      <c r="AB34" s="44">
        <v>0</v>
      </c>
      <c r="AC34" s="44">
        <v>0</v>
      </c>
      <c r="AD34" s="44">
        <v>0</v>
      </c>
      <c r="AE34" s="44">
        <v>0</v>
      </c>
      <c r="AF34" s="44">
        <v>0</v>
      </c>
      <c r="AG34" s="44">
        <v>0</v>
      </c>
      <c r="AH34" s="44">
        <v>0</v>
      </c>
      <c r="AI34" s="44">
        <v>1</v>
      </c>
      <c r="AJ34" s="44">
        <v>0</v>
      </c>
      <c r="AK34" s="44">
        <v>10</v>
      </c>
      <c r="AL34" s="44">
        <v>0</v>
      </c>
    </row>
    <row r="35" spans="1:38">
      <c r="A35" s="44" t="s">
        <v>92</v>
      </c>
      <c r="B35" s="44" t="s">
        <v>237</v>
      </c>
      <c r="C35" s="45" t="s">
        <v>93</v>
      </c>
      <c r="D35" s="24">
        <f t="shared" si="0"/>
        <v>3</v>
      </c>
      <c r="E35" s="46">
        <f t="shared" si="1"/>
        <v>9</v>
      </c>
      <c r="F35" s="46">
        <f t="shared" si="2"/>
        <v>894</v>
      </c>
      <c r="G35" s="26">
        <f t="shared" si="3"/>
        <v>33</v>
      </c>
      <c r="H35" s="47">
        <f t="shared" si="4"/>
        <v>65</v>
      </c>
      <c r="I35" s="25">
        <f t="shared" si="5"/>
        <v>64</v>
      </c>
      <c r="J35" s="25">
        <f t="shared" si="6"/>
        <v>60</v>
      </c>
      <c r="K35" s="48">
        <f t="shared" si="7"/>
        <v>66</v>
      </c>
      <c r="M35" s="25">
        <v>3</v>
      </c>
      <c r="N35" s="44">
        <v>9</v>
      </c>
      <c r="O35" s="25">
        <v>0</v>
      </c>
      <c r="P35" s="44">
        <v>0</v>
      </c>
      <c r="Q35" s="44">
        <v>20</v>
      </c>
      <c r="R35" s="44">
        <v>0</v>
      </c>
      <c r="S35" s="44">
        <v>4</v>
      </c>
      <c r="T35" s="44">
        <v>0</v>
      </c>
      <c r="U35" s="44">
        <v>0</v>
      </c>
      <c r="V35" s="44">
        <v>0</v>
      </c>
      <c r="W35" s="44">
        <v>2</v>
      </c>
      <c r="X35" s="25">
        <v>667</v>
      </c>
      <c r="Y35" s="44">
        <v>0</v>
      </c>
      <c r="Z35" s="44">
        <v>0</v>
      </c>
      <c r="AA35" s="44">
        <v>0</v>
      </c>
      <c r="AB35" s="44">
        <v>0</v>
      </c>
      <c r="AC35" s="44">
        <v>0</v>
      </c>
      <c r="AD35" s="44">
        <v>0</v>
      </c>
      <c r="AE35" s="44">
        <v>0</v>
      </c>
      <c r="AF35" s="44">
        <v>0</v>
      </c>
      <c r="AG35" s="44">
        <v>0</v>
      </c>
      <c r="AH35" s="44">
        <v>0</v>
      </c>
      <c r="AI35" s="44">
        <v>7</v>
      </c>
      <c r="AJ35" s="44">
        <v>0</v>
      </c>
      <c r="AK35" s="44">
        <v>227</v>
      </c>
      <c r="AL35" s="44">
        <v>0</v>
      </c>
    </row>
    <row r="36" spans="1:38">
      <c r="A36" s="44" t="s">
        <v>94</v>
      </c>
      <c r="B36" s="44" t="s">
        <v>236</v>
      </c>
      <c r="C36" s="45" t="s">
        <v>95</v>
      </c>
      <c r="D36" s="24">
        <f t="shared" si="0"/>
        <v>344</v>
      </c>
      <c r="E36" s="46">
        <f t="shared" si="1"/>
        <v>606</v>
      </c>
      <c r="F36" s="46">
        <f t="shared" si="2"/>
        <v>83926</v>
      </c>
      <c r="G36" s="26">
        <f t="shared" si="3"/>
        <v>2185</v>
      </c>
      <c r="H36" s="47">
        <f t="shared" si="4"/>
        <v>6</v>
      </c>
      <c r="I36" s="25">
        <f t="shared" si="5"/>
        <v>7</v>
      </c>
      <c r="J36" s="25">
        <f t="shared" si="6"/>
        <v>8</v>
      </c>
      <c r="K36" s="48">
        <f t="shared" si="7"/>
        <v>5</v>
      </c>
      <c r="M36" s="25">
        <v>198</v>
      </c>
      <c r="N36" s="44">
        <v>1315</v>
      </c>
      <c r="O36" s="25">
        <v>0</v>
      </c>
      <c r="P36" s="44">
        <v>0</v>
      </c>
      <c r="Q36" s="44">
        <v>48</v>
      </c>
      <c r="R36" s="44">
        <v>146</v>
      </c>
      <c r="S36" s="44">
        <v>811</v>
      </c>
      <c r="T36" s="44">
        <v>0</v>
      </c>
      <c r="U36" s="44">
        <v>0</v>
      </c>
      <c r="V36" s="44">
        <v>11</v>
      </c>
      <c r="W36" s="44">
        <v>312</v>
      </c>
      <c r="X36" s="25">
        <v>46161</v>
      </c>
      <c r="Y36" s="44">
        <v>291</v>
      </c>
      <c r="Z36" s="44">
        <v>37435</v>
      </c>
      <c r="AA36" s="44">
        <v>0</v>
      </c>
      <c r="AB36" s="44">
        <v>0</v>
      </c>
      <c r="AC36" s="44">
        <v>0</v>
      </c>
      <c r="AD36" s="44">
        <v>0</v>
      </c>
      <c r="AE36" s="44">
        <v>2</v>
      </c>
      <c r="AF36" s="44">
        <v>0</v>
      </c>
      <c r="AG36" s="44">
        <v>0</v>
      </c>
      <c r="AH36" s="44">
        <v>0</v>
      </c>
      <c r="AI36" s="44">
        <v>1</v>
      </c>
      <c r="AJ36" s="44">
        <v>0</v>
      </c>
      <c r="AK36" s="44">
        <v>330</v>
      </c>
      <c r="AL36" s="44">
        <v>0</v>
      </c>
    </row>
    <row r="37" spans="1:38">
      <c r="A37" s="44" t="s">
        <v>96</v>
      </c>
      <c r="B37" s="44" t="s">
        <v>240</v>
      </c>
      <c r="C37" s="45" t="s">
        <v>97</v>
      </c>
      <c r="D37" s="24">
        <f t="shared" si="0"/>
        <v>5</v>
      </c>
      <c r="E37" s="46">
        <f t="shared" si="1"/>
        <v>23</v>
      </c>
      <c r="F37" s="46">
        <f t="shared" si="2"/>
        <v>23</v>
      </c>
      <c r="G37" s="26">
        <f t="shared" si="3"/>
        <v>60</v>
      </c>
      <c r="H37" s="47">
        <f t="shared" si="4"/>
        <v>64</v>
      </c>
      <c r="I37" s="25">
        <f t="shared" si="5"/>
        <v>57</v>
      </c>
      <c r="J37" s="25">
        <f t="shared" si="6"/>
        <v>65</v>
      </c>
      <c r="K37" s="48">
        <f t="shared" si="7"/>
        <v>62</v>
      </c>
      <c r="M37" s="25">
        <v>5</v>
      </c>
      <c r="N37" s="44">
        <v>35</v>
      </c>
      <c r="O37" s="25">
        <v>0</v>
      </c>
      <c r="P37" s="44">
        <v>1</v>
      </c>
      <c r="Q37" s="44">
        <v>12</v>
      </c>
      <c r="R37" s="44">
        <v>0</v>
      </c>
      <c r="S37" s="44">
        <v>12</v>
      </c>
      <c r="T37" s="44">
        <v>0</v>
      </c>
      <c r="U37" s="44">
        <v>0</v>
      </c>
      <c r="V37" s="44">
        <v>0</v>
      </c>
      <c r="W37" s="44">
        <v>10</v>
      </c>
      <c r="X37" s="25">
        <v>0</v>
      </c>
      <c r="Y37" s="44">
        <v>11</v>
      </c>
      <c r="Z37" s="44">
        <v>0</v>
      </c>
      <c r="AA37" s="44">
        <v>0</v>
      </c>
      <c r="AB37" s="44">
        <v>0</v>
      </c>
      <c r="AC37" s="44">
        <v>0</v>
      </c>
      <c r="AD37" s="44">
        <v>0</v>
      </c>
      <c r="AE37" s="44">
        <v>0</v>
      </c>
      <c r="AF37" s="44">
        <v>0</v>
      </c>
      <c r="AG37" s="44">
        <v>0</v>
      </c>
      <c r="AH37" s="44">
        <v>0</v>
      </c>
      <c r="AI37" s="44">
        <v>2</v>
      </c>
      <c r="AJ37" s="44">
        <v>0</v>
      </c>
      <c r="AK37" s="44">
        <v>23</v>
      </c>
      <c r="AL37" s="44">
        <v>0</v>
      </c>
    </row>
    <row r="38" spans="1:38">
      <c r="A38" s="44" t="s">
        <v>98</v>
      </c>
      <c r="B38" s="44" t="s">
        <v>235</v>
      </c>
      <c r="C38" s="45" t="s">
        <v>99</v>
      </c>
      <c r="D38" s="24">
        <f t="shared" si="0"/>
        <v>0</v>
      </c>
      <c r="E38" s="46">
        <f t="shared" si="1"/>
        <v>2</v>
      </c>
      <c r="F38" s="46">
        <f t="shared" si="2"/>
        <v>0</v>
      </c>
      <c r="G38" s="26">
        <f t="shared" si="3"/>
        <v>1</v>
      </c>
      <c r="H38" s="47">
        <f t="shared" si="4"/>
        <v>69</v>
      </c>
      <c r="I38" s="25">
        <f t="shared" si="5"/>
        <v>69</v>
      </c>
      <c r="J38" s="25">
        <f t="shared" si="6"/>
        <v>73</v>
      </c>
      <c r="K38" s="48">
        <f t="shared" si="7"/>
        <v>78</v>
      </c>
      <c r="M38" s="25">
        <v>0</v>
      </c>
      <c r="N38" s="44">
        <v>1</v>
      </c>
      <c r="O38" s="25">
        <v>0</v>
      </c>
      <c r="P38" s="44">
        <v>0</v>
      </c>
      <c r="Q38" s="44">
        <v>0</v>
      </c>
      <c r="R38" s="44">
        <v>0</v>
      </c>
      <c r="S38" s="44">
        <v>0</v>
      </c>
      <c r="T38" s="44">
        <v>0</v>
      </c>
      <c r="U38" s="44">
        <v>0</v>
      </c>
      <c r="V38" s="44">
        <v>0</v>
      </c>
      <c r="W38" s="44">
        <v>2</v>
      </c>
      <c r="X38" s="25">
        <v>0</v>
      </c>
      <c r="Y38" s="44">
        <v>0</v>
      </c>
      <c r="Z38" s="44">
        <v>0</v>
      </c>
      <c r="AA38" s="44">
        <v>0</v>
      </c>
      <c r="AB38" s="44">
        <v>0</v>
      </c>
      <c r="AC38" s="44">
        <v>0</v>
      </c>
      <c r="AD38" s="44">
        <v>0</v>
      </c>
      <c r="AE38" s="44">
        <v>0</v>
      </c>
      <c r="AF38" s="44">
        <v>0</v>
      </c>
      <c r="AG38" s="44">
        <v>0</v>
      </c>
      <c r="AH38" s="44">
        <v>0</v>
      </c>
      <c r="AI38" s="44">
        <v>0</v>
      </c>
      <c r="AJ38" s="44">
        <v>0</v>
      </c>
      <c r="AK38" s="44">
        <v>0</v>
      </c>
      <c r="AL38" s="44">
        <v>0</v>
      </c>
    </row>
    <row r="39" spans="1:38">
      <c r="A39" s="44" t="s">
        <v>100</v>
      </c>
      <c r="B39" s="44" t="s">
        <v>236</v>
      </c>
      <c r="C39" s="45" t="s">
        <v>101</v>
      </c>
      <c r="D39" s="24">
        <f t="shared" si="0"/>
        <v>80</v>
      </c>
      <c r="E39" s="46">
        <f t="shared" si="1"/>
        <v>135</v>
      </c>
      <c r="F39" s="46">
        <f t="shared" si="2"/>
        <v>8852</v>
      </c>
      <c r="G39" s="26">
        <f t="shared" si="3"/>
        <v>701</v>
      </c>
      <c r="H39" s="47">
        <f t="shared" si="4"/>
        <v>22</v>
      </c>
      <c r="I39" s="25">
        <f t="shared" si="5"/>
        <v>27</v>
      </c>
      <c r="J39" s="25">
        <f t="shared" si="6"/>
        <v>37</v>
      </c>
      <c r="K39" s="48">
        <f t="shared" si="7"/>
        <v>15</v>
      </c>
      <c r="M39" s="25">
        <v>64</v>
      </c>
      <c r="N39" s="44">
        <v>501</v>
      </c>
      <c r="O39" s="25">
        <v>1</v>
      </c>
      <c r="P39" s="44">
        <v>0</v>
      </c>
      <c r="Q39" s="44">
        <v>9</v>
      </c>
      <c r="R39" s="44">
        <v>16</v>
      </c>
      <c r="S39" s="44">
        <v>188</v>
      </c>
      <c r="T39" s="44">
        <v>0</v>
      </c>
      <c r="U39" s="44">
        <v>2</v>
      </c>
      <c r="V39" s="44">
        <v>0</v>
      </c>
      <c r="W39" s="44">
        <v>65</v>
      </c>
      <c r="X39" s="25">
        <v>8844</v>
      </c>
      <c r="Y39" s="44">
        <v>68</v>
      </c>
      <c r="Z39" s="44">
        <v>0</v>
      </c>
      <c r="AA39" s="44">
        <v>0</v>
      </c>
      <c r="AB39" s="44">
        <v>0</v>
      </c>
      <c r="AC39" s="44">
        <v>0</v>
      </c>
      <c r="AD39" s="44">
        <v>0</v>
      </c>
      <c r="AE39" s="44">
        <v>0</v>
      </c>
      <c r="AF39" s="44">
        <v>0</v>
      </c>
      <c r="AG39" s="44">
        <v>0</v>
      </c>
      <c r="AH39" s="44">
        <v>0</v>
      </c>
      <c r="AI39" s="44">
        <v>2</v>
      </c>
      <c r="AJ39" s="44">
        <v>0</v>
      </c>
      <c r="AK39" s="44">
        <v>8</v>
      </c>
      <c r="AL39" s="44">
        <v>0</v>
      </c>
    </row>
    <row r="40" spans="1:38">
      <c r="A40" s="44" t="s">
        <v>102</v>
      </c>
      <c r="B40" s="44" t="s">
        <v>236</v>
      </c>
      <c r="C40" s="45" t="s">
        <v>103</v>
      </c>
      <c r="D40" s="24">
        <f t="shared" si="0"/>
        <v>77</v>
      </c>
      <c r="E40" s="46">
        <f t="shared" si="1"/>
        <v>116</v>
      </c>
      <c r="F40" s="46">
        <f t="shared" si="2"/>
        <v>7927</v>
      </c>
      <c r="G40" s="26">
        <f t="shared" si="3"/>
        <v>436</v>
      </c>
      <c r="H40" s="47">
        <f t="shared" si="4"/>
        <v>24</v>
      </c>
      <c r="I40" s="25">
        <f t="shared" si="5"/>
        <v>28</v>
      </c>
      <c r="J40" s="25">
        <f t="shared" si="6"/>
        <v>38</v>
      </c>
      <c r="K40" s="48">
        <f t="shared" si="7"/>
        <v>30</v>
      </c>
      <c r="M40" s="25">
        <v>66</v>
      </c>
      <c r="N40" s="44">
        <v>356</v>
      </c>
      <c r="O40" s="25">
        <v>0</v>
      </c>
      <c r="P40" s="44">
        <v>1</v>
      </c>
      <c r="Q40" s="44">
        <v>11</v>
      </c>
      <c r="R40" s="44">
        <v>11</v>
      </c>
      <c r="S40" s="44">
        <v>68</v>
      </c>
      <c r="T40" s="44">
        <v>0</v>
      </c>
      <c r="U40" s="44">
        <v>0</v>
      </c>
      <c r="V40" s="44">
        <v>0</v>
      </c>
      <c r="W40" s="44">
        <v>100</v>
      </c>
      <c r="X40" s="25">
        <v>6804</v>
      </c>
      <c r="Y40" s="44">
        <v>16</v>
      </c>
      <c r="Z40" s="44">
        <v>1123</v>
      </c>
      <c r="AA40" s="44">
        <v>0</v>
      </c>
      <c r="AB40" s="44">
        <v>0</v>
      </c>
      <c r="AC40" s="44">
        <v>0</v>
      </c>
      <c r="AD40" s="44">
        <v>0</v>
      </c>
      <c r="AE40" s="44">
        <v>0</v>
      </c>
      <c r="AF40" s="44">
        <v>0</v>
      </c>
      <c r="AG40" s="44">
        <v>0</v>
      </c>
      <c r="AH40" s="44">
        <v>0</v>
      </c>
      <c r="AI40" s="44">
        <v>0</v>
      </c>
      <c r="AJ40" s="44">
        <v>0</v>
      </c>
      <c r="AK40" s="44">
        <v>0</v>
      </c>
      <c r="AL40" s="44">
        <v>0</v>
      </c>
    </row>
    <row r="41" spans="1:38">
      <c r="A41" s="49" t="s">
        <v>104</v>
      </c>
      <c r="B41" s="49" t="s">
        <v>237</v>
      </c>
      <c r="C41" s="50" t="s">
        <v>105</v>
      </c>
      <c r="D41" s="24">
        <f t="shared" si="0"/>
        <v>0</v>
      </c>
      <c r="E41" s="46">
        <f t="shared" si="1"/>
        <v>5</v>
      </c>
      <c r="F41" s="46">
        <f t="shared" si="2"/>
        <v>460</v>
      </c>
      <c r="G41" s="26">
        <f t="shared" si="3"/>
        <v>16</v>
      </c>
      <c r="H41" s="47">
        <f t="shared" si="4"/>
        <v>69</v>
      </c>
      <c r="I41" s="25">
        <f t="shared" si="5"/>
        <v>65</v>
      </c>
      <c r="J41" s="25">
        <f t="shared" si="6"/>
        <v>63</v>
      </c>
      <c r="K41" s="48">
        <f t="shared" si="7"/>
        <v>68</v>
      </c>
      <c r="M41" s="25">
        <v>0</v>
      </c>
      <c r="N41" s="44">
        <v>5</v>
      </c>
      <c r="O41" s="25">
        <v>0</v>
      </c>
      <c r="P41" s="44">
        <v>0</v>
      </c>
      <c r="Q41" s="44">
        <v>9</v>
      </c>
      <c r="R41" s="44">
        <v>0</v>
      </c>
      <c r="S41" s="44">
        <v>0</v>
      </c>
      <c r="T41" s="44">
        <v>0</v>
      </c>
      <c r="U41" s="44">
        <v>0</v>
      </c>
      <c r="V41" s="44">
        <v>2</v>
      </c>
      <c r="W41" s="44">
        <v>1</v>
      </c>
      <c r="X41" s="25">
        <v>212</v>
      </c>
      <c r="Y41" s="44">
        <v>0</v>
      </c>
      <c r="Z41" s="44">
        <v>0</v>
      </c>
      <c r="AA41" s="44">
        <v>0</v>
      </c>
      <c r="AB41" s="44">
        <v>0</v>
      </c>
      <c r="AC41" s="44">
        <v>0</v>
      </c>
      <c r="AD41" s="44">
        <v>0</v>
      </c>
      <c r="AE41" s="44">
        <v>0</v>
      </c>
      <c r="AF41" s="44">
        <v>0</v>
      </c>
      <c r="AG41" s="44">
        <v>0</v>
      </c>
      <c r="AH41" s="44">
        <v>0</v>
      </c>
      <c r="AI41" s="44">
        <v>4</v>
      </c>
      <c r="AJ41" s="44">
        <v>0</v>
      </c>
      <c r="AK41" s="44">
        <v>248</v>
      </c>
      <c r="AL41" s="44">
        <v>0</v>
      </c>
    </row>
    <row r="42" spans="1:38">
      <c r="A42" s="49" t="s">
        <v>106</v>
      </c>
      <c r="B42" s="49" t="s">
        <v>241</v>
      </c>
      <c r="C42" s="50" t="s">
        <v>107</v>
      </c>
      <c r="D42" s="24">
        <f t="shared" si="0"/>
        <v>0</v>
      </c>
      <c r="E42" s="46">
        <f t="shared" si="1"/>
        <v>0</v>
      </c>
      <c r="F42" s="46">
        <f t="shared" si="2"/>
        <v>0</v>
      </c>
      <c r="G42" s="26">
        <f t="shared" si="3"/>
        <v>2</v>
      </c>
      <c r="H42" s="47">
        <f t="shared" si="4"/>
        <v>69</v>
      </c>
      <c r="I42" s="25">
        <f t="shared" si="5"/>
        <v>76</v>
      </c>
      <c r="J42" s="25">
        <f t="shared" si="6"/>
        <v>73</v>
      </c>
      <c r="K42" s="48">
        <f t="shared" si="7"/>
        <v>74</v>
      </c>
      <c r="M42" s="25">
        <v>0</v>
      </c>
      <c r="N42" s="44">
        <v>0</v>
      </c>
      <c r="O42" s="25">
        <v>0</v>
      </c>
      <c r="P42" s="44">
        <v>0</v>
      </c>
      <c r="Q42" s="44">
        <v>2</v>
      </c>
      <c r="R42" s="44">
        <v>0</v>
      </c>
      <c r="S42" s="44">
        <v>0</v>
      </c>
      <c r="T42" s="44">
        <v>0</v>
      </c>
      <c r="U42" s="44">
        <v>0</v>
      </c>
      <c r="V42" s="44">
        <v>0</v>
      </c>
      <c r="W42" s="44">
        <v>0</v>
      </c>
      <c r="X42" s="25">
        <v>0</v>
      </c>
      <c r="Y42" s="44">
        <v>0</v>
      </c>
      <c r="Z42" s="44">
        <v>0</v>
      </c>
      <c r="AA42" s="44">
        <v>0</v>
      </c>
      <c r="AB42" s="44">
        <v>0</v>
      </c>
      <c r="AC42" s="44">
        <v>0</v>
      </c>
      <c r="AD42" s="44">
        <v>0</v>
      </c>
      <c r="AE42" s="44">
        <v>0</v>
      </c>
      <c r="AF42" s="44">
        <v>0</v>
      </c>
      <c r="AG42" s="44">
        <v>0</v>
      </c>
      <c r="AH42" s="44">
        <v>0</v>
      </c>
      <c r="AI42" s="44">
        <v>0</v>
      </c>
      <c r="AJ42" s="44">
        <v>0</v>
      </c>
      <c r="AK42" s="44">
        <v>0</v>
      </c>
      <c r="AL42" s="44">
        <v>0</v>
      </c>
    </row>
    <row r="43" spans="1:38">
      <c r="A43" s="44" t="s">
        <v>108</v>
      </c>
      <c r="B43" s="44" t="s">
        <v>236</v>
      </c>
      <c r="C43" s="45" t="s">
        <v>109</v>
      </c>
      <c r="D43" s="24">
        <f t="shared" si="0"/>
        <v>28</v>
      </c>
      <c r="E43" s="46">
        <f t="shared" si="1"/>
        <v>43</v>
      </c>
      <c r="F43" s="46">
        <f t="shared" si="2"/>
        <v>3321</v>
      </c>
      <c r="G43" s="26">
        <f t="shared" si="3"/>
        <v>208</v>
      </c>
      <c r="H43" s="47">
        <f t="shared" si="4"/>
        <v>49</v>
      </c>
      <c r="I43" s="25">
        <f t="shared" si="5"/>
        <v>46</v>
      </c>
      <c r="J43" s="25">
        <f t="shared" si="6"/>
        <v>47</v>
      </c>
      <c r="K43" s="48">
        <f t="shared" si="7"/>
        <v>49</v>
      </c>
      <c r="M43" s="25">
        <v>22</v>
      </c>
      <c r="N43" s="44">
        <v>156</v>
      </c>
      <c r="O43" s="25">
        <v>0</v>
      </c>
      <c r="P43" s="44">
        <v>0</v>
      </c>
      <c r="Q43" s="44">
        <v>3</v>
      </c>
      <c r="R43" s="44">
        <v>6</v>
      </c>
      <c r="S43" s="44">
        <v>49</v>
      </c>
      <c r="T43" s="44">
        <v>0</v>
      </c>
      <c r="U43" s="44">
        <v>0</v>
      </c>
      <c r="V43" s="44">
        <v>0</v>
      </c>
      <c r="W43" s="44">
        <v>43</v>
      </c>
      <c r="X43" s="25">
        <v>3321</v>
      </c>
      <c r="Y43" s="44">
        <v>0</v>
      </c>
      <c r="Z43" s="44">
        <v>0</v>
      </c>
      <c r="AA43" s="44">
        <v>0</v>
      </c>
      <c r="AB43" s="44">
        <v>0</v>
      </c>
      <c r="AC43" s="44">
        <v>0</v>
      </c>
      <c r="AD43" s="44">
        <v>0</v>
      </c>
      <c r="AE43" s="44">
        <v>0</v>
      </c>
      <c r="AF43" s="44">
        <v>0</v>
      </c>
      <c r="AG43" s="44">
        <v>0</v>
      </c>
      <c r="AH43" s="44">
        <v>0</v>
      </c>
      <c r="AI43" s="44">
        <v>0</v>
      </c>
      <c r="AJ43" s="44">
        <v>0</v>
      </c>
      <c r="AK43" s="44">
        <v>0</v>
      </c>
      <c r="AL43" s="44">
        <v>0</v>
      </c>
    </row>
    <row r="44" spans="1:38">
      <c r="A44" s="44" t="s">
        <v>110</v>
      </c>
      <c r="B44" s="44" t="s">
        <v>240</v>
      </c>
      <c r="C44" s="45" t="s">
        <v>111</v>
      </c>
      <c r="D44" s="24">
        <f t="shared" si="0"/>
        <v>93</v>
      </c>
      <c r="E44" s="46">
        <f t="shared" si="1"/>
        <v>63</v>
      </c>
      <c r="F44" s="46">
        <f t="shared" si="2"/>
        <v>6866</v>
      </c>
      <c r="G44" s="26">
        <f t="shared" si="3"/>
        <v>625</v>
      </c>
      <c r="H44" s="47">
        <f t="shared" si="4"/>
        <v>16</v>
      </c>
      <c r="I44" s="25">
        <f t="shared" si="5"/>
        <v>40</v>
      </c>
      <c r="J44" s="25">
        <f t="shared" si="6"/>
        <v>41</v>
      </c>
      <c r="K44" s="48">
        <f t="shared" si="7"/>
        <v>17</v>
      </c>
      <c r="M44" s="25">
        <v>51</v>
      </c>
      <c r="N44" s="44">
        <v>356</v>
      </c>
      <c r="O44" s="25">
        <v>0</v>
      </c>
      <c r="P44" s="44">
        <v>2</v>
      </c>
      <c r="Q44" s="44">
        <v>11</v>
      </c>
      <c r="R44" s="44">
        <v>42</v>
      </c>
      <c r="S44" s="44">
        <v>256</v>
      </c>
      <c r="T44" s="44">
        <v>0</v>
      </c>
      <c r="U44" s="44">
        <v>0</v>
      </c>
      <c r="V44" s="44">
        <v>0</v>
      </c>
      <c r="W44" s="44">
        <v>37</v>
      </c>
      <c r="X44" s="25">
        <v>4114</v>
      </c>
      <c r="Y44" s="44">
        <v>10</v>
      </c>
      <c r="Z44" s="44">
        <v>2050</v>
      </c>
      <c r="AA44" s="44">
        <v>0</v>
      </c>
      <c r="AB44" s="44">
        <v>0</v>
      </c>
      <c r="AC44" s="44">
        <v>0</v>
      </c>
      <c r="AD44" s="44">
        <v>0</v>
      </c>
      <c r="AE44" s="44">
        <v>2</v>
      </c>
      <c r="AF44" s="44">
        <v>0</v>
      </c>
      <c r="AG44" s="44">
        <v>0</v>
      </c>
      <c r="AH44" s="44">
        <v>0</v>
      </c>
      <c r="AI44" s="44">
        <v>14</v>
      </c>
      <c r="AJ44" s="44">
        <v>0</v>
      </c>
      <c r="AK44" s="44">
        <v>702</v>
      </c>
      <c r="AL44" s="44">
        <v>0</v>
      </c>
    </row>
    <row r="45" spans="1:38">
      <c r="A45" s="44" t="s">
        <v>112</v>
      </c>
      <c r="B45" s="44" t="s">
        <v>241</v>
      </c>
      <c r="C45" s="45" t="s">
        <v>113</v>
      </c>
      <c r="D45" s="24">
        <f t="shared" si="0"/>
        <v>0</v>
      </c>
      <c r="E45" s="46">
        <f t="shared" si="1"/>
        <v>0</v>
      </c>
      <c r="F45" s="46">
        <f t="shared" si="2"/>
        <v>0</v>
      </c>
      <c r="G45" s="26">
        <f t="shared" si="3"/>
        <v>0</v>
      </c>
      <c r="H45" s="47">
        <f t="shared" si="4"/>
        <v>69</v>
      </c>
      <c r="I45" s="25">
        <f t="shared" si="5"/>
        <v>76</v>
      </c>
      <c r="J45" s="25">
        <f t="shared" si="6"/>
        <v>73</v>
      </c>
      <c r="K45" s="48">
        <f t="shared" si="7"/>
        <v>80</v>
      </c>
      <c r="M45" s="25">
        <v>0</v>
      </c>
      <c r="N45" s="44">
        <v>0</v>
      </c>
      <c r="O45" s="25">
        <v>0</v>
      </c>
      <c r="P45" s="44">
        <v>0</v>
      </c>
      <c r="Q45" s="44">
        <v>0</v>
      </c>
      <c r="R45" s="44">
        <v>0</v>
      </c>
      <c r="S45" s="44">
        <v>0</v>
      </c>
      <c r="T45" s="44">
        <v>0</v>
      </c>
      <c r="U45" s="44">
        <v>0</v>
      </c>
      <c r="V45" s="44">
        <v>0</v>
      </c>
      <c r="W45" s="44">
        <v>0</v>
      </c>
      <c r="X45" s="25">
        <v>0</v>
      </c>
      <c r="Y45" s="44">
        <v>0</v>
      </c>
      <c r="Z45" s="44">
        <v>0</v>
      </c>
      <c r="AA45" s="44">
        <v>0</v>
      </c>
      <c r="AB45" s="44">
        <v>0</v>
      </c>
      <c r="AC45" s="44">
        <v>0</v>
      </c>
      <c r="AD45" s="44">
        <v>0</v>
      </c>
      <c r="AE45" s="44">
        <v>0</v>
      </c>
      <c r="AF45" s="44">
        <v>0</v>
      </c>
      <c r="AG45" s="44">
        <v>0</v>
      </c>
      <c r="AH45" s="44">
        <v>0</v>
      </c>
      <c r="AI45" s="44">
        <v>0</v>
      </c>
      <c r="AJ45" s="44">
        <v>0</v>
      </c>
      <c r="AK45" s="44">
        <v>0</v>
      </c>
      <c r="AL45" s="44">
        <v>0</v>
      </c>
    </row>
    <row r="46" spans="1:38">
      <c r="A46" s="44" t="s">
        <v>114</v>
      </c>
      <c r="B46" s="44" t="s">
        <v>234</v>
      </c>
      <c r="C46" s="45" t="s">
        <v>115</v>
      </c>
      <c r="D46" s="24">
        <f t="shared" si="0"/>
        <v>64</v>
      </c>
      <c r="E46" s="46">
        <f t="shared" si="1"/>
        <v>39</v>
      </c>
      <c r="F46" s="46">
        <f t="shared" si="2"/>
        <v>2395</v>
      </c>
      <c r="G46" s="26">
        <f t="shared" si="3"/>
        <v>385</v>
      </c>
      <c r="H46" s="47">
        <f t="shared" si="4"/>
        <v>27</v>
      </c>
      <c r="I46" s="25">
        <f t="shared" si="5"/>
        <v>49</v>
      </c>
      <c r="J46" s="25">
        <f t="shared" si="6"/>
        <v>53</v>
      </c>
      <c r="K46" s="48">
        <f t="shared" si="7"/>
        <v>34</v>
      </c>
      <c r="M46" s="25">
        <v>35</v>
      </c>
      <c r="N46" s="44">
        <v>218</v>
      </c>
      <c r="O46" s="25">
        <v>0</v>
      </c>
      <c r="P46" s="44">
        <v>2</v>
      </c>
      <c r="Q46" s="44">
        <v>14</v>
      </c>
      <c r="R46" s="44">
        <v>29</v>
      </c>
      <c r="S46" s="44">
        <v>151</v>
      </c>
      <c r="T46" s="44">
        <v>0</v>
      </c>
      <c r="U46" s="44">
        <v>0</v>
      </c>
      <c r="V46" s="44">
        <v>0</v>
      </c>
      <c r="W46" s="44">
        <v>33</v>
      </c>
      <c r="X46" s="25">
        <v>2395</v>
      </c>
      <c r="Y46" s="44">
        <v>6</v>
      </c>
      <c r="Z46" s="44">
        <v>0</v>
      </c>
      <c r="AA46" s="44">
        <v>0</v>
      </c>
      <c r="AB46" s="44">
        <v>0</v>
      </c>
      <c r="AC46" s="44">
        <v>0</v>
      </c>
      <c r="AD46" s="44">
        <v>0</v>
      </c>
      <c r="AE46" s="44">
        <v>0</v>
      </c>
      <c r="AF46" s="44">
        <v>0</v>
      </c>
      <c r="AG46" s="44">
        <v>0</v>
      </c>
      <c r="AH46" s="44">
        <v>0</v>
      </c>
      <c r="AI46" s="44">
        <v>0</v>
      </c>
      <c r="AJ46" s="44">
        <v>0</v>
      </c>
      <c r="AK46" s="44">
        <v>0</v>
      </c>
      <c r="AL46" s="44">
        <v>0</v>
      </c>
    </row>
    <row r="47" spans="1:38">
      <c r="A47" s="44" t="s">
        <v>116</v>
      </c>
      <c r="B47" s="44" t="s">
        <v>236</v>
      </c>
      <c r="C47" s="45" t="s">
        <v>117</v>
      </c>
      <c r="D47" s="24">
        <f t="shared" si="0"/>
        <v>53</v>
      </c>
      <c r="E47" s="46">
        <f t="shared" si="1"/>
        <v>34</v>
      </c>
      <c r="F47" s="46">
        <f t="shared" si="2"/>
        <v>3188</v>
      </c>
      <c r="G47" s="26">
        <f t="shared" si="3"/>
        <v>501</v>
      </c>
      <c r="H47" s="47">
        <f t="shared" si="4"/>
        <v>33</v>
      </c>
      <c r="I47" s="25">
        <f t="shared" si="5"/>
        <v>52</v>
      </c>
      <c r="J47" s="25">
        <f t="shared" si="6"/>
        <v>48</v>
      </c>
      <c r="K47" s="48">
        <f t="shared" si="7"/>
        <v>24</v>
      </c>
      <c r="M47" s="25">
        <v>41</v>
      </c>
      <c r="N47" s="44">
        <v>292</v>
      </c>
      <c r="O47" s="25">
        <v>0</v>
      </c>
      <c r="P47" s="44">
        <v>0</v>
      </c>
      <c r="Q47" s="44">
        <v>7</v>
      </c>
      <c r="R47" s="44">
        <v>12</v>
      </c>
      <c r="S47" s="44">
        <v>202</v>
      </c>
      <c r="T47" s="44">
        <v>0</v>
      </c>
      <c r="U47" s="44">
        <v>0</v>
      </c>
      <c r="V47" s="44">
        <v>0</v>
      </c>
      <c r="W47" s="44">
        <v>31</v>
      </c>
      <c r="X47" s="25">
        <v>3183</v>
      </c>
      <c r="Y47" s="44">
        <v>0</v>
      </c>
      <c r="Z47" s="44">
        <v>0</v>
      </c>
      <c r="AA47" s="44">
        <v>0</v>
      </c>
      <c r="AB47" s="44">
        <v>0</v>
      </c>
      <c r="AC47" s="44">
        <v>0</v>
      </c>
      <c r="AD47" s="44">
        <v>0</v>
      </c>
      <c r="AE47" s="44">
        <v>0</v>
      </c>
      <c r="AF47" s="44">
        <v>0</v>
      </c>
      <c r="AG47" s="44">
        <v>0</v>
      </c>
      <c r="AH47" s="44">
        <v>0</v>
      </c>
      <c r="AI47" s="44">
        <v>3</v>
      </c>
      <c r="AJ47" s="44">
        <v>0</v>
      </c>
      <c r="AK47" s="44">
        <v>5</v>
      </c>
      <c r="AL47" s="44">
        <v>0</v>
      </c>
    </row>
    <row r="48" spans="1:38">
      <c r="A48" s="49" t="s">
        <v>118</v>
      </c>
      <c r="B48" s="49" t="s">
        <v>235</v>
      </c>
      <c r="C48" s="50" t="s">
        <v>119</v>
      </c>
      <c r="D48" s="24">
        <f t="shared" si="0"/>
        <v>0</v>
      </c>
      <c r="E48" s="46">
        <f t="shared" si="1"/>
        <v>0</v>
      </c>
      <c r="F48" s="46">
        <f t="shared" si="2"/>
        <v>0</v>
      </c>
      <c r="G48" s="26">
        <f t="shared" si="3"/>
        <v>2</v>
      </c>
      <c r="H48" s="47">
        <f t="shared" si="4"/>
        <v>69</v>
      </c>
      <c r="I48" s="25">
        <f t="shared" si="5"/>
        <v>76</v>
      </c>
      <c r="J48" s="25">
        <f t="shared" si="6"/>
        <v>73</v>
      </c>
      <c r="K48" s="48">
        <f t="shared" si="7"/>
        <v>74</v>
      </c>
      <c r="M48" s="25">
        <v>0</v>
      </c>
      <c r="N48" s="44">
        <v>0</v>
      </c>
      <c r="O48" s="25">
        <v>0</v>
      </c>
      <c r="P48" s="44">
        <v>0</v>
      </c>
      <c r="Q48" s="44">
        <v>2</v>
      </c>
      <c r="R48" s="44">
        <v>0</v>
      </c>
      <c r="S48" s="44">
        <v>0</v>
      </c>
      <c r="T48" s="44">
        <v>0</v>
      </c>
      <c r="U48" s="44">
        <v>0</v>
      </c>
      <c r="V48" s="44">
        <v>0</v>
      </c>
      <c r="W48" s="44">
        <v>0</v>
      </c>
      <c r="X48" s="25">
        <v>0</v>
      </c>
      <c r="Y48" s="44">
        <v>0</v>
      </c>
      <c r="Z48" s="44">
        <v>0</v>
      </c>
      <c r="AA48" s="44">
        <v>0</v>
      </c>
      <c r="AB48" s="44">
        <v>0</v>
      </c>
      <c r="AC48" s="44">
        <v>0</v>
      </c>
      <c r="AD48" s="44">
        <v>0</v>
      </c>
      <c r="AE48" s="44">
        <v>0</v>
      </c>
      <c r="AF48" s="44">
        <v>0</v>
      </c>
      <c r="AG48" s="44">
        <v>0</v>
      </c>
      <c r="AH48" s="44">
        <v>0</v>
      </c>
      <c r="AI48" s="44">
        <v>0</v>
      </c>
      <c r="AJ48" s="44">
        <v>0</v>
      </c>
      <c r="AK48" s="44">
        <v>0</v>
      </c>
      <c r="AL48" s="44">
        <v>0</v>
      </c>
    </row>
    <row r="49" spans="1:38">
      <c r="A49" s="44" t="s">
        <v>120</v>
      </c>
      <c r="B49" s="44" t="s">
        <v>239</v>
      </c>
      <c r="C49" s="45" t="s">
        <v>121</v>
      </c>
      <c r="D49" s="24">
        <f t="shared" si="0"/>
        <v>62</v>
      </c>
      <c r="E49" s="46">
        <f t="shared" si="1"/>
        <v>215</v>
      </c>
      <c r="F49" s="46">
        <f t="shared" si="2"/>
        <v>48911</v>
      </c>
      <c r="G49" s="26">
        <f t="shared" si="3"/>
        <v>310</v>
      </c>
      <c r="H49" s="47">
        <f t="shared" si="4"/>
        <v>29</v>
      </c>
      <c r="I49" s="25">
        <f t="shared" si="5"/>
        <v>17</v>
      </c>
      <c r="J49" s="25">
        <f t="shared" si="6"/>
        <v>10</v>
      </c>
      <c r="K49" s="48">
        <f t="shared" si="7"/>
        <v>40</v>
      </c>
      <c r="M49" s="25">
        <v>37</v>
      </c>
      <c r="N49" s="44">
        <v>203</v>
      </c>
      <c r="O49" s="25">
        <v>1</v>
      </c>
      <c r="P49" s="44">
        <v>0</v>
      </c>
      <c r="Q49" s="44">
        <v>3</v>
      </c>
      <c r="R49" s="44">
        <v>25</v>
      </c>
      <c r="S49" s="44">
        <v>103</v>
      </c>
      <c r="T49" s="44">
        <v>0</v>
      </c>
      <c r="U49" s="44">
        <v>0</v>
      </c>
      <c r="V49" s="44">
        <v>0</v>
      </c>
      <c r="W49" s="44">
        <v>84</v>
      </c>
      <c r="X49" s="25">
        <v>20984</v>
      </c>
      <c r="Y49" s="44">
        <v>130</v>
      </c>
      <c r="Z49" s="44">
        <v>27870</v>
      </c>
      <c r="AA49" s="44">
        <v>0</v>
      </c>
      <c r="AB49" s="44">
        <v>0</v>
      </c>
      <c r="AC49" s="44">
        <v>0</v>
      </c>
      <c r="AD49" s="44">
        <v>0</v>
      </c>
      <c r="AE49" s="44">
        <v>0</v>
      </c>
      <c r="AF49" s="44">
        <v>0</v>
      </c>
      <c r="AG49" s="44">
        <v>0</v>
      </c>
      <c r="AH49" s="44">
        <v>0</v>
      </c>
      <c r="AI49" s="44">
        <v>1</v>
      </c>
      <c r="AJ49" s="44">
        <v>0</v>
      </c>
      <c r="AK49" s="44">
        <v>57</v>
      </c>
      <c r="AL49" s="44">
        <v>0</v>
      </c>
    </row>
    <row r="50" spans="1:38">
      <c r="A50" s="44" t="s">
        <v>122</v>
      </c>
      <c r="B50" s="44" t="s">
        <v>239</v>
      </c>
      <c r="C50" s="45" t="s">
        <v>123</v>
      </c>
      <c r="D50" s="24">
        <f t="shared" si="0"/>
        <v>91</v>
      </c>
      <c r="E50" s="46">
        <f t="shared" si="1"/>
        <v>219</v>
      </c>
      <c r="F50" s="46">
        <f t="shared" si="2"/>
        <v>19441</v>
      </c>
      <c r="G50" s="26">
        <f t="shared" si="3"/>
        <v>414</v>
      </c>
      <c r="H50" s="47">
        <f t="shared" si="4"/>
        <v>18</v>
      </c>
      <c r="I50" s="25">
        <f t="shared" si="5"/>
        <v>16</v>
      </c>
      <c r="J50" s="25">
        <f t="shared" si="6"/>
        <v>26</v>
      </c>
      <c r="K50" s="48">
        <f t="shared" si="7"/>
        <v>31</v>
      </c>
      <c r="M50" s="25">
        <v>65</v>
      </c>
      <c r="N50" s="44">
        <v>281</v>
      </c>
      <c r="O50" s="25">
        <v>0</v>
      </c>
      <c r="P50" s="44">
        <v>3</v>
      </c>
      <c r="Q50" s="44">
        <v>15</v>
      </c>
      <c r="R50" s="44">
        <v>26</v>
      </c>
      <c r="S50" s="44">
        <v>111</v>
      </c>
      <c r="T50" s="44">
        <v>0</v>
      </c>
      <c r="U50" s="44">
        <v>1</v>
      </c>
      <c r="V50" s="44">
        <v>3</v>
      </c>
      <c r="W50" s="44">
        <v>109</v>
      </c>
      <c r="X50" s="25">
        <v>17733</v>
      </c>
      <c r="Y50" s="44">
        <v>108</v>
      </c>
      <c r="Z50" s="44">
        <v>1708</v>
      </c>
      <c r="AA50" s="44">
        <v>0</v>
      </c>
      <c r="AB50" s="44">
        <v>0</v>
      </c>
      <c r="AC50" s="44">
        <v>0</v>
      </c>
      <c r="AD50" s="44">
        <v>0</v>
      </c>
      <c r="AE50" s="44">
        <v>2</v>
      </c>
      <c r="AF50" s="44">
        <v>0</v>
      </c>
      <c r="AG50" s="44">
        <v>0</v>
      </c>
      <c r="AH50" s="44">
        <v>0</v>
      </c>
      <c r="AI50" s="44">
        <v>0</v>
      </c>
      <c r="AJ50" s="44">
        <v>0</v>
      </c>
      <c r="AK50" s="44">
        <v>0</v>
      </c>
      <c r="AL50" s="44">
        <v>0</v>
      </c>
    </row>
    <row r="51" spans="1:38">
      <c r="A51" s="44" t="s">
        <v>124</v>
      </c>
      <c r="B51" s="44" t="s">
        <v>241</v>
      </c>
      <c r="C51" s="45" t="s">
        <v>125</v>
      </c>
      <c r="D51" s="24">
        <f t="shared" si="0"/>
        <v>29</v>
      </c>
      <c r="E51" s="46">
        <f t="shared" si="1"/>
        <v>28</v>
      </c>
      <c r="F51" s="46">
        <f t="shared" si="2"/>
        <v>4178</v>
      </c>
      <c r="G51" s="26">
        <f t="shared" si="3"/>
        <v>173</v>
      </c>
      <c r="H51" s="47">
        <f t="shared" si="4"/>
        <v>48</v>
      </c>
      <c r="I51" s="25">
        <f t="shared" si="5"/>
        <v>54</v>
      </c>
      <c r="J51" s="25">
        <f t="shared" si="6"/>
        <v>43</v>
      </c>
      <c r="K51" s="48">
        <f t="shared" si="7"/>
        <v>51</v>
      </c>
      <c r="M51" s="25">
        <v>23</v>
      </c>
      <c r="N51" s="44">
        <v>110</v>
      </c>
      <c r="O51" s="25">
        <v>0</v>
      </c>
      <c r="P51" s="44">
        <v>0</v>
      </c>
      <c r="Q51" s="44">
        <v>8</v>
      </c>
      <c r="R51" s="44">
        <v>6</v>
      </c>
      <c r="S51" s="44">
        <v>55</v>
      </c>
      <c r="T51" s="44">
        <v>0</v>
      </c>
      <c r="U51" s="44">
        <v>0</v>
      </c>
      <c r="V51" s="44">
        <v>0</v>
      </c>
      <c r="W51" s="44">
        <v>12</v>
      </c>
      <c r="X51" s="25">
        <v>4178</v>
      </c>
      <c r="Y51" s="44">
        <v>8</v>
      </c>
      <c r="Z51" s="44">
        <v>0</v>
      </c>
      <c r="AA51" s="44">
        <v>0</v>
      </c>
      <c r="AB51" s="44">
        <v>0</v>
      </c>
      <c r="AC51" s="44">
        <v>0</v>
      </c>
      <c r="AD51" s="44">
        <v>0</v>
      </c>
      <c r="AE51" s="44">
        <v>0</v>
      </c>
      <c r="AF51" s="44">
        <v>0</v>
      </c>
      <c r="AG51" s="44">
        <v>0</v>
      </c>
      <c r="AH51" s="44">
        <v>0</v>
      </c>
      <c r="AI51" s="44">
        <v>8</v>
      </c>
      <c r="AJ51" s="44">
        <v>0</v>
      </c>
      <c r="AK51" s="44">
        <v>0</v>
      </c>
      <c r="AL51" s="44">
        <v>0</v>
      </c>
    </row>
    <row r="52" spans="1:38">
      <c r="A52" s="44" t="s">
        <v>126</v>
      </c>
      <c r="B52" s="44" t="s">
        <v>239</v>
      </c>
      <c r="C52" s="45" t="s">
        <v>127</v>
      </c>
      <c r="D52" s="24">
        <f t="shared" si="0"/>
        <v>58</v>
      </c>
      <c r="E52" s="46">
        <f t="shared" si="1"/>
        <v>137</v>
      </c>
      <c r="F52" s="46">
        <f t="shared" si="2"/>
        <v>17361</v>
      </c>
      <c r="G52" s="26">
        <f t="shared" si="3"/>
        <v>270</v>
      </c>
      <c r="H52" s="47">
        <f t="shared" si="4"/>
        <v>31</v>
      </c>
      <c r="I52" s="25">
        <f t="shared" si="5"/>
        <v>26</v>
      </c>
      <c r="J52" s="25">
        <f t="shared" si="6"/>
        <v>29</v>
      </c>
      <c r="K52" s="48">
        <f t="shared" si="7"/>
        <v>44</v>
      </c>
      <c r="M52" s="25">
        <v>45</v>
      </c>
      <c r="N52" s="44">
        <v>215</v>
      </c>
      <c r="O52" s="25">
        <v>4</v>
      </c>
      <c r="P52" s="44">
        <v>1</v>
      </c>
      <c r="Q52" s="44">
        <v>18</v>
      </c>
      <c r="R52" s="44">
        <v>13</v>
      </c>
      <c r="S52" s="44">
        <v>32</v>
      </c>
      <c r="T52" s="44">
        <v>0</v>
      </c>
      <c r="U52" s="44">
        <v>0</v>
      </c>
      <c r="V52" s="44">
        <v>0</v>
      </c>
      <c r="W52" s="44">
        <v>65</v>
      </c>
      <c r="X52" s="25">
        <v>14326</v>
      </c>
      <c r="Y52" s="44">
        <v>55</v>
      </c>
      <c r="Z52" s="44">
        <v>2843</v>
      </c>
      <c r="AA52" s="44">
        <v>0</v>
      </c>
      <c r="AB52" s="44">
        <v>0</v>
      </c>
      <c r="AC52" s="44">
        <v>0</v>
      </c>
      <c r="AD52" s="44">
        <v>0</v>
      </c>
      <c r="AE52" s="44">
        <v>0</v>
      </c>
      <c r="AF52" s="44">
        <v>0</v>
      </c>
      <c r="AG52" s="44">
        <v>0</v>
      </c>
      <c r="AH52" s="44">
        <v>0</v>
      </c>
      <c r="AI52" s="44">
        <v>17</v>
      </c>
      <c r="AJ52" s="44">
        <v>0</v>
      </c>
      <c r="AK52" s="44">
        <v>192</v>
      </c>
      <c r="AL52" s="44">
        <v>0</v>
      </c>
    </row>
    <row r="53" spans="1:38">
      <c r="A53" s="44" t="s">
        <v>128</v>
      </c>
      <c r="B53" s="44" t="s">
        <v>239</v>
      </c>
      <c r="C53" s="45" t="s">
        <v>129</v>
      </c>
      <c r="D53" s="24">
        <f t="shared" si="0"/>
        <v>59</v>
      </c>
      <c r="E53" s="46">
        <f t="shared" si="1"/>
        <v>42</v>
      </c>
      <c r="F53" s="46">
        <f t="shared" si="2"/>
        <v>31152</v>
      </c>
      <c r="G53" s="26">
        <f t="shared" si="3"/>
        <v>455</v>
      </c>
      <c r="H53" s="47">
        <f t="shared" si="4"/>
        <v>30</v>
      </c>
      <c r="I53" s="25">
        <f t="shared" si="5"/>
        <v>47</v>
      </c>
      <c r="J53" s="25">
        <f t="shared" si="6"/>
        <v>18</v>
      </c>
      <c r="K53" s="48">
        <f t="shared" si="7"/>
        <v>27</v>
      </c>
      <c r="M53" s="25">
        <v>34</v>
      </c>
      <c r="N53" s="44">
        <v>302</v>
      </c>
      <c r="O53" s="25">
        <v>1</v>
      </c>
      <c r="P53" s="44">
        <v>1</v>
      </c>
      <c r="Q53" s="44">
        <v>4</v>
      </c>
      <c r="R53" s="44">
        <v>25</v>
      </c>
      <c r="S53" s="44">
        <v>146</v>
      </c>
      <c r="T53" s="44">
        <v>1</v>
      </c>
      <c r="U53" s="44">
        <v>0</v>
      </c>
      <c r="V53" s="44">
        <v>0</v>
      </c>
      <c r="W53" s="44">
        <v>36</v>
      </c>
      <c r="X53" s="25">
        <v>31004</v>
      </c>
      <c r="Y53" s="44">
        <v>2</v>
      </c>
      <c r="Z53" s="44">
        <v>0</v>
      </c>
      <c r="AA53" s="44">
        <v>0</v>
      </c>
      <c r="AB53" s="44">
        <v>0</v>
      </c>
      <c r="AC53" s="44">
        <v>0</v>
      </c>
      <c r="AD53" s="44">
        <v>0</v>
      </c>
      <c r="AE53" s="44">
        <v>0</v>
      </c>
      <c r="AF53" s="44">
        <v>0</v>
      </c>
      <c r="AG53" s="44">
        <v>0</v>
      </c>
      <c r="AH53" s="44">
        <v>0</v>
      </c>
      <c r="AI53" s="44">
        <v>4</v>
      </c>
      <c r="AJ53" s="44">
        <v>0</v>
      </c>
      <c r="AK53" s="44">
        <v>148</v>
      </c>
      <c r="AL53" s="44">
        <v>0</v>
      </c>
    </row>
    <row r="54" spans="1:38">
      <c r="A54" s="44" t="s">
        <v>130</v>
      </c>
      <c r="B54" s="44" t="s">
        <v>239</v>
      </c>
      <c r="C54" s="45" t="s">
        <v>131</v>
      </c>
      <c r="D54" s="24">
        <f t="shared" si="0"/>
        <v>115</v>
      </c>
      <c r="E54" s="46">
        <f t="shared" si="1"/>
        <v>416</v>
      </c>
      <c r="F54" s="46">
        <f t="shared" si="2"/>
        <v>31154</v>
      </c>
      <c r="G54" s="26">
        <f t="shared" si="3"/>
        <v>1130</v>
      </c>
      <c r="H54" s="47">
        <f t="shared" si="4"/>
        <v>13</v>
      </c>
      <c r="I54" s="25">
        <f t="shared" si="5"/>
        <v>11</v>
      </c>
      <c r="J54" s="25">
        <f t="shared" si="6"/>
        <v>17</v>
      </c>
      <c r="K54" s="48">
        <f t="shared" si="7"/>
        <v>9</v>
      </c>
      <c r="M54" s="25">
        <v>94</v>
      </c>
      <c r="N54" s="44">
        <v>787</v>
      </c>
      <c r="O54" s="25">
        <v>1</v>
      </c>
      <c r="P54" s="44">
        <v>8</v>
      </c>
      <c r="Q54" s="44">
        <v>18</v>
      </c>
      <c r="R54" s="44">
        <v>21</v>
      </c>
      <c r="S54" s="44">
        <v>316</v>
      </c>
      <c r="T54" s="44">
        <v>0</v>
      </c>
      <c r="U54" s="44">
        <v>0</v>
      </c>
      <c r="V54" s="44">
        <v>0</v>
      </c>
      <c r="W54" s="44">
        <v>202</v>
      </c>
      <c r="X54" s="25">
        <v>23960</v>
      </c>
      <c r="Y54" s="44">
        <v>166</v>
      </c>
      <c r="Z54" s="44">
        <v>6229</v>
      </c>
      <c r="AA54" s="44">
        <v>0</v>
      </c>
      <c r="AB54" s="44">
        <v>0</v>
      </c>
      <c r="AC54" s="44">
        <v>0</v>
      </c>
      <c r="AD54" s="44">
        <v>0</v>
      </c>
      <c r="AE54" s="44">
        <v>2</v>
      </c>
      <c r="AF54" s="44">
        <v>0</v>
      </c>
      <c r="AG54" s="44">
        <v>0</v>
      </c>
      <c r="AH54" s="44">
        <v>0</v>
      </c>
      <c r="AI54" s="44">
        <v>46</v>
      </c>
      <c r="AJ54" s="44">
        <v>0</v>
      </c>
      <c r="AK54" s="44">
        <v>965</v>
      </c>
      <c r="AL54" s="44">
        <v>0</v>
      </c>
    </row>
    <row r="55" spans="1:38">
      <c r="A55" s="44" t="s">
        <v>132</v>
      </c>
      <c r="B55" s="44" t="s">
        <v>239</v>
      </c>
      <c r="C55" s="45" t="s">
        <v>133</v>
      </c>
      <c r="D55" s="24">
        <f t="shared" si="0"/>
        <v>69</v>
      </c>
      <c r="E55" s="46">
        <f t="shared" si="1"/>
        <v>62</v>
      </c>
      <c r="F55" s="46">
        <f t="shared" si="2"/>
        <v>9836</v>
      </c>
      <c r="G55" s="26">
        <f t="shared" si="3"/>
        <v>281</v>
      </c>
      <c r="H55" s="47">
        <f t="shared" si="4"/>
        <v>25</v>
      </c>
      <c r="I55" s="25">
        <f t="shared" si="5"/>
        <v>41</v>
      </c>
      <c r="J55" s="25">
        <f t="shared" si="6"/>
        <v>36</v>
      </c>
      <c r="K55" s="48">
        <f t="shared" si="7"/>
        <v>42</v>
      </c>
      <c r="M55" s="25">
        <v>43</v>
      </c>
      <c r="N55" s="44">
        <v>209</v>
      </c>
      <c r="O55" s="25">
        <v>0</v>
      </c>
      <c r="P55" s="44">
        <v>0</v>
      </c>
      <c r="Q55" s="44">
        <v>18</v>
      </c>
      <c r="R55" s="44">
        <v>26</v>
      </c>
      <c r="S55" s="44">
        <v>54</v>
      </c>
      <c r="T55" s="44">
        <v>0</v>
      </c>
      <c r="U55" s="44">
        <v>0</v>
      </c>
      <c r="V55" s="44">
        <v>0</v>
      </c>
      <c r="W55" s="44">
        <v>37</v>
      </c>
      <c r="X55" s="25">
        <v>9439</v>
      </c>
      <c r="Y55" s="44">
        <v>16</v>
      </c>
      <c r="Z55" s="44">
        <v>322</v>
      </c>
      <c r="AA55" s="44">
        <v>0</v>
      </c>
      <c r="AB55" s="44">
        <v>0</v>
      </c>
      <c r="AC55" s="44">
        <v>0</v>
      </c>
      <c r="AD55" s="44">
        <v>0</v>
      </c>
      <c r="AE55" s="44">
        <v>0</v>
      </c>
      <c r="AF55" s="44">
        <v>0</v>
      </c>
      <c r="AG55" s="44">
        <v>0</v>
      </c>
      <c r="AH55" s="44">
        <v>0</v>
      </c>
      <c r="AI55" s="44">
        <v>9</v>
      </c>
      <c r="AJ55" s="44">
        <v>0</v>
      </c>
      <c r="AK55" s="44">
        <v>75</v>
      </c>
      <c r="AL55" s="44">
        <v>0</v>
      </c>
    </row>
    <row r="56" spans="1:38">
      <c r="A56" s="44" t="s">
        <v>134</v>
      </c>
      <c r="B56" s="44" t="s">
        <v>240</v>
      </c>
      <c r="C56" s="45" t="s">
        <v>135</v>
      </c>
      <c r="D56" s="24">
        <f t="shared" si="0"/>
        <v>78</v>
      </c>
      <c r="E56" s="46">
        <f t="shared" si="1"/>
        <v>168</v>
      </c>
      <c r="F56" s="46">
        <f t="shared" si="2"/>
        <v>6248</v>
      </c>
      <c r="G56" s="26">
        <f t="shared" si="3"/>
        <v>565</v>
      </c>
      <c r="H56" s="47">
        <f t="shared" si="4"/>
        <v>23</v>
      </c>
      <c r="I56" s="25">
        <f t="shared" si="5"/>
        <v>21</v>
      </c>
      <c r="J56" s="25">
        <f t="shared" si="6"/>
        <v>42</v>
      </c>
      <c r="K56" s="48">
        <f t="shared" si="7"/>
        <v>21</v>
      </c>
      <c r="M56" s="25">
        <v>54</v>
      </c>
      <c r="N56" s="44">
        <v>397</v>
      </c>
      <c r="O56" s="25">
        <v>0</v>
      </c>
      <c r="P56" s="44">
        <v>0</v>
      </c>
      <c r="Q56" s="44">
        <v>7</v>
      </c>
      <c r="R56" s="44">
        <v>24</v>
      </c>
      <c r="S56" s="44">
        <v>159</v>
      </c>
      <c r="T56" s="44">
        <v>0</v>
      </c>
      <c r="U56" s="44">
        <v>0</v>
      </c>
      <c r="V56" s="44">
        <v>2</v>
      </c>
      <c r="W56" s="44">
        <v>95</v>
      </c>
      <c r="X56" s="25">
        <v>3846</v>
      </c>
      <c r="Y56" s="44">
        <v>70</v>
      </c>
      <c r="Z56" s="44">
        <v>2402</v>
      </c>
      <c r="AA56" s="44">
        <v>0</v>
      </c>
      <c r="AB56" s="44">
        <v>0</v>
      </c>
      <c r="AC56" s="44">
        <v>0</v>
      </c>
      <c r="AD56" s="44">
        <v>0</v>
      </c>
      <c r="AE56" s="44">
        <v>0</v>
      </c>
      <c r="AF56" s="44">
        <v>0</v>
      </c>
      <c r="AG56" s="44">
        <v>0</v>
      </c>
      <c r="AH56" s="44">
        <v>0</v>
      </c>
      <c r="AI56" s="44">
        <v>3</v>
      </c>
      <c r="AJ56" s="44">
        <v>0</v>
      </c>
      <c r="AK56" s="44">
        <v>0</v>
      </c>
      <c r="AL56" s="44">
        <v>0</v>
      </c>
    </row>
    <row r="57" spans="1:38">
      <c r="A57" s="44" t="s">
        <v>136</v>
      </c>
      <c r="B57" s="44" t="s">
        <v>238</v>
      </c>
      <c r="C57" s="45" t="s">
        <v>137</v>
      </c>
      <c r="D57" s="24">
        <f t="shared" si="0"/>
        <v>18</v>
      </c>
      <c r="E57" s="46">
        <f t="shared" si="1"/>
        <v>39</v>
      </c>
      <c r="F57" s="46">
        <f t="shared" si="2"/>
        <v>7864</v>
      </c>
      <c r="G57" s="26">
        <f t="shared" si="3"/>
        <v>153</v>
      </c>
      <c r="H57" s="47">
        <f t="shared" si="4"/>
        <v>57</v>
      </c>
      <c r="I57" s="25">
        <f t="shared" si="5"/>
        <v>49</v>
      </c>
      <c r="J57" s="25">
        <f t="shared" si="6"/>
        <v>39</v>
      </c>
      <c r="K57" s="48">
        <f t="shared" si="7"/>
        <v>54</v>
      </c>
      <c r="M57" s="25">
        <v>13</v>
      </c>
      <c r="N57" s="44">
        <v>102</v>
      </c>
      <c r="O57" s="25">
        <v>3</v>
      </c>
      <c r="P57" s="44">
        <v>5</v>
      </c>
      <c r="Q57" s="44">
        <v>7</v>
      </c>
      <c r="R57" s="44">
        <v>5</v>
      </c>
      <c r="S57" s="44">
        <v>33</v>
      </c>
      <c r="T57" s="44">
        <v>0</v>
      </c>
      <c r="U57" s="44">
        <v>0</v>
      </c>
      <c r="V57" s="44">
        <v>3</v>
      </c>
      <c r="W57" s="44">
        <v>26</v>
      </c>
      <c r="X57" s="25">
        <v>6210</v>
      </c>
      <c r="Y57" s="44">
        <v>1</v>
      </c>
      <c r="Z57" s="44">
        <v>0</v>
      </c>
      <c r="AA57" s="44">
        <v>2</v>
      </c>
      <c r="AB57" s="44">
        <v>0</v>
      </c>
      <c r="AC57" s="44">
        <v>0</v>
      </c>
      <c r="AD57" s="44">
        <v>0</v>
      </c>
      <c r="AE57" s="44">
        <v>5</v>
      </c>
      <c r="AF57" s="44">
        <v>0</v>
      </c>
      <c r="AG57" s="44">
        <v>1064</v>
      </c>
      <c r="AH57" s="44">
        <v>0</v>
      </c>
      <c r="AI57" s="44">
        <v>5</v>
      </c>
      <c r="AJ57" s="44">
        <v>0</v>
      </c>
      <c r="AK57" s="44">
        <v>590</v>
      </c>
      <c r="AL57" s="44">
        <v>0</v>
      </c>
    </row>
    <row r="58" spans="1:38">
      <c r="A58" s="44" t="s">
        <v>138</v>
      </c>
      <c r="B58" s="44" t="s">
        <v>234</v>
      </c>
      <c r="C58" s="45" t="s">
        <v>139</v>
      </c>
      <c r="D58" s="24">
        <f t="shared" si="0"/>
        <v>377</v>
      </c>
      <c r="E58" s="46">
        <f t="shared" si="1"/>
        <v>776</v>
      </c>
      <c r="F58" s="46">
        <f t="shared" si="2"/>
        <v>68585</v>
      </c>
      <c r="G58" s="26">
        <f t="shared" si="3"/>
        <v>1783</v>
      </c>
      <c r="H58" s="47">
        <f t="shared" si="4"/>
        <v>5</v>
      </c>
      <c r="I58" s="25">
        <f t="shared" si="5"/>
        <v>6</v>
      </c>
      <c r="J58" s="25">
        <f t="shared" si="6"/>
        <v>9</v>
      </c>
      <c r="K58" s="48">
        <f t="shared" si="7"/>
        <v>7</v>
      </c>
      <c r="M58" s="25">
        <v>239</v>
      </c>
      <c r="N58" s="44">
        <v>1178</v>
      </c>
      <c r="O58" s="25">
        <v>0</v>
      </c>
      <c r="P58" s="44">
        <v>5</v>
      </c>
      <c r="Q58" s="44">
        <v>61</v>
      </c>
      <c r="R58" s="44">
        <v>138</v>
      </c>
      <c r="S58" s="44">
        <v>538</v>
      </c>
      <c r="T58" s="44">
        <v>1</v>
      </c>
      <c r="U58" s="44">
        <v>0</v>
      </c>
      <c r="V58" s="44">
        <v>0</v>
      </c>
      <c r="W58" s="44">
        <v>446</v>
      </c>
      <c r="X58" s="25">
        <v>60594</v>
      </c>
      <c r="Y58" s="44">
        <v>309</v>
      </c>
      <c r="Z58" s="44">
        <v>7459</v>
      </c>
      <c r="AA58" s="44">
        <v>1</v>
      </c>
      <c r="AB58" s="44">
        <v>0</v>
      </c>
      <c r="AC58" s="44">
        <v>164</v>
      </c>
      <c r="AD58" s="44">
        <v>0</v>
      </c>
      <c r="AE58" s="44">
        <v>4</v>
      </c>
      <c r="AF58" s="44">
        <v>0</v>
      </c>
      <c r="AG58" s="44">
        <v>104</v>
      </c>
      <c r="AH58" s="44">
        <v>0</v>
      </c>
      <c r="AI58" s="44">
        <v>16</v>
      </c>
      <c r="AJ58" s="44">
        <v>0</v>
      </c>
      <c r="AK58" s="44">
        <v>264</v>
      </c>
      <c r="AL58" s="44">
        <v>0</v>
      </c>
    </row>
    <row r="59" spans="1:38">
      <c r="A59" s="44" t="s">
        <v>140</v>
      </c>
      <c r="B59" s="44" t="s">
        <v>236</v>
      </c>
      <c r="C59" s="45" t="s">
        <v>141</v>
      </c>
      <c r="D59" s="24">
        <f t="shared" si="0"/>
        <v>92</v>
      </c>
      <c r="E59" s="46">
        <f t="shared" si="1"/>
        <v>76</v>
      </c>
      <c r="F59" s="46">
        <f t="shared" si="2"/>
        <v>34696</v>
      </c>
      <c r="G59" s="26">
        <f t="shared" si="3"/>
        <v>647</v>
      </c>
      <c r="H59" s="47">
        <f t="shared" si="4"/>
        <v>17</v>
      </c>
      <c r="I59" s="25">
        <f t="shared" si="5"/>
        <v>35</v>
      </c>
      <c r="J59" s="25">
        <f t="shared" si="6"/>
        <v>14</v>
      </c>
      <c r="K59" s="48">
        <f t="shared" si="7"/>
        <v>16</v>
      </c>
      <c r="M59" s="25">
        <v>60</v>
      </c>
      <c r="N59" s="44">
        <v>442</v>
      </c>
      <c r="O59" s="25">
        <v>4</v>
      </c>
      <c r="P59" s="44">
        <v>9</v>
      </c>
      <c r="Q59" s="44">
        <v>18</v>
      </c>
      <c r="R59" s="44">
        <v>32</v>
      </c>
      <c r="S59" s="44">
        <v>168</v>
      </c>
      <c r="T59" s="44">
        <v>0</v>
      </c>
      <c r="U59" s="44">
        <v>0</v>
      </c>
      <c r="V59" s="44">
        <v>6</v>
      </c>
      <c r="W59" s="44">
        <v>57</v>
      </c>
      <c r="X59" s="25">
        <v>34696</v>
      </c>
      <c r="Y59" s="44">
        <v>19</v>
      </c>
      <c r="Z59" s="44">
        <v>0</v>
      </c>
      <c r="AA59" s="44">
        <v>0</v>
      </c>
      <c r="AB59" s="44">
        <v>0</v>
      </c>
      <c r="AC59" s="44">
        <v>0</v>
      </c>
      <c r="AD59" s="44">
        <v>0</v>
      </c>
      <c r="AE59" s="44">
        <v>0</v>
      </c>
      <c r="AF59" s="44">
        <v>0</v>
      </c>
      <c r="AG59" s="44">
        <v>0</v>
      </c>
      <c r="AH59" s="44">
        <v>0</v>
      </c>
      <c r="AI59" s="44">
        <v>0</v>
      </c>
      <c r="AJ59" s="44">
        <v>0</v>
      </c>
      <c r="AK59" s="44">
        <v>0</v>
      </c>
      <c r="AL59" s="44">
        <v>0</v>
      </c>
    </row>
    <row r="60" spans="1:38">
      <c r="A60" s="44" t="s">
        <v>142</v>
      </c>
      <c r="B60" s="44" t="s">
        <v>235</v>
      </c>
      <c r="C60" s="45" t="s">
        <v>143</v>
      </c>
      <c r="D60" s="24">
        <f t="shared" si="0"/>
        <v>0</v>
      </c>
      <c r="E60" s="46">
        <f t="shared" si="1"/>
        <v>1</v>
      </c>
      <c r="F60" s="46">
        <f t="shared" si="2"/>
        <v>7</v>
      </c>
      <c r="G60" s="26">
        <f t="shared" si="3"/>
        <v>7</v>
      </c>
      <c r="H60" s="47">
        <f t="shared" si="4"/>
        <v>69</v>
      </c>
      <c r="I60" s="25">
        <f t="shared" si="5"/>
        <v>70</v>
      </c>
      <c r="J60" s="25">
        <f t="shared" si="6"/>
        <v>70</v>
      </c>
      <c r="K60" s="48">
        <f t="shared" si="7"/>
        <v>73</v>
      </c>
      <c r="M60" s="25">
        <v>0</v>
      </c>
      <c r="N60" s="44">
        <v>1</v>
      </c>
      <c r="O60" s="25">
        <v>0</v>
      </c>
      <c r="P60" s="44">
        <v>0</v>
      </c>
      <c r="Q60" s="44">
        <v>6</v>
      </c>
      <c r="R60" s="44">
        <v>0</v>
      </c>
      <c r="S60" s="44">
        <v>0</v>
      </c>
      <c r="T60" s="44">
        <v>0</v>
      </c>
      <c r="U60" s="44">
        <v>0</v>
      </c>
      <c r="V60" s="44">
        <v>0</v>
      </c>
      <c r="W60" s="44">
        <v>0</v>
      </c>
      <c r="X60" s="25">
        <v>0</v>
      </c>
      <c r="Y60" s="44">
        <v>0</v>
      </c>
      <c r="Z60" s="44">
        <v>0</v>
      </c>
      <c r="AA60" s="44">
        <v>0</v>
      </c>
      <c r="AB60" s="44">
        <v>0</v>
      </c>
      <c r="AC60" s="44">
        <v>0</v>
      </c>
      <c r="AD60" s="44">
        <v>0</v>
      </c>
      <c r="AE60" s="44">
        <v>0</v>
      </c>
      <c r="AF60" s="44">
        <v>0</v>
      </c>
      <c r="AG60" s="44">
        <v>0</v>
      </c>
      <c r="AH60" s="44">
        <v>0</v>
      </c>
      <c r="AI60" s="44">
        <v>1</v>
      </c>
      <c r="AJ60" s="44">
        <v>0</v>
      </c>
      <c r="AK60" s="44">
        <v>7</v>
      </c>
      <c r="AL60" s="44">
        <v>0</v>
      </c>
    </row>
    <row r="61" spans="1:38">
      <c r="A61" s="44" t="s">
        <v>144</v>
      </c>
      <c r="B61" s="44" t="s">
        <v>236</v>
      </c>
      <c r="C61" s="45" t="s">
        <v>145</v>
      </c>
      <c r="D61" s="24">
        <f t="shared" si="0"/>
        <v>26</v>
      </c>
      <c r="E61" s="46">
        <f t="shared" si="1"/>
        <v>104</v>
      </c>
      <c r="F61" s="46">
        <f t="shared" si="2"/>
        <v>7045</v>
      </c>
      <c r="G61" s="26">
        <f t="shared" si="3"/>
        <v>460</v>
      </c>
      <c r="H61" s="47">
        <f t="shared" si="4"/>
        <v>51</v>
      </c>
      <c r="I61" s="25">
        <f t="shared" si="5"/>
        <v>30</v>
      </c>
      <c r="J61" s="25">
        <f t="shared" si="6"/>
        <v>40</v>
      </c>
      <c r="K61" s="48">
        <f t="shared" si="7"/>
        <v>26</v>
      </c>
      <c r="M61" s="25">
        <v>16</v>
      </c>
      <c r="N61" s="44">
        <v>352</v>
      </c>
      <c r="O61" s="25">
        <v>0</v>
      </c>
      <c r="P61" s="44">
        <v>0</v>
      </c>
      <c r="Q61" s="44">
        <v>10</v>
      </c>
      <c r="R61" s="44">
        <v>10</v>
      </c>
      <c r="S61" s="44">
        <v>98</v>
      </c>
      <c r="T61" s="44">
        <v>0</v>
      </c>
      <c r="U61" s="44">
        <v>0</v>
      </c>
      <c r="V61" s="44">
        <v>0</v>
      </c>
      <c r="W61" s="44">
        <v>82</v>
      </c>
      <c r="X61" s="25">
        <v>4548</v>
      </c>
      <c r="Y61" s="44">
        <v>21</v>
      </c>
      <c r="Z61" s="44">
        <v>2497</v>
      </c>
      <c r="AA61" s="44">
        <v>0</v>
      </c>
      <c r="AB61" s="44">
        <v>0</v>
      </c>
      <c r="AC61" s="44">
        <v>0</v>
      </c>
      <c r="AD61" s="44">
        <v>0</v>
      </c>
      <c r="AE61" s="44">
        <v>0</v>
      </c>
      <c r="AF61" s="44">
        <v>0</v>
      </c>
      <c r="AG61" s="44">
        <v>0</v>
      </c>
      <c r="AH61" s="44">
        <v>0</v>
      </c>
      <c r="AI61" s="44">
        <v>1</v>
      </c>
      <c r="AJ61" s="44">
        <v>0</v>
      </c>
      <c r="AK61" s="44">
        <v>0</v>
      </c>
      <c r="AL61" s="44">
        <v>0</v>
      </c>
    </row>
    <row r="62" spans="1:38">
      <c r="A62" s="44" t="s">
        <v>146</v>
      </c>
      <c r="B62" s="44" t="s">
        <v>239</v>
      </c>
      <c r="C62" s="45" t="s">
        <v>147</v>
      </c>
      <c r="D62" s="24">
        <f t="shared" si="0"/>
        <v>58</v>
      </c>
      <c r="E62" s="46">
        <f t="shared" si="1"/>
        <v>226</v>
      </c>
      <c r="F62" s="46">
        <f t="shared" si="2"/>
        <v>19317</v>
      </c>
      <c r="G62" s="26">
        <f t="shared" si="3"/>
        <v>449</v>
      </c>
      <c r="H62" s="47">
        <f t="shared" si="4"/>
        <v>31</v>
      </c>
      <c r="I62" s="25">
        <f t="shared" si="5"/>
        <v>15</v>
      </c>
      <c r="J62" s="25">
        <f t="shared" si="6"/>
        <v>27</v>
      </c>
      <c r="K62" s="48">
        <f t="shared" si="7"/>
        <v>29</v>
      </c>
      <c r="M62" s="25">
        <v>29</v>
      </c>
      <c r="N62" s="44">
        <v>284</v>
      </c>
      <c r="O62" s="25">
        <v>0</v>
      </c>
      <c r="P62" s="44">
        <v>0</v>
      </c>
      <c r="Q62" s="44">
        <v>10</v>
      </c>
      <c r="R62" s="44">
        <v>29</v>
      </c>
      <c r="S62" s="44">
        <v>155</v>
      </c>
      <c r="T62" s="44">
        <v>0</v>
      </c>
      <c r="U62" s="44">
        <v>0</v>
      </c>
      <c r="V62" s="44">
        <v>0</v>
      </c>
      <c r="W62" s="44">
        <v>65</v>
      </c>
      <c r="X62" s="25">
        <v>18705</v>
      </c>
      <c r="Y62" s="44">
        <v>141</v>
      </c>
      <c r="Z62" s="44">
        <v>0</v>
      </c>
      <c r="AA62" s="44">
        <v>0</v>
      </c>
      <c r="AB62" s="44">
        <v>0</v>
      </c>
      <c r="AC62" s="44">
        <v>0</v>
      </c>
      <c r="AD62" s="44">
        <v>0</v>
      </c>
      <c r="AE62" s="44">
        <v>0</v>
      </c>
      <c r="AF62" s="44">
        <v>0</v>
      </c>
      <c r="AG62" s="44">
        <v>0</v>
      </c>
      <c r="AH62" s="44">
        <v>0</v>
      </c>
      <c r="AI62" s="44">
        <v>20</v>
      </c>
      <c r="AJ62" s="44">
        <v>0</v>
      </c>
      <c r="AK62" s="44">
        <v>612</v>
      </c>
      <c r="AL62" s="44">
        <v>0</v>
      </c>
    </row>
    <row r="63" spans="1:38">
      <c r="A63" s="44" t="s">
        <v>148</v>
      </c>
      <c r="B63" s="44" t="s">
        <v>237</v>
      </c>
      <c r="C63" s="45" t="s">
        <v>149</v>
      </c>
      <c r="D63" s="24">
        <f t="shared" si="0"/>
        <v>0</v>
      </c>
      <c r="E63" s="46">
        <f t="shared" si="1"/>
        <v>0</v>
      </c>
      <c r="F63" s="46">
        <f t="shared" si="2"/>
        <v>0</v>
      </c>
      <c r="G63" s="26">
        <f t="shared" si="3"/>
        <v>12</v>
      </c>
      <c r="H63" s="47">
        <f t="shared" si="4"/>
        <v>69</v>
      </c>
      <c r="I63" s="25">
        <f t="shared" si="5"/>
        <v>76</v>
      </c>
      <c r="J63" s="25">
        <f t="shared" si="6"/>
        <v>73</v>
      </c>
      <c r="K63" s="48">
        <f t="shared" si="7"/>
        <v>71</v>
      </c>
      <c r="M63" s="25">
        <v>0</v>
      </c>
      <c r="N63" s="44">
        <v>6</v>
      </c>
      <c r="O63" s="25">
        <v>0</v>
      </c>
      <c r="P63" s="44">
        <v>1</v>
      </c>
      <c r="Q63" s="44">
        <v>5</v>
      </c>
      <c r="R63" s="44">
        <v>0</v>
      </c>
      <c r="S63" s="44">
        <v>0</v>
      </c>
      <c r="T63" s="44">
        <v>0</v>
      </c>
      <c r="U63" s="44">
        <v>0</v>
      </c>
      <c r="V63" s="44">
        <v>0</v>
      </c>
      <c r="W63" s="44">
        <v>0</v>
      </c>
      <c r="X63" s="25">
        <v>0</v>
      </c>
      <c r="Y63" s="44">
        <v>0</v>
      </c>
      <c r="Z63" s="44">
        <v>0</v>
      </c>
      <c r="AA63" s="44">
        <v>0</v>
      </c>
      <c r="AB63" s="44">
        <v>0</v>
      </c>
      <c r="AC63" s="44">
        <v>0</v>
      </c>
      <c r="AD63" s="44">
        <v>0</v>
      </c>
      <c r="AE63" s="44">
        <v>0</v>
      </c>
      <c r="AF63" s="44">
        <v>0</v>
      </c>
      <c r="AG63" s="44">
        <v>0</v>
      </c>
      <c r="AH63" s="44">
        <v>0</v>
      </c>
      <c r="AI63" s="44">
        <v>0</v>
      </c>
      <c r="AJ63" s="44">
        <v>0</v>
      </c>
      <c r="AK63" s="44">
        <v>0</v>
      </c>
      <c r="AL63" s="44">
        <v>0</v>
      </c>
    </row>
    <row r="64" spans="1:38">
      <c r="A64" s="44" t="s">
        <v>150</v>
      </c>
      <c r="B64" s="44" t="s">
        <v>238</v>
      </c>
      <c r="C64" s="45" t="s">
        <v>151</v>
      </c>
      <c r="D64" s="24">
        <f t="shared" si="0"/>
        <v>28</v>
      </c>
      <c r="E64" s="46">
        <f t="shared" si="1"/>
        <v>116</v>
      </c>
      <c r="F64" s="46">
        <f t="shared" si="2"/>
        <v>10909</v>
      </c>
      <c r="G64" s="26">
        <f t="shared" si="3"/>
        <v>153</v>
      </c>
      <c r="H64" s="47">
        <f t="shared" si="4"/>
        <v>49</v>
      </c>
      <c r="I64" s="25">
        <f t="shared" si="5"/>
        <v>28</v>
      </c>
      <c r="J64" s="25">
        <f t="shared" si="6"/>
        <v>35</v>
      </c>
      <c r="K64" s="48">
        <f t="shared" si="7"/>
        <v>54</v>
      </c>
      <c r="M64" s="25">
        <v>18</v>
      </c>
      <c r="N64" s="44">
        <v>98</v>
      </c>
      <c r="O64" s="25">
        <v>1</v>
      </c>
      <c r="P64" s="44">
        <v>0</v>
      </c>
      <c r="Q64" s="44">
        <v>15</v>
      </c>
      <c r="R64" s="44">
        <v>10</v>
      </c>
      <c r="S64" s="44">
        <v>39</v>
      </c>
      <c r="T64" s="44">
        <v>0</v>
      </c>
      <c r="U64" s="44">
        <v>0</v>
      </c>
      <c r="V64" s="44">
        <v>0</v>
      </c>
      <c r="W64" s="44">
        <v>54</v>
      </c>
      <c r="X64" s="25">
        <v>10799</v>
      </c>
      <c r="Y64" s="44">
        <v>62</v>
      </c>
      <c r="Z64" s="44">
        <v>110</v>
      </c>
      <c r="AA64" s="44">
        <v>0</v>
      </c>
      <c r="AB64" s="44">
        <v>0</v>
      </c>
      <c r="AC64" s="44">
        <v>0</v>
      </c>
      <c r="AD64" s="44">
        <v>0</v>
      </c>
      <c r="AE64" s="44">
        <v>0</v>
      </c>
      <c r="AF64" s="44">
        <v>0</v>
      </c>
      <c r="AG64" s="44">
        <v>0</v>
      </c>
      <c r="AH64" s="44">
        <v>0</v>
      </c>
      <c r="AI64" s="44">
        <v>0</v>
      </c>
      <c r="AJ64" s="44">
        <v>0</v>
      </c>
      <c r="AK64" s="44">
        <v>0</v>
      </c>
      <c r="AL64" s="44">
        <v>0</v>
      </c>
    </row>
    <row r="65" spans="1:38">
      <c r="A65" s="44" t="s">
        <v>152</v>
      </c>
      <c r="B65" s="44" t="s">
        <v>234</v>
      </c>
      <c r="C65" s="45" t="s">
        <v>153</v>
      </c>
      <c r="D65" s="24">
        <f t="shared" si="0"/>
        <v>610</v>
      </c>
      <c r="E65" s="46">
        <f t="shared" si="1"/>
        <v>2404</v>
      </c>
      <c r="F65" s="46">
        <f t="shared" si="2"/>
        <v>1482520</v>
      </c>
      <c r="G65" s="26">
        <f t="shared" si="3"/>
        <v>3208</v>
      </c>
      <c r="H65" s="47">
        <f t="shared" si="4"/>
        <v>4</v>
      </c>
      <c r="I65" s="25">
        <f t="shared" si="5"/>
        <v>2</v>
      </c>
      <c r="J65" s="25">
        <f t="shared" si="6"/>
        <v>1</v>
      </c>
      <c r="K65" s="48">
        <f t="shared" si="7"/>
        <v>4</v>
      </c>
      <c r="M65" s="25">
        <v>327</v>
      </c>
      <c r="N65" s="44">
        <v>1458</v>
      </c>
      <c r="O65" s="25">
        <v>1</v>
      </c>
      <c r="P65" s="44">
        <v>22</v>
      </c>
      <c r="Q65" s="44">
        <v>49</v>
      </c>
      <c r="R65" s="44">
        <v>283</v>
      </c>
      <c r="S65" s="44">
        <v>1677</v>
      </c>
      <c r="T65" s="44">
        <v>1</v>
      </c>
      <c r="U65" s="44">
        <v>0</v>
      </c>
      <c r="V65" s="44">
        <v>0</v>
      </c>
      <c r="W65" s="44">
        <v>780</v>
      </c>
      <c r="X65" s="25">
        <v>1467827</v>
      </c>
      <c r="Y65" s="44">
        <v>1615</v>
      </c>
      <c r="Z65" s="44">
        <v>14465</v>
      </c>
      <c r="AA65" s="44">
        <v>1</v>
      </c>
      <c r="AB65" s="44">
        <v>0</v>
      </c>
      <c r="AC65" s="44">
        <v>0</v>
      </c>
      <c r="AD65" s="44">
        <v>0</v>
      </c>
      <c r="AE65" s="44">
        <v>7</v>
      </c>
      <c r="AF65" s="44">
        <v>0</v>
      </c>
      <c r="AG65" s="44">
        <v>228</v>
      </c>
      <c r="AH65" s="44">
        <v>0</v>
      </c>
      <c r="AI65" s="44">
        <v>1</v>
      </c>
      <c r="AJ65" s="44">
        <v>0</v>
      </c>
      <c r="AK65" s="44">
        <v>0</v>
      </c>
      <c r="AL65" s="44">
        <v>0</v>
      </c>
    </row>
    <row r="66" spans="1:38">
      <c r="A66" s="49" t="s">
        <v>154</v>
      </c>
      <c r="B66" s="49" t="s">
        <v>235</v>
      </c>
      <c r="C66" s="50" t="s">
        <v>155</v>
      </c>
      <c r="D66" s="24">
        <f t="shared" si="0"/>
        <v>0</v>
      </c>
      <c r="E66" s="46">
        <f t="shared" si="1"/>
        <v>0</v>
      </c>
      <c r="F66" s="46">
        <f t="shared" si="2"/>
        <v>0</v>
      </c>
      <c r="G66" s="26">
        <f t="shared" si="3"/>
        <v>0</v>
      </c>
      <c r="H66" s="47">
        <f t="shared" si="4"/>
        <v>69</v>
      </c>
      <c r="I66" s="25">
        <f t="shared" si="5"/>
        <v>76</v>
      </c>
      <c r="J66" s="25">
        <f t="shared" si="6"/>
        <v>73</v>
      </c>
      <c r="K66" s="48">
        <f t="shared" si="7"/>
        <v>80</v>
      </c>
      <c r="M66" s="25">
        <v>0</v>
      </c>
      <c r="N66" s="44">
        <v>0</v>
      </c>
      <c r="O66" s="25">
        <v>0</v>
      </c>
      <c r="P66" s="44">
        <v>0</v>
      </c>
      <c r="Q66" s="44">
        <v>0</v>
      </c>
      <c r="R66" s="44">
        <v>0</v>
      </c>
      <c r="S66" s="44">
        <v>0</v>
      </c>
      <c r="T66" s="44">
        <v>0</v>
      </c>
      <c r="U66" s="44">
        <v>0</v>
      </c>
      <c r="V66" s="44">
        <v>0</v>
      </c>
      <c r="W66" s="44">
        <v>0</v>
      </c>
      <c r="X66" s="25">
        <v>0</v>
      </c>
      <c r="Y66" s="44">
        <v>0</v>
      </c>
      <c r="Z66" s="44">
        <v>0</v>
      </c>
      <c r="AA66" s="44">
        <v>0</v>
      </c>
      <c r="AB66" s="44">
        <v>0</v>
      </c>
      <c r="AC66" s="44">
        <v>0</v>
      </c>
      <c r="AD66" s="44">
        <v>0</v>
      </c>
      <c r="AE66" s="44">
        <v>0</v>
      </c>
      <c r="AF66" s="44">
        <v>0</v>
      </c>
      <c r="AG66" s="44">
        <v>0</v>
      </c>
      <c r="AH66" s="44">
        <v>0</v>
      </c>
      <c r="AI66" s="44">
        <v>0</v>
      </c>
      <c r="AJ66" s="44">
        <v>0</v>
      </c>
      <c r="AK66" s="44">
        <v>0</v>
      </c>
      <c r="AL66" s="44">
        <v>0</v>
      </c>
    </row>
    <row r="67" spans="1:38">
      <c r="A67" s="44" t="s">
        <v>156</v>
      </c>
      <c r="B67" s="44" t="s">
        <v>236</v>
      </c>
      <c r="C67" s="45" t="s">
        <v>157</v>
      </c>
      <c r="D67" s="24">
        <f t="shared" si="0"/>
        <v>43</v>
      </c>
      <c r="E67" s="46">
        <f t="shared" si="1"/>
        <v>26</v>
      </c>
      <c r="F67" s="46">
        <f t="shared" si="2"/>
        <v>2915</v>
      </c>
      <c r="G67" s="26">
        <f t="shared" si="3"/>
        <v>276</v>
      </c>
      <c r="H67" s="47">
        <f t="shared" si="4"/>
        <v>42</v>
      </c>
      <c r="I67" s="25">
        <f t="shared" si="5"/>
        <v>55</v>
      </c>
      <c r="J67" s="25">
        <f t="shared" si="6"/>
        <v>49</v>
      </c>
      <c r="K67" s="48">
        <f t="shared" si="7"/>
        <v>43</v>
      </c>
      <c r="M67" s="25">
        <v>40</v>
      </c>
      <c r="N67" s="44">
        <v>164</v>
      </c>
      <c r="O67" s="25">
        <v>0</v>
      </c>
      <c r="P67" s="44">
        <v>0</v>
      </c>
      <c r="Q67" s="44">
        <v>8</v>
      </c>
      <c r="R67" s="44">
        <v>3</v>
      </c>
      <c r="S67" s="44">
        <v>104</v>
      </c>
      <c r="T67" s="44">
        <v>0</v>
      </c>
      <c r="U67" s="44">
        <v>0</v>
      </c>
      <c r="V67" s="44">
        <v>0</v>
      </c>
      <c r="W67" s="44">
        <v>22</v>
      </c>
      <c r="X67" s="25">
        <v>2311</v>
      </c>
      <c r="Y67" s="44">
        <v>3</v>
      </c>
      <c r="Z67" s="44">
        <v>0</v>
      </c>
      <c r="AA67" s="44">
        <v>0</v>
      </c>
      <c r="AB67" s="44">
        <v>0</v>
      </c>
      <c r="AC67" s="44">
        <v>0</v>
      </c>
      <c r="AD67" s="44">
        <v>0</v>
      </c>
      <c r="AE67" s="44">
        <v>1</v>
      </c>
      <c r="AF67" s="44">
        <v>0</v>
      </c>
      <c r="AG67" s="44">
        <v>604</v>
      </c>
      <c r="AH67" s="44">
        <v>0</v>
      </c>
      <c r="AI67" s="44">
        <v>0</v>
      </c>
      <c r="AJ67" s="44">
        <v>0</v>
      </c>
      <c r="AK67" s="44">
        <v>0</v>
      </c>
      <c r="AL67" s="44">
        <v>0</v>
      </c>
    </row>
    <row r="68" spans="1:38">
      <c r="A68" s="44" t="s">
        <v>158</v>
      </c>
      <c r="B68" s="44" t="s">
        <v>234</v>
      </c>
      <c r="C68" s="45" t="s">
        <v>159</v>
      </c>
      <c r="D68" s="24">
        <f t="shared" si="0"/>
        <v>691</v>
      </c>
      <c r="E68" s="46">
        <f t="shared" si="1"/>
        <v>1365</v>
      </c>
      <c r="F68" s="46">
        <f t="shared" si="2"/>
        <v>314756</v>
      </c>
      <c r="G68" s="26">
        <f t="shared" si="3"/>
        <v>3941</v>
      </c>
      <c r="H68" s="47">
        <f t="shared" si="4"/>
        <v>2</v>
      </c>
      <c r="I68" s="25">
        <f t="shared" si="5"/>
        <v>3</v>
      </c>
      <c r="J68" s="25">
        <f t="shared" si="6"/>
        <v>3</v>
      </c>
      <c r="K68" s="48">
        <f t="shared" si="7"/>
        <v>3</v>
      </c>
      <c r="M68" s="25">
        <v>407</v>
      </c>
      <c r="N68" s="44">
        <v>1843</v>
      </c>
      <c r="O68" s="25">
        <v>0</v>
      </c>
      <c r="P68" s="44">
        <v>31</v>
      </c>
      <c r="Q68" s="44">
        <v>68</v>
      </c>
      <c r="R68" s="44">
        <v>284</v>
      </c>
      <c r="S68" s="44">
        <v>1997</v>
      </c>
      <c r="T68" s="44">
        <v>0</v>
      </c>
      <c r="U68" s="44">
        <v>2</v>
      </c>
      <c r="V68" s="44">
        <v>0</v>
      </c>
      <c r="W68" s="44">
        <v>362</v>
      </c>
      <c r="X68" s="25">
        <v>120268</v>
      </c>
      <c r="Y68" s="44">
        <v>998</v>
      </c>
      <c r="Z68" s="44">
        <v>192361</v>
      </c>
      <c r="AA68" s="44">
        <v>0</v>
      </c>
      <c r="AB68" s="44">
        <v>0</v>
      </c>
      <c r="AC68" s="44">
        <v>0</v>
      </c>
      <c r="AD68" s="44">
        <v>0</v>
      </c>
      <c r="AE68" s="44">
        <v>5</v>
      </c>
      <c r="AF68" s="44">
        <v>0</v>
      </c>
      <c r="AG68" s="44">
        <v>2127</v>
      </c>
      <c r="AH68" s="44">
        <v>0</v>
      </c>
      <c r="AI68" s="44">
        <v>0</v>
      </c>
      <c r="AJ68" s="44">
        <v>0</v>
      </c>
      <c r="AK68" s="44">
        <v>0</v>
      </c>
      <c r="AL68" s="44">
        <v>0</v>
      </c>
    </row>
    <row r="69" spans="1:38">
      <c r="A69" s="44" t="s">
        <v>160</v>
      </c>
      <c r="B69" s="44" t="s">
        <v>235</v>
      </c>
      <c r="C69" s="45" t="s">
        <v>161</v>
      </c>
      <c r="D69" s="24">
        <f t="shared" si="0"/>
        <v>1</v>
      </c>
      <c r="E69" s="46">
        <f t="shared" si="1"/>
        <v>1</v>
      </c>
      <c r="F69" s="46">
        <f t="shared" si="2"/>
        <v>0</v>
      </c>
      <c r="G69" s="26">
        <f t="shared" si="3"/>
        <v>15</v>
      </c>
      <c r="H69" s="47">
        <f t="shared" si="4"/>
        <v>67</v>
      </c>
      <c r="I69" s="25">
        <f t="shared" si="5"/>
        <v>70</v>
      </c>
      <c r="J69" s="25">
        <f t="shared" si="6"/>
        <v>73</v>
      </c>
      <c r="K69" s="48">
        <f t="shared" si="7"/>
        <v>69</v>
      </c>
      <c r="M69" s="25">
        <v>1</v>
      </c>
      <c r="N69" s="44">
        <v>4</v>
      </c>
      <c r="O69" s="25">
        <v>0</v>
      </c>
      <c r="P69" s="44">
        <v>1</v>
      </c>
      <c r="Q69" s="44">
        <v>10</v>
      </c>
      <c r="R69" s="44">
        <v>0</v>
      </c>
      <c r="S69" s="44">
        <v>0</v>
      </c>
      <c r="T69" s="44">
        <v>0</v>
      </c>
      <c r="U69" s="44">
        <v>0</v>
      </c>
      <c r="V69" s="44">
        <v>0</v>
      </c>
      <c r="W69" s="44">
        <v>0</v>
      </c>
      <c r="X69" s="25">
        <v>0</v>
      </c>
      <c r="Y69" s="44">
        <v>0</v>
      </c>
      <c r="Z69" s="44">
        <v>0</v>
      </c>
      <c r="AA69" s="44">
        <v>0</v>
      </c>
      <c r="AB69" s="44">
        <v>0</v>
      </c>
      <c r="AC69" s="44">
        <v>0</v>
      </c>
      <c r="AD69" s="44">
        <v>0</v>
      </c>
      <c r="AE69" s="44">
        <v>1</v>
      </c>
      <c r="AF69" s="44">
        <v>0</v>
      </c>
      <c r="AG69" s="44">
        <v>0</v>
      </c>
      <c r="AH69" s="44">
        <v>0</v>
      </c>
      <c r="AI69" s="44">
        <v>0</v>
      </c>
      <c r="AJ69" s="44">
        <v>0</v>
      </c>
      <c r="AK69" s="44">
        <v>0</v>
      </c>
      <c r="AL69" s="44">
        <v>0</v>
      </c>
    </row>
    <row r="70" spans="1:38">
      <c r="A70" s="44" t="s">
        <v>162</v>
      </c>
      <c r="B70" s="44" t="s">
        <v>234</v>
      </c>
      <c r="C70" s="45" t="s">
        <v>163</v>
      </c>
      <c r="D70" s="24">
        <f t="shared" si="0"/>
        <v>189</v>
      </c>
      <c r="E70" s="46">
        <f t="shared" si="1"/>
        <v>323</v>
      </c>
      <c r="F70" s="46">
        <f t="shared" si="2"/>
        <v>245763</v>
      </c>
      <c r="G70" s="26">
        <f t="shared" si="3"/>
        <v>741</v>
      </c>
      <c r="H70" s="47">
        <f t="shared" si="4"/>
        <v>9</v>
      </c>
      <c r="I70" s="25">
        <f t="shared" si="5"/>
        <v>14</v>
      </c>
      <c r="J70" s="25">
        <f t="shared" si="6"/>
        <v>4</v>
      </c>
      <c r="K70" s="48">
        <f t="shared" si="7"/>
        <v>14</v>
      </c>
      <c r="M70" s="25">
        <v>117</v>
      </c>
      <c r="N70" s="44">
        <v>413</v>
      </c>
      <c r="O70" s="25">
        <v>0</v>
      </c>
      <c r="P70" s="44">
        <v>2</v>
      </c>
      <c r="Q70" s="44">
        <v>22</v>
      </c>
      <c r="R70" s="44">
        <v>72</v>
      </c>
      <c r="S70" s="44">
        <v>304</v>
      </c>
      <c r="T70" s="44">
        <v>0</v>
      </c>
      <c r="U70" s="44">
        <v>0</v>
      </c>
      <c r="V70" s="44">
        <v>0</v>
      </c>
      <c r="W70" s="44">
        <v>95</v>
      </c>
      <c r="X70" s="25">
        <v>91537</v>
      </c>
      <c r="Y70" s="44">
        <v>226</v>
      </c>
      <c r="Z70" s="44">
        <v>154202</v>
      </c>
      <c r="AA70" s="44">
        <v>0</v>
      </c>
      <c r="AB70" s="44">
        <v>0</v>
      </c>
      <c r="AC70" s="44">
        <v>0</v>
      </c>
      <c r="AD70" s="44">
        <v>0</v>
      </c>
      <c r="AE70" s="44">
        <v>2</v>
      </c>
      <c r="AF70" s="44">
        <v>0</v>
      </c>
      <c r="AG70" s="44">
        <v>24</v>
      </c>
      <c r="AH70" s="44">
        <v>0</v>
      </c>
      <c r="AI70" s="44">
        <v>0</v>
      </c>
      <c r="AJ70" s="44">
        <v>0</v>
      </c>
      <c r="AK70" s="44">
        <v>0</v>
      </c>
      <c r="AL70" s="44">
        <v>0</v>
      </c>
    </row>
    <row r="71" spans="1:38">
      <c r="A71" s="49" t="s">
        <v>164</v>
      </c>
      <c r="B71" s="49" t="s">
        <v>235</v>
      </c>
      <c r="C71" s="50" t="s">
        <v>165</v>
      </c>
      <c r="D71" s="24">
        <f t="shared" si="0"/>
        <v>0</v>
      </c>
      <c r="E71" s="46">
        <f t="shared" si="1"/>
        <v>1</v>
      </c>
      <c r="F71" s="46">
        <f t="shared" si="2"/>
        <v>0</v>
      </c>
      <c r="G71" s="26">
        <f t="shared" si="3"/>
        <v>2</v>
      </c>
      <c r="H71" s="47">
        <f t="shared" si="4"/>
        <v>69</v>
      </c>
      <c r="I71" s="25">
        <f t="shared" si="5"/>
        <v>70</v>
      </c>
      <c r="J71" s="25">
        <f t="shared" si="6"/>
        <v>73</v>
      </c>
      <c r="K71" s="48">
        <f t="shared" si="7"/>
        <v>74</v>
      </c>
      <c r="M71" s="25">
        <v>0</v>
      </c>
      <c r="N71" s="44">
        <v>0</v>
      </c>
      <c r="O71" s="25">
        <v>0</v>
      </c>
      <c r="P71" s="44">
        <v>0</v>
      </c>
      <c r="Q71" s="44">
        <v>2</v>
      </c>
      <c r="R71" s="44">
        <v>0</v>
      </c>
      <c r="S71" s="44">
        <v>0</v>
      </c>
      <c r="T71" s="44">
        <v>0</v>
      </c>
      <c r="U71" s="44">
        <v>0</v>
      </c>
      <c r="V71" s="44">
        <v>0</v>
      </c>
      <c r="W71" s="44">
        <v>1</v>
      </c>
      <c r="X71" s="25">
        <v>0</v>
      </c>
      <c r="Y71" s="44">
        <v>0</v>
      </c>
      <c r="Z71" s="44">
        <v>0</v>
      </c>
      <c r="AA71" s="44">
        <v>0</v>
      </c>
      <c r="AB71" s="44">
        <v>0</v>
      </c>
      <c r="AC71" s="44">
        <v>0</v>
      </c>
      <c r="AD71" s="44">
        <v>0</v>
      </c>
      <c r="AE71" s="44">
        <v>0</v>
      </c>
      <c r="AF71" s="44">
        <v>0</v>
      </c>
      <c r="AG71" s="44">
        <v>0</v>
      </c>
      <c r="AH71" s="44">
        <v>0</v>
      </c>
      <c r="AI71" s="44">
        <v>0</v>
      </c>
      <c r="AJ71" s="44">
        <v>0</v>
      </c>
      <c r="AK71" s="44">
        <v>0</v>
      </c>
      <c r="AL71" s="44">
        <v>0</v>
      </c>
    </row>
    <row r="72" spans="1:38">
      <c r="A72" s="49" t="s">
        <v>166</v>
      </c>
      <c r="B72" s="49" t="s">
        <v>235</v>
      </c>
      <c r="C72" s="50" t="s">
        <v>167</v>
      </c>
      <c r="D72" s="24">
        <f t="shared" si="0"/>
        <v>0</v>
      </c>
      <c r="E72" s="46">
        <f t="shared" si="1"/>
        <v>0</v>
      </c>
      <c r="F72" s="46">
        <f t="shared" si="2"/>
        <v>0</v>
      </c>
      <c r="G72" s="26">
        <f t="shared" si="3"/>
        <v>0</v>
      </c>
      <c r="H72" s="47">
        <f t="shared" si="4"/>
        <v>69</v>
      </c>
      <c r="I72" s="25">
        <f t="shared" si="5"/>
        <v>76</v>
      </c>
      <c r="J72" s="25">
        <f t="shared" si="6"/>
        <v>73</v>
      </c>
      <c r="K72" s="48">
        <f t="shared" si="7"/>
        <v>80</v>
      </c>
      <c r="M72" s="25">
        <v>0</v>
      </c>
      <c r="N72" s="44">
        <v>0</v>
      </c>
      <c r="O72" s="25">
        <v>0</v>
      </c>
      <c r="P72" s="44">
        <v>0</v>
      </c>
      <c r="Q72" s="44">
        <v>0</v>
      </c>
      <c r="R72" s="44">
        <v>0</v>
      </c>
      <c r="S72" s="44">
        <v>0</v>
      </c>
      <c r="T72" s="44">
        <v>0</v>
      </c>
      <c r="U72" s="44">
        <v>0</v>
      </c>
      <c r="V72" s="44">
        <v>0</v>
      </c>
      <c r="W72" s="44">
        <v>0</v>
      </c>
      <c r="X72" s="25">
        <v>0</v>
      </c>
      <c r="Y72" s="44">
        <v>0</v>
      </c>
      <c r="Z72" s="44">
        <v>0</v>
      </c>
      <c r="AA72" s="44">
        <v>0</v>
      </c>
      <c r="AB72" s="44">
        <v>0</v>
      </c>
      <c r="AC72" s="44">
        <v>0</v>
      </c>
      <c r="AD72" s="44">
        <v>0</v>
      </c>
      <c r="AE72" s="44">
        <v>0</v>
      </c>
      <c r="AF72" s="44">
        <v>0</v>
      </c>
      <c r="AG72" s="44">
        <v>0</v>
      </c>
      <c r="AH72" s="44">
        <v>0</v>
      </c>
      <c r="AI72" s="44">
        <v>0</v>
      </c>
      <c r="AJ72" s="44">
        <v>0</v>
      </c>
      <c r="AK72" s="44">
        <v>0</v>
      </c>
      <c r="AL72" s="44">
        <v>0</v>
      </c>
    </row>
    <row r="73" spans="1:38">
      <c r="A73" s="44" t="s">
        <v>168</v>
      </c>
      <c r="B73" s="44" t="s">
        <v>240</v>
      </c>
      <c r="C73" s="45" t="s">
        <v>169</v>
      </c>
      <c r="D73" s="24">
        <f t="shared" si="0"/>
        <v>1</v>
      </c>
      <c r="E73" s="46">
        <f t="shared" si="1"/>
        <v>1</v>
      </c>
      <c r="F73" s="46">
        <f t="shared" si="2"/>
        <v>14</v>
      </c>
      <c r="G73" s="26">
        <f t="shared" si="3"/>
        <v>9</v>
      </c>
      <c r="H73" s="47">
        <f t="shared" si="4"/>
        <v>67</v>
      </c>
      <c r="I73" s="25">
        <f t="shared" si="5"/>
        <v>70</v>
      </c>
      <c r="J73" s="25">
        <f t="shared" si="6"/>
        <v>66</v>
      </c>
      <c r="K73" s="48">
        <f t="shared" si="7"/>
        <v>72</v>
      </c>
      <c r="M73" s="25">
        <v>1</v>
      </c>
      <c r="N73" s="44">
        <v>9</v>
      </c>
      <c r="O73" s="25">
        <v>0</v>
      </c>
      <c r="P73" s="44">
        <v>0</v>
      </c>
      <c r="Q73" s="44">
        <v>0</v>
      </c>
      <c r="R73" s="44">
        <v>0</v>
      </c>
      <c r="S73" s="44">
        <v>0</v>
      </c>
      <c r="T73" s="44">
        <v>0</v>
      </c>
      <c r="U73" s="44">
        <v>0</v>
      </c>
      <c r="V73" s="44">
        <v>0</v>
      </c>
      <c r="W73" s="44">
        <v>1</v>
      </c>
      <c r="X73" s="25">
        <v>14</v>
      </c>
      <c r="Y73" s="44">
        <v>0</v>
      </c>
      <c r="Z73" s="44">
        <v>0</v>
      </c>
      <c r="AA73" s="44">
        <v>0</v>
      </c>
      <c r="AB73" s="44">
        <v>0</v>
      </c>
      <c r="AC73" s="44">
        <v>0</v>
      </c>
      <c r="AD73" s="44">
        <v>0</v>
      </c>
      <c r="AE73" s="44">
        <v>0</v>
      </c>
      <c r="AF73" s="44">
        <v>0</v>
      </c>
      <c r="AG73" s="44">
        <v>0</v>
      </c>
      <c r="AH73" s="44">
        <v>0</v>
      </c>
      <c r="AI73" s="44">
        <v>0</v>
      </c>
      <c r="AJ73" s="44">
        <v>0</v>
      </c>
      <c r="AK73" s="44">
        <v>0</v>
      </c>
      <c r="AL73" s="44">
        <v>0</v>
      </c>
    </row>
    <row r="74" spans="1:38">
      <c r="A74" s="44" t="s">
        <v>170</v>
      </c>
      <c r="B74" s="44" t="s">
        <v>241</v>
      </c>
      <c r="C74" s="45" t="s">
        <v>171</v>
      </c>
      <c r="D74" s="24">
        <f t="shared" si="0"/>
        <v>45</v>
      </c>
      <c r="E74" s="46">
        <f t="shared" si="1"/>
        <v>30</v>
      </c>
      <c r="F74" s="46">
        <f t="shared" si="2"/>
        <v>29745</v>
      </c>
      <c r="G74" s="26">
        <f t="shared" si="3"/>
        <v>378</v>
      </c>
      <c r="H74" s="47">
        <f t="shared" si="4"/>
        <v>40</v>
      </c>
      <c r="I74" s="25">
        <f t="shared" si="5"/>
        <v>53</v>
      </c>
      <c r="J74" s="25">
        <f t="shared" si="6"/>
        <v>19</v>
      </c>
      <c r="K74" s="48">
        <f t="shared" si="7"/>
        <v>35</v>
      </c>
      <c r="M74" s="25">
        <v>36</v>
      </c>
      <c r="N74" s="44">
        <v>242</v>
      </c>
      <c r="O74" s="25">
        <v>0</v>
      </c>
      <c r="P74" s="44">
        <v>0</v>
      </c>
      <c r="Q74" s="44">
        <v>8</v>
      </c>
      <c r="R74" s="44">
        <v>9</v>
      </c>
      <c r="S74" s="44">
        <v>128</v>
      </c>
      <c r="T74" s="44">
        <v>0</v>
      </c>
      <c r="U74" s="44">
        <v>0</v>
      </c>
      <c r="V74" s="44">
        <v>0</v>
      </c>
      <c r="W74" s="44">
        <v>17</v>
      </c>
      <c r="X74" s="25">
        <v>9309</v>
      </c>
      <c r="Y74" s="44">
        <v>13</v>
      </c>
      <c r="Z74" s="44">
        <v>20436</v>
      </c>
      <c r="AA74" s="44">
        <v>0</v>
      </c>
      <c r="AB74" s="44">
        <v>0</v>
      </c>
      <c r="AC74" s="44">
        <v>0</v>
      </c>
      <c r="AD74" s="44">
        <v>0</v>
      </c>
      <c r="AE74" s="44">
        <v>0</v>
      </c>
      <c r="AF74" s="44">
        <v>0</v>
      </c>
      <c r="AG74" s="44">
        <v>0</v>
      </c>
      <c r="AH74" s="44">
        <v>0</v>
      </c>
      <c r="AI74" s="44">
        <v>0</v>
      </c>
      <c r="AJ74" s="44">
        <v>0</v>
      </c>
      <c r="AK74" s="44">
        <v>0</v>
      </c>
      <c r="AL74" s="44">
        <v>0</v>
      </c>
    </row>
    <row r="75" spans="1:38">
      <c r="A75" s="44" t="s">
        <v>172</v>
      </c>
      <c r="B75" s="44" t="s">
        <v>240</v>
      </c>
      <c r="C75" s="45" t="s">
        <v>173</v>
      </c>
      <c r="D75" s="24">
        <f t="shared" ref="D75:D96" si="8">M75+R75</f>
        <v>8</v>
      </c>
      <c r="E75" s="46">
        <f t="shared" ref="E75:E96" si="9">SUM(W75,Y75,AA75:AB75,AE75:AF75,AI75:AJ75)</f>
        <v>65</v>
      </c>
      <c r="F75" s="46">
        <f t="shared" ref="F75:F96" si="10">SUM(X75,Z75,AC75:AD75,AG75:AH75,AK75:AL75)</f>
        <v>2863</v>
      </c>
      <c r="G75" s="26">
        <f t="shared" ref="G75:G96" si="11">SUM(N75:Q75,S75:V75)</f>
        <v>96</v>
      </c>
      <c r="H75" s="47">
        <f t="shared" ref="H75:H96" si="12">_xlfn.RANK.EQ(D75,$D$11:$D$96,0)</f>
        <v>63</v>
      </c>
      <c r="I75" s="25">
        <f t="shared" ref="I75:I96" si="13">_xlfn.RANK.EQ(E75,$E$11:$E$96,0)</f>
        <v>39</v>
      </c>
      <c r="J75" s="25">
        <f t="shared" ref="J75:J96" si="14">_xlfn.RANK.EQ(F75,$F$11:$F$96,0)</f>
        <v>50</v>
      </c>
      <c r="K75" s="48">
        <f t="shared" ref="K75:K96" si="15">_xlfn.RANK.EQ(G75,$G$11:$G$96,0)</f>
        <v>59</v>
      </c>
      <c r="M75" s="25">
        <v>6</v>
      </c>
      <c r="N75" s="44">
        <v>72</v>
      </c>
      <c r="O75" s="25">
        <v>0</v>
      </c>
      <c r="P75" s="44">
        <v>0</v>
      </c>
      <c r="Q75" s="44">
        <v>5</v>
      </c>
      <c r="R75" s="44">
        <v>2</v>
      </c>
      <c r="S75" s="44">
        <v>17</v>
      </c>
      <c r="T75" s="44">
        <v>0</v>
      </c>
      <c r="U75" s="44">
        <v>0</v>
      </c>
      <c r="V75" s="44">
        <v>2</v>
      </c>
      <c r="W75" s="44">
        <v>63</v>
      </c>
      <c r="X75" s="25">
        <v>2842</v>
      </c>
      <c r="Y75" s="44">
        <v>0</v>
      </c>
      <c r="Z75" s="44">
        <v>0</v>
      </c>
      <c r="AA75" s="44">
        <v>0</v>
      </c>
      <c r="AB75" s="44">
        <v>0</v>
      </c>
      <c r="AC75" s="44">
        <v>0</v>
      </c>
      <c r="AD75" s="44">
        <v>0</v>
      </c>
      <c r="AE75" s="44">
        <v>0</v>
      </c>
      <c r="AF75" s="44">
        <v>0</v>
      </c>
      <c r="AG75" s="44">
        <v>0</v>
      </c>
      <c r="AH75" s="44">
        <v>0</v>
      </c>
      <c r="AI75" s="44">
        <v>2</v>
      </c>
      <c r="AJ75" s="44">
        <v>0</v>
      </c>
      <c r="AK75" s="44">
        <v>21</v>
      </c>
      <c r="AL75" s="44">
        <v>0</v>
      </c>
    </row>
    <row r="76" spans="1:38">
      <c r="A76" s="44" t="s">
        <v>174</v>
      </c>
      <c r="B76" s="44" t="s">
        <v>239</v>
      </c>
      <c r="C76" s="45" t="s">
        <v>175</v>
      </c>
      <c r="D76" s="24">
        <f t="shared" si="8"/>
        <v>46</v>
      </c>
      <c r="E76" s="46">
        <f t="shared" si="9"/>
        <v>184</v>
      </c>
      <c r="F76" s="46">
        <f t="shared" si="10"/>
        <v>24156</v>
      </c>
      <c r="G76" s="26">
        <f t="shared" si="11"/>
        <v>409</v>
      </c>
      <c r="H76" s="47">
        <f t="shared" si="12"/>
        <v>39</v>
      </c>
      <c r="I76" s="25">
        <f t="shared" si="13"/>
        <v>20</v>
      </c>
      <c r="J76" s="25">
        <f t="shared" si="14"/>
        <v>23</v>
      </c>
      <c r="K76" s="48">
        <f t="shared" si="15"/>
        <v>32</v>
      </c>
      <c r="M76" s="25">
        <v>32</v>
      </c>
      <c r="N76" s="44">
        <v>272</v>
      </c>
      <c r="O76" s="25">
        <v>2</v>
      </c>
      <c r="P76" s="44">
        <v>2</v>
      </c>
      <c r="Q76" s="44">
        <v>12</v>
      </c>
      <c r="R76" s="44">
        <v>14</v>
      </c>
      <c r="S76" s="44">
        <v>117</v>
      </c>
      <c r="T76" s="44">
        <v>0</v>
      </c>
      <c r="U76" s="44">
        <v>4</v>
      </c>
      <c r="V76" s="44">
        <v>0</v>
      </c>
      <c r="W76" s="44">
        <v>70</v>
      </c>
      <c r="X76" s="25">
        <v>23605</v>
      </c>
      <c r="Y76" s="44">
        <v>112</v>
      </c>
      <c r="Z76" s="44">
        <v>0</v>
      </c>
      <c r="AA76" s="44">
        <v>0</v>
      </c>
      <c r="AB76" s="44">
        <v>0</v>
      </c>
      <c r="AC76" s="44">
        <v>0</v>
      </c>
      <c r="AD76" s="44">
        <v>0</v>
      </c>
      <c r="AE76" s="44">
        <v>1</v>
      </c>
      <c r="AF76" s="44">
        <v>0</v>
      </c>
      <c r="AG76" s="44">
        <v>1</v>
      </c>
      <c r="AH76" s="44">
        <v>0</v>
      </c>
      <c r="AI76" s="44">
        <v>1</v>
      </c>
      <c r="AJ76" s="44">
        <v>0</v>
      </c>
      <c r="AK76" s="44">
        <v>550</v>
      </c>
      <c r="AL76" s="44">
        <v>0</v>
      </c>
    </row>
    <row r="77" spans="1:38">
      <c r="A77" s="44" t="s">
        <v>176</v>
      </c>
      <c r="B77" s="44" t="s">
        <v>239</v>
      </c>
      <c r="C77" s="45" t="s">
        <v>177</v>
      </c>
      <c r="D77" s="24">
        <f t="shared" si="8"/>
        <v>20</v>
      </c>
      <c r="E77" s="46">
        <f t="shared" si="9"/>
        <v>20</v>
      </c>
      <c r="F77" s="46">
        <f t="shared" si="10"/>
        <v>1547</v>
      </c>
      <c r="G77" s="26">
        <f t="shared" si="11"/>
        <v>148</v>
      </c>
      <c r="H77" s="47">
        <f t="shared" si="12"/>
        <v>55</v>
      </c>
      <c r="I77" s="25">
        <f t="shared" si="13"/>
        <v>58</v>
      </c>
      <c r="J77" s="25">
        <f t="shared" si="14"/>
        <v>56</v>
      </c>
      <c r="K77" s="48">
        <f t="shared" si="15"/>
        <v>57</v>
      </c>
      <c r="M77" s="25">
        <v>18</v>
      </c>
      <c r="N77" s="44">
        <v>114</v>
      </c>
      <c r="O77" s="25">
        <v>1</v>
      </c>
      <c r="P77" s="44">
        <v>2</v>
      </c>
      <c r="Q77" s="44">
        <v>14</v>
      </c>
      <c r="R77" s="44">
        <v>2</v>
      </c>
      <c r="S77" s="44">
        <v>17</v>
      </c>
      <c r="T77" s="44">
        <v>0</v>
      </c>
      <c r="U77" s="44">
        <v>0</v>
      </c>
      <c r="V77" s="44">
        <v>0</v>
      </c>
      <c r="W77" s="44">
        <v>15</v>
      </c>
      <c r="X77" s="25">
        <v>1398</v>
      </c>
      <c r="Y77" s="44">
        <v>0</v>
      </c>
      <c r="Z77" s="44">
        <v>0</v>
      </c>
      <c r="AA77" s="44">
        <v>0</v>
      </c>
      <c r="AB77" s="44">
        <v>0</v>
      </c>
      <c r="AC77" s="44">
        <v>0</v>
      </c>
      <c r="AD77" s="44">
        <v>0</v>
      </c>
      <c r="AE77" s="44">
        <v>2</v>
      </c>
      <c r="AF77" s="44">
        <v>0</v>
      </c>
      <c r="AG77" s="44">
        <v>16</v>
      </c>
      <c r="AH77" s="44">
        <v>0</v>
      </c>
      <c r="AI77" s="44">
        <v>3</v>
      </c>
      <c r="AJ77" s="44">
        <v>0</v>
      </c>
      <c r="AK77" s="44">
        <v>133</v>
      </c>
      <c r="AL77" s="44">
        <v>0</v>
      </c>
    </row>
    <row r="78" spans="1:38">
      <c r="A78" s="44" t="s">
        <v>178</v>
      </c>
      <c r="B78" s="44" t="s">
        <v>234</v>
      </c>
      <c r="C78" s="45" t="s">
        <v>179</v>
      </c>
      <c r="D78" s="24">
        <f t="shared" si="8"/>
        <v>52</v>
      </c>
      <c r="E78" s="46">
        <f t="shared" si="9"/>
        <v>165</v>
      </c>
      <c r="F78" s="46">
        <f t="shared" si="10"/>
        <v>14526</v>
      </c>
      <c r="G78" s="26">
        <f t="shared" si="11"/>
        <v>580</v>
      </c>
      <c r="H78" s="47">
        <f t="shared" si="12"/>
        <v>34</v>
      </c>
      <c r="I78" s="25">
        <f t="shared" si="13"/>
        <v>23</v>
      </c>
      <c r="J78" s="25">
        <f t="shared" si="14"/>
        <v>31</v>
      </c>
      <c r="K78" s="48">
        <f t="shared" si="15"/>
        <v>20</v>
      </c>
      <c r="M78" s="25">
        <v>39</v>
      </c>
      <c r="N78" s="44">
        <v>419</v>
      </c>
      <c r="O78" s="25">
        <v>0</v>
      </c>
      <c r="P78" s="44">
        <v>2</v>
      </c>
      <c r="Q78" s="44">
        <v>15</v>
      </c>
      <c r="R78" s="44">
        <v>13</v>
      </c>
      <c r="S78" s="44">
        <v>143</v>
      </c>
      <c r="T78" s="44">
        <v>1</v>
      </c>
      <c r="U78" s="44">
        <v>0</v>
      </c>
      <c r="V78" s="44">
        <v>0</v>
      </c>
      <c r="W78" s="44">
        <v>96</v>
      </c>
      <c r="X78" s="25">
        <v>13769</v>
      </c>
      <c r="Y78" s="44">
        <v>69</v>
      </c>
      <c r="Z78" s="44">
        <v>757</v>
      </c>
      <c r="AA78" s="44">
        <v>0</v>
      </c>
      <c r="AB78" s="44">
        <v>0</v>
      </c>
      <c r="AC78" s="44">
        <v>0</v>
      </c>
      <c r="AD78" s="44">
        <v>0</v>
      </c>
      <c r="AE78" s="44">
        <v>0</v>
      </c>
      <c r="AF78" s="44">
        <v>0</v>
      </c>
      <c r="AG78" s="44">
        <v>0</v>
      </c>
      <c r="AH78" s="44">
        <v>0</v>
      </c>
      <c r="AI78" s="44">
        <v>0</v>
      </c>
      <c r="AJ78" s="44">
        <v>0</v>
      </c>
      <c r="AK78" s="44">
        <v>0</v>
      </c>
      <c r="AL78" s="44">
        <v>0</v>
      </c>
    </row>
    <row r="79" spans="1:38">
      <c r="A79" s="44" t="s">
        <v>180</v>
      </c>
      <c r="B79" s="44" t="s">
        <v>234</v>
      </c>
      <c r="C79" s="45" t="s">
        <v>181</v>
      </c>
      <c r="D79" s="24">
        <f t="shared" si="8"/>
        <v>153</v>
      </c>
      <c r="E79" s="46">
        <f t="shared" si="9"/>
        <v>380</v>
      </c>
      <c r="F79" s="46">
        <f t="shared" si="10"/>
        <v>33396</v>
      </c>
      <c r="G79" s="26">
        <f t="shared" si="11"/>
        <v>965</v>
      </c>
      <c r="H79" s="47">
        <f t="shared" si="12"/>
        <v>10</v>
      </c>
      <c r="I79" s="25">
        <f t="shared" si="13"/>
        <v>12</v>
      </c>
      <c r="J79" s="25">
        <f t="shared" si="14"/>
        <v>16</v>
      </c>
      <c r="K79" s="48">
        <f t="shared" si="15"/>
        <v>11</v>
      </c>
      <c r="M79" s="25">
        <v>119</v>
      </c>
      <c r="N79" s="44">
        <v>704</v>
      </c>
      <c r="O79" s="25">
        <v>0</v>
      </c>
      <c r="P79" s="44">
        <v>1</v>
      </c>
      <c r="Q79" s="44">
        <v>25</v>
      </c>
      <c r="R79" s="44">
        <v>34</v>
      </c>
      <c r="S79" s="44">
        <v>235</v>
      </c>
      <c r="T79" s="44">
        <v>0</v>
      </c>
      <c r="U79" s="44">
        <v>0</v>
      </c>
      <c r="V79" s="44">
        <v>0</v>
      </c>
      <c r="W79" s="44">
        <v>183</v>
      </c>
      <c r="X79" s="25">
        <v>32578</v>
      </c>
      <c r="Y79" s="44">
        <v>185</v>
      </c>
      <c r="Z79" s="44">
        <v>0</v>
      </c>
      <c r="AA79" s="44">
        <v>0</v>
      </c>
      <c r="AB79" s="44">
        <v>0</v>
      </c>
      <c r="AC79" s="44">
        <v>0</v>
      </c>
      <c r="AD79" s="44">
        <v>0</v>
      </c>
      <c r="AE79" s="44">
        <v>0</v>
      </c>
      <c r="AF79" s="44">
        <v>0</v>
      </c>
      <c r="AG79" s="44">
        <v>0</v>
      </c>
      <c r="AH79" s="44">
        <v>0</v>
      </c>
      <c r="AI79" s="44">
        <v>12</v>
      </c>
      <c r="AJ79" s="44">
        <v>0</v>
      </c>
      <c r="AK79" s="44">
        <v>818</v>
      </c>
      <c r="AL79" s="44">
        <v>0</v>
      </c>
    </row>
    <row r="80" spans="1:38">
      <c r="A80" s="44" t="s">
        <v>182</v>
      </c>
      <c r="B80" s="44" t="s">
        <v>239</v>
      </c>
      <c r="C80" s="45" t="s">
        <v>183</v>
      </c>
      <c r="D80" s="24">
        <f t="shared" si="8"/>
        <v>90</v>
      </c>
      <c r="E80" s="46">
        <f t="shared" si="9"/>
        <v>40</v>
      </c>
      <c r="F80" s="46">
        <f t="shared" si="10"/>
        <v>34264</v>
      </c>
      <c r="G80" s="26">
        <f t="shared" si="11"/>
        <v>782</v>
      </c>
      <c r="H80" s="47">
        <f t="shared" si="12"/>
        <v>19</v>
      </c>
      <c r="I80" s="25">
        <f t="shared" si="13"/>
        <v>48</v>
      </c>
      <c r="J80" s="25">
        <f t="shared" si="14"/>
        <v>15</v>
      </c>
      <c r="K80" s="48">
        <f t="shared" si="15"/>
        <v>13</v>
      </c>
      <c r="M80" s="25">
        <v>52</v>
      </c>
      <c r="N80" s="44">
        <v>462</v>
      </c>
      <c r="O80" s="25">
        <v>2</v>
      </c>
      <c r="P80" s="44">
        <v>4</v>
      </c>
      <c r="Q80" s="44">
        <v>22</v>
      </c>
      <c r="R80" s="44">
        <v>38</v>
      </c>
      <c r="S80" s="44">
        <v>292</v>
      </c>
      <c r="T80" s="44">
        <v>0</v>
      </c>
      <c r="U80" s="44">
        <v>0</v>
      </c>
      <c r="V80" s="44">
        <v>0</v>
      </c>
      <c r="W80" s="44">
        <v>30</v>
      </c>
      <c r="X80" s="25">
        <v>34161</v>
      </c>
      <c r="Y80" s="44">
        <v>1</v>
      </c>
      <c r="Z80" s="44">
        <v>0</v>
      </c>
      <c r="AA80" s="44">
        <v>0</v>
      </c>
      <c r="AB80" s="44">
        <v>0</v>
      </c>
      <c r="AC80" s="44">
        <v>0</v>
      </c>
      <c r="AD80" s="44">
        <v>0</v>
      </c>
      <c r="AE80" s="44">
        <v>0</v>
      </c>
      <c r="AF80" s="44">
        <v>0</v>
      </c>
      <c r="AG80" s="44">
        <v>0</v>
      </c>
      <c r="AH80" s="44">
        <v>0</v>
      </c>
      <c r="AI80" s="44">
        <v>9</v>
      </c>
      <c r="AJ80" s="44">
        <v>0</v>
      </c>
      <c r="AK80" s="44">
        <v>103</v>
      </c>
      <c r="AL80" s="44">
        <v>0</v>
      </c>
    </row>
    <row r="81" spans="1:38">
      <c r="A81" s="44" t="s">
        <v>184</v>
      </c>
      <c r="B81" s="44" t="s">
        <v>239</v>
      </c>
      <c r="C81" s="45" t="s">
        <v>185</v>
      </c>
      <c r="D81" s="24">
        <f t="shared" si="8"/>
        <v>88</v>
      </c>
      <c r="E81" s="46">
        <f t="shared" si="9"/>
        <v>52</v>
      </c>
      <c r="F81" s="46">
        <f t="shared" si="10"/>
        <v>13832</v>
      </c>
      <c r="G81" s="26">
        <f t="shared" si="11"/>
        <v>453</v>
      </c>
      <c r="H81" s="47">
        <f t="shared" si="12"/>
        <v>21</v>
      </c>
      <c r="I81" s="25">
        <f t="shared" si="13"/>
        <v>44</v>
      </c>
      <c r="J81" s="25">
        <f t="shared" si="14"/>
        <v>32</v>
      </c>
      <c r="K81" s="48">
        <f t="shared" si="15"/>
        <v>28</v>
      </c>
      <c r="M81" s="25">
        <v>58</v>
      </c>
      <c r="N81" s="44">
        <v>237</v>
      </c>
      <c r="O81" s="25">
        <v>1</v>
      </c>
      <c r="P81" s="44">
        <v>3</v>
      </c>
      <c r="Q81" s="44">
        <v>38</v>
      </c>
      <c r="R81" s="44">
        <v>30</v>
      </c>
      <c r="S81" s="44">
        <v>174</v>
      </c>
      <c r="T81" s="44">
        <v>0</v>
      </c>
      <c r="U81" s="44">
        <v>0</v>
      </c>
      <c r="V81" s="44">
        <v>0</v>
      </c>
      <c r="W81" s="44">
        <v>40</v>
      </c>
      <c r="X81" s="25">
        <v>12468</v>
      </c>
      <c r="Y81" s="44">
        <v>5</v>
      </c>
      <c r="Z81" s="44">
        <v>0</v>
      </c>
      <c r="AA81" s="44">
        <v>0</v>
      </c>
      <c r="AB81" s="44">
        <v>0</v>
      </c>
      <c r="AC81" s="44">
        <v>0</v>
      </c>
      <c r="AD81" s="44">
        <v>0</v>
      </c>
      <c r="AE81" s="44">
        <v>0</v>
      </c>
      <c r="AF81" s="44">
        <v>0</v>
      </c>
      <c r="AG81" s="44">
        <v>0</v>
      </c>
      <c r="AH81" s="44">
        <v>0</v>
      </c>
      <c r="AI81" s="44">
        <v>7</v>
      </c>
      <c r="AJ81" s="44">
        <v>0</v>
      </c>
      <c r="AK81" s="44">
        <v>1364</v>
      </c>
      <c r="AL81" s="44">
        <v>0</v>
      </c>
    </row>
    <row r="82" spans="1:38">
      <c r="A82" s="49" t="s">
        <v>186</v>
      </c>
      <c r="B82" s="49" t="s">
        <v>235</v>
      </c>
      <c r="C82" s="50" t="s">
        <v>187</v>
      </c>
      <c r="D82" s="24">
        <f t="shared" si="8"/>
        <v>0</v>
      </c>
      <c r="E82" s="46">
        <f t="shared" si="9"/>
        <v>0</v>
      </c>
      <c r="F82" s="46">
        <f t="shared" si="10"/>
        <v>0</v>
      </c>
      <c r="G82" s="26">
        <f t="shared" si="11"/>
        <v>0</v>
      </c>
      <c r="H82" s="47">
        <f t="shared" si="12"/>
        <v>69</v>
      </c>
      <c r="I82" s="25">
        <f t="shared" si="13"/>
        <v>76</v>
      </c>
      <c r="J82" s="25">
        <f t="shared" si="14"/>
        <v>73</v>
      </c>
      <c r="K82" s="48">
        <f t="shared" si="15"/>
        <v>80</v>
      </c>
      <c r="M82" s="25">
        <v>0</v>
      </c>
      <c r="N82" s="44">
        <v>0</v>
      </c>
      <c r="O82" s="25">
        <v>0</v>
      </c>
      <c r="P82" s="44">
        <v>0</v>
      </c>
      <c r="Q82" s="44">
        <v>0</v>
      </c>
      <c r="R82" s="44">
        <v>0</v>
      </c>
      <c r="S82" s="44">
        <v>0</v>
      </c>
      <c r="T82" s="44">
        <v>0</v>
      </c>
      <c r="U82" s="44">
        <v>0</v>
      </c>
      <c r="V82" s="44">
        <v>0</v>
      </c>
      <c r="W82" s="44">
        <v>0</v>
      </c>
      <c r="X82" s="25">
        <v>0</v>
      </c>
      <c r="Y82" s="44">
        <v>0</v>
      </c>
      <c r="Z82" s="44">
        <v>0</v>
      </c>
      <c r="AA82" s="44">
        <v>0</v>
      </c>
      <c r="AB82" s="44">
        <v>0</v>
      </c>
      <c r="AC82" s="44">
        <v>0</v>
      </c>
      <c r="AD82" s="44">
        <v>0</v>
      </c>
      <c r="AE82" s="44">
        <v>0</v>
      </c>
      <c r="AF82" s="44">
        <v>0</v>
      </c>
      <c r="AG82" s="44">
        <v>0</v>
      </c>
      <c r="AH82" s="44">
        <v>0</v>
      </c>
      <c r="AI82" s="44">
        <v>0</v>
      </c>
      <c r="AJ82" s="44">
        <v>0</v>
      </c>
      <c r="AK82" s="44">
        <v>0</v>
      </c>
      <c r="AL82" s="44">
        <v>0</v>
      </c>
    </row>
    <row r="83" spans="1:38">
      <c r="A83" s="44" t="s">
        <v>188</v>
      </c>
      <c r="B83" s="44" t="s">
        <v>239</v>
      </c>
      <c r="C83" s="45" t="s">
        <v>189</v>
      </c>
      <c r="D83" s="24">
        <f t="shared" si="8"/>
        <v>50</v>
      </c>
      <c r="E83" s="46">
        <f t="shared" si="9"/>
        <v>83</v>
      </c>
      <c r="F83" s="46">
        <f t="shared" si="10"/>
        <v>11403</v>
      </c>
      <c r="G83" s="26">
        <f t="shared" si="11"/>
        <v>360</v>
      </c>
      <c r="H83" s="47">
        <f t="shared" si="12"/>
        <v>36</v>
      </c>
      <c r="I83" s="25">
        <f t="shared" si="13"/>
        <v>33</v>
      </c>
      <c r="J83" s="25">
        <f t="shared" si="14"/>
        <v>34</v>
      </c>
      <c r="K83" s="48">
        <f t="shared" si="15"/>
        <v>37</v>
      </c>
      <c r="M83" s="25">
        <v>19</v>
      </c>
      <c r="N83" s="44">
        <v>225</v>
      </c>
      <c r="O83" s="25">
        <v>0</v>
      </c>
      <c r="P83" s="44">
        <v>6</v>
      </c>
      <c r="Q83" s="44">
        <v>9</v>
      </c>
      <c r="R83" s="44">
        <v>31</v>
      </c>
      <c r="S83" s="44">
        <v>120</v>
      </c>
      <c r="T83" s="44">
        <v>0</v>
      </c>
      <c r="U83" s="44">
        <v>0</v>
      </c>
      <c r="V83" s="44">
        <v>0</v>
      </c>
      <c r="W83" s="44">
        <v>34</v>
      </c>
      <c r="X83" s="25">
        <v>10083</v>
      </c>
      <c r="Y83" s="44">
        <v>43</v>
      </c>
      <c r="Z83" s="44">
        <v>66</v>
      </c>
      <c r="AA83" s="44">
        <v>0</v>
      </c>
      <c r="AB83" s="44">
        <v>0</v>
      </c>
      <c r="AC83" s="44">
        <v>0</v>
      </c>
      <c r="AD83" s="44">
        <v>0</v>
      </c>
      <c r="AE83" s="44">
        <v>1</v>
      </c>
      <c r="AF83" s="44">
        <v>0</v>
      </c>
      <c r="AG83" s="44">
        <v>37</v>
      </c>
      <c r="AH83" s="44">
        <v>0</v>
      </c>
      <c r="AI83" s="44">
        <v>5</v>
      </c>
      <c r="AJ83" s="44">
        <v>0</v>
      </c>
      <c r="AK83" s="44">
        <v>1217</v>
      </c>
      <c r="AL83" s="44">
        <v>0</v>
      </c>
    </row>
    <row r="84" spans="1:38">
      <c r="A84" s="44" t="s">
        <v>190</v>
      </c>
      <c r="B84" s="44" t="s">
        <v>239</v>
      </c>
      <c r="C84" s="45" t="s">
        <v>191</v>
      </c>
      <c r="D84" s="24">
        <f t="shared" si="8"/>
        <v>50</v>
      </c>
      <c r="E84" s="46">
        <f t="shared" si="9"/>
        <v>78</v>
      </c>
      <c r="F84" s="46">
        <f t="shared" si="10"/>
        <v>21127</v>
      </c>
      <c r="G84" s="26">
        <f t="shared" si="11"/>
        <v>233</v>
      </c>
      <c r="H84" s="47">
        <f t="shared" si="12"/>
        <v>36</v>
      </c>
      <c r="I84" s="25">
        <f t="shared" si="13"/>
        <v>34</v>
      </c>
      <c r="J84" s="25">
        <f t="shared" si="14"/>
        <v>25</v>
      </c>
      <c r="K84" s="48">
        <f t="shared" si="15"/>
        <v>48</v>
      </c>
      <c r="M84" s="25">
        <v>31</v>
      </c>
      <c r="N84" s="44">
        <v>172</v>
      </c>
      <c r="O84" s="25">
        <v>0</v>
      </c>
      <c r="P84" s="44">
        <v>4</v>
      </c>
      <c r="Q84" s="44">
        <v>22</v>
      </c>
      <c r="R84" s="44">
        <v>19</v>
      </c>
      <c r="S84" s="44">
        <v>35</v>
      </c>
      <c r="T84" s="44">
        <v>0</v>
      </c>
      <c r="U84" s="44">
        <v>0</v>
      </c>
      <c r="V84" s="44">
        <v>0</v>
      </c>
      <c r="W84" s="44">
        <v>56</v>
      </c>
      <c r="X84" s="25">
        <v>20525</v>
      </c>
      <c r="Y84" s="44">
        <v>16</v>
      </c>
      <c r="Z84" s="44">
        <v>473</v>
      </c>
      <c r="AA84" s="44">
        <v>0</v>
      </c>
      <c r="AB84" s="44">
        <v>0</v>
      </c>
      <c r="AC84" s="44">
        <v>0</v>
      </c>
      <c r="AD84" s="44">
        <v>0</v>
      </c>
      <c r="AE84" s="44">
        <v>3</v>
      </c>
      <c r="AF84" s="44">
        <v>0</v>
      </c>
      <c r="AG84" s="44">
        <v>129</v>
      </c>
      <c r="AH84" s="44">
        <v>0</v>
      </c>
      <c r="AI84" s="44">
        <v>3</v>
      </c>
      <c r="AJ84" s="44">
        <v>0</v>
      </c>
      <c r="AK84" s="44">
        <v>0</v>
      </c>
      <c r="AL84" s="44">
        <v>0</v>
      </c>
    </row>
    <row r="85" spans="1:38">
      <c r="A85" s="7" t="s">
        <v>379</v>
      </c>
      <c r="B85" s="7" t="s">
        <v>239</v>
      </c>
      <c r="C85" s="51" t="s">
        <v>193</v>
      </c>
      <c r="D85" s="52">
        <f t="shared" si="8"/>
        <v>32</v>
      </c>
      <c r="E85" s="53">
        <f t="shared" si="9"/>
        <v>99</v>
      </c>
      <c r="F85" s="53">
        <f t="shared" si="10"/>
        <v>15657</v>
      </c>
      <c r="G85" s="54">
        <f t="shared" si="11"/>
        <v>364</v>
      </c>
      <c r="H85" s="55">
        <f t="shared" si="12"/>
        <v>47</v>
      </c>
      <c r="I85" s="56">
        <f t="shared" si="13"/>
        <v>32</v>
      </c>
      <c r="J85" s="56">
        <f t="shared" si="14"/>
        <v>30</v>
      </c>
      <c r="K85" s="57">
        <f t="shared" si="15"/>
        <v>36</v>
      </c>
      <c r="M85" s="56">
        <v>28</v>
      </c>
      <c r="N85" s="7">
        <v>213</v>
      </c>
      <c r="O85" s="56">
        <v>0</v>
      </c>
      <c r="P85" s="7">
        <v>1</v>
      </c>
      <c r="Q85" s="7">
        <v>14</v>
      </c>
      <c r="R85" s="7">
        <v>4</v>
      </c>
      <c r="S85" s="7">
        <v>136</v>
      </c>
      <c r="T85" s="7">
        <v>0</v>
      </c>
      <c r="U85" s="7">
        <v>0</v>
      </c>
      <c r="V85" s="7">
        <v>0</v>
      </c>
      <c r="W85" s="7">
        <v>57</v>
      </c>
      <c r="X85" s="56">
        <v>7194</v>
      </c>
      <c r="Y85" s="7">
        <v>37</v>
      </c>
      <c r="Z85" s="7">
        <v>8366</v>
      </c>
      <c r="AA85" s="7">
        <v>0</v>
      </c>
      <c r="AB85" s="7">
        <v>0</v>
      </c>
      <c r="AC85" s="7">
        <v>0</v>
      </c>
      <c r="AD85" s="7">
        <v>0</v>
      </c>
      <c r="AE85" s="7">
        <v>1</v>
      </c>
      <c r="AF85" s="7">
        <v>0</v>
      </c>
      <c r="AG85" s="7">
        <v>97</v>
      </c>
      <c r="AH85" s="7">
        <v>0</v>
      </c>
      <c r="AI85" s="7">
        <v>4</v>
      </c>
      <c r="AJ85" s="7">
        <v>0</v>
      </c>
      <c r="AK85" s="7">
        <v>0</v>
      </c>
      <c r="AL85" s="7">
        <v>0</v>
      </c>
    </row>
    <row r="86" spans="1:38">
      <c r="A86" s="44" t="s">
        <v>194</v>
      </c>
      <c r="B86" s="44" t="s">
        <v>236</v>
      </c>
      <c r="C86" s="45" t="s">
        <v>195</v>
      </c>
      <c r="D86" s="24">
        <f t="shared" si="8"/>
        <v>51</v>
      </c>
      <c r="E86" s="46">
        <f t="shared" si="9"/>
        <v>157</v>
      </c>
      <c r="F86" s="46">
        <f t="shared" si="10"/>
        <v>13611</v>
      </c>
      <c r="G86" s="26">
        <f t="shared" si="11"/>
        <v>605</v>
      </c>
      <c r="H86" s="47">
        <f t="shared" si="12"/>
        <v>35</v>
      </c>
      <c r="I86" s="25">
        <f t="shared" si="13"/>
        <v>24</v>
      </c>
      <c r="J86" s="25">
        <f t="shared" si="14"/>
        <v>33</v>
      </c>
      <c r="K86" s="48">
        <f t="shared" si="15"/>
        <v>18</v>
      </c>
      <c r="M86" s="25">
        <v>40</v>
      </c>
      <c r="N86" s="44">
        <v>444</v>
      </c>
      <c r="O86" s="25">
        <v>0</v>
      </c>
      <c r="P86" s="44">
        <v>1</v>
      </c>
      <c r="Q86" s="44">
        <v>18</v>
      </c>
      <c r="R86" s="44">
        <v>11</v>
      </c>
      <c r="S86" s="44">
        <v>142</v>
      </c>
      <c r="T86" s="44">
        <v>0</v>
      </c>
      <c r="U86" s="44">
        <v>0</v>
      </c>
      <c r="V86" s="44">
        <v>0</v>
      </c>
      <c r="W86" s="44">
        <v>77</v>
      </c>
      <c r="X86" s="25">
        <v>13611</v>
      </c>
      <c r="Y86" s="44">
        <v>74</v>
      </c>
      <c r="Z86" s="44">
        <v>0</v>
      </c>
      <c r="AA86" s="44">
        <v>0</v>
      </c>
      <c r="AB86" s="44">
        <v>0</v>
      </c>
      <c r="AC86" s="44">
        <v>0</v>
      </c>
      <c r="AD86" s="44">
        <v>0</v>
      </c>
      <c r="AE86" s="44">
        <v>0</v>
      </c>
      <c r="AF86" s="44">
        <v>0</v>
      </c>
      <c r="AG86" s="44">
        <v>0</v>
      </c>
      <c r="AH86" s="44">
        <v>0</v>
      </c>
      <c r="AI86" s="44">
        <v>6</v>
      </c>
      <c r="AJ86" s="44">
        <v>0</v>
      </c>
      <c r="AK86" s="44">
        <v>0</v>
      </c>
      <c r="AL86" s="44">
        <v>0</v>
      </c>
    </row>
    <row r="87" spans="1:38">
      <c r="A87" s="49" t="s">
        <v>196</v>
      </c>
      <c r="B87" s="49" t="s">
        <v>235</v>
      </c>
      <c r="C87" s="50" t="s">
        <v>197</v>
      </c>
      <c r="D87" s="24">
        <f t="shared" si="8"/>
        <v>0</v>
      </c>
      <c r="E87" s="46">
        <f t="shared" si="9"/>
        <v>0</v>
      </c>
      <c r="F87" s="46">
        <f t="shared" si="10"/>
        <v>0</v>
      </c>
      <c r="G87" s="26">
        <f t="shared" si="11"/>
        <v>0</v>
      </c>
      <c r="H87" s="47">
        <f t="shared" si="12"/>
        <v>69</v>
      </c>
      <c r="I87" s="25">
        <f t="shared" si="13"/>
        <v>76</v>
      </c>
      <c r="J87" s="25">
        <f t="shared" si="14"/>
        <v>73</v>
      </c>
      <c r="K87" s="48">
        <f t="shared" si="15"/>
        <v>80</v>
      </c>
      <c r="M87" s="25">
        <v>0</v>
      </c>
      <c r="N87" s="44">
        <v>0</v>
      </c>
      <c r="O87" s="25">
        <v>0</v>
      </c>
      <c r="P87" s="44">
        <v>0</v>
      </c>
      <c r="Q87" s="44">
        <v>0</v>
      </c>
      <c r="R87" s="44">
        <v>0</v>
      </c>
      <c r="S87" s="44">
        <v>0</v>
      </c>
      <c r="T87" s="44">
        <v>0</v>
      </c>
      <c r="U87" s="44">
        <v>0</v>
      </c>
      <c r="V87" s="44">
        <v>0</v>
      </c>
      <c r="W87" s="44">
        <v>0</v>
      </c>
      <c r="X87" s="25">
        <v>0</v>
      </c>
      <c r="Y87" s="44">
        <v>0</v>
      </c>
      <c r="Z87" s="44">
        <v>0</v>
      </c>
      <c r="AA87" s="44">
        <v>0</v>
      </c>
      <c r="AB87" s="44">
        <v>0</v>
      </c>
      <c r="AC87" s="44">
        <v>0</v>
      </c>
      <c r="AD87" s="44">
        <v>0</v>
      </c>
      <c r="AE87" s="44">
        <v>0</v>
      </c>
      <c r="AF87" s="44">
        <v>0</v>
      </c>
      <c r="AG87" s="44">
        <v>0</v>
      </c>
      <c r="AH87" s="44">
        <v>0</v>
      </c>
      <c r="AI87" s="44">
        <v>0</v>
      </c>
      <c r="AJ87" s="44">
        <v>0</v>
      </c>
      <c r="AK87" s="44">
        <v>0</v>
      </c>
      <c r="AL87" s="44">
        <v>0</v>
      </c>
    </row>
    <row r="88" spans="1:38">
      <c r="A88" s="44" t="s">
        <v>198</v>
      </c>
      <c r="B88" s="44" t="s">
        <v>234</v>
      </c>
      <c r="C88" s="45" t="s">
        <v>199</v>
      </c>
      <c r="D88" s="24">
        <f t="shared" si="8"/>
        <v>284</v>
      </c>
      <c r="E88" s="46">
        <f t="shared" si="9"/>
        <v>502</v>
      </c>
      <c r="F88" s="46">
        <f t="shared" si="10"/>
        <v>115102</v>
      </c>
      <c r="G88" s="26">
        <f t="shared" si="11"/>
        <v>1831</v>
      </c>
      <c r="H88" s="47">
        <f t="shared" si="12"/>
        <v>8</v>
      </c>
      <c r="I88" s="25">
        <f t="shared" si="13"/>
        <v>9</v>
      </c>
      <c r="J88" s="25">
        <f t="shared" si="14"/>
        <v>7</v>
      </c>
      <c r="K88" s="48">
        <f t="shared" si="15"/>
        <v>6</v>
      </c>
      <c r="M88" s="25">
        <v>165</v>
      </c>
      <c r="N88" s="44">
        <v>1018</v>
      </c>
      <c r="O88" s="25">
        <v>0</v>
      </c>
      <c r="P88" s="44">
        <v>8</v>
      </c>
      <c r="Q88" s="44">
        <v>15</v>
      </c>
      <c r="R88" s="44">
        <v>119</v>
      </c>
      <c r="S88" s="44">
        <v>789</v>
      </c>
      <c r="T88" s="44">
        <v>0</v>
      </c>
      <c r="U88" s="44">
        <v>1</v>
      </c>
      <c r="V88" s="44">
        <v>0</v>
      </c>
      <c r="W88" s="44">
        <v>203</v>
      </c>
      <c r="X88" s="25">
        <v>47522</v>
      </c>
      <c r="Y88" s="44">
        <v>283</v>
      </c>
      <c r="Z88" s="44">
        <v>67495</v>
      </c>
      <c r="AA88" s="44">
        <v>0</v>
      </c>
      <c r="AB88" s="44">
        <v>0</v>
      </c>
      <c r="AC88" s="44">
        <v>0</v>
      </c>
      <c r="AD88" s="44">
        <v>0</v>
      </c>
      <c r="AE88" s="44">
        <v>4</v>
      </c>
      <c r="AF88" s="44">
        <v>0</v>
      </c>
      <c r="AG88" s="44">
        <v>2</v>
      </c>
      <c r="AH88" s="44">
        <v>0</v>
      </c>
      <c r="AI88" s="44">
        <v>12</v>
      </c>
      <c r="AJ88" s="44">
        <v>0</v>
      </c>
      <c r="AK88" s="44">
        <v>83</v>
      </c>
      <c r="AL88" s="44">
        <v>0</v>
      </c>
    </row>
    <row r="89" spans="1:38">
      <c r="A89" s="44" t="s">
        <v>200</v>
      </c>
      <c r="B89" s="44" t="s">
        <v>239</v>
      </c>
      <c r="C89" s="45" t="s">
        <v>201</v>
      </c>
      <c r="D89" s="24">
        <f t="shared" si="8"/>
        <v>25</v>
      </c>
      <c r="E89" s="46">
        <f t="shared" si="9"/>
        <v>74</v>
      </c>
      <c r="F89" s="46">
        <f t="shared" si="10"/>
        <v>29340</v>
      </c>
      <c r="G89" s="26">
        <f t="shared" si="11"/>
        <v>288</v>
      </c>
      <c r="H89" s="47">
        <f t="shared" si="12"/>
        <v>52</v>
      </c>
      <c r="I89" s="25">
        <f t="shared" si="13"/>
        <v>36</v>
      </c>
      <c r="J89" s="25">
        <f t="shared" si="14"/>
        <v>20</v>
      </c>
      <c r="K89" s="48">
        <f t="shared" si="15"/>
        <v>41</v>
      </c>
      <c r="M89" s="25">
        <v>19</v>
      </c>
      <c r="N89" s="44">
        <v>183</v>
      </c>
      <c r="O89" s="25">
        <v>2</v>
      </c>
      <c r="P89" s="44">
        <v>4</v>
      </c>
      <c r="Q89" s="44">
        <v>20</v>
      </c>
      <c r="R89" s="44">
        <v>6</v>
      </c>
      <c r="S89" s="44">
        <v>79</v>
      </c>
      <c r="T89" s="44">
        <v>0</v>
      </c>
      <c r="U89" s="44">
        <v>0</v>
      </c>
      <c r="V89" s="44">
        <v>0</v>
      </c>
      <c r="W89" s="44">
        <v>42</v>
      </c>
      <c r="X89" s="25">
        <v>26346</v>
      </c>
      <c r="Y89" s="44">
        <v>2</v>
      </c>
      <c r="Z89" s="44">
        <v>2065</v>
      </c>
      <c r="AA89" s="44">
        <v>0</v>
      </c>
      <c r="AB89" s="44">
        <v>0</v>
      </c>
      <c r="AC89" s="44">
        <v>0</v>
      </c>
      <c r="AD89" s="44">
        <v>0</v>
      </c>
      <c r="AE89" s="44">
        <v>3</v>
      </c>
      <c r="AF89" s="44">
        <v>0</v>
      </c>
      <c r="AG89" s="44">
        <v>172</v>
      </c>
      <c r="AH89" s="44">
        <v>0</v>
      </c>
      <c r="AI89" s="44">
        <v>27</v>
      </c>
      <c r="AJ89" s="44">
        <v>0</v>
      </c>
      <c r="AK89" s="44">
        <v>757</v>
      </c>
      <c r="AL89" s="44">
        <v>0</v>
      </c>
    </row>
    <row r="90" spans="1:38">
      <c r="A90" s="44" t="s">
        <v>202</v>
      </c>
      <c r="B90" s="44" t="s">
        <v>239</v>
      </c>
      <c r="C90" s="45" t="s">
        <v>203</v>
      </c>
      <c r="D90" s="24">
        <f t="shared" si="8"/>
        <v>42</v>
      </c>
      <c r="E90" s="46">
        <f t="shared" si="9"/>
        <v>62</v>
      </c>
      <c r="F90" s="46">
        <f t="shared" si="10"/>
        <v>45290</v>
      </c>
      <c r="G90" s="26">
        <f t="shared" si="11"/>
        <v>208</v>
      </c>
      <c r="H90" s="47">
        <f t="shared" si="12"/>
        <v>43</v>
      </c>
      <c r="I90" s="25">
        <f t="shared" si="13"/>
        <v>41</v>
      </c>
      <c r="J90" s="25">
        <f t="shared" si="14"/>
        <v>12</v>
      </c>
      <c r="K90" s="48">
        <f t="shared" si="15"/>
        <v>49</v>
      </c>
      <c r="M90" s="25">
        <v>31</v>
      </c>
      <c r="N90" s="44">
        <v>150</v>
      </c>
      <c r="O90" s="25">
        <v>1</v>
      </c>
      <c r="P90" s="44">
        <v>1</v>
      </c>
      <c r="Q90" s="44">
        <v>0</v>
      </c>
      <c r="R90" s="44">
        <v>11</v>
      </c>
      <c r="S90" s="44">
        <v>56</v>
      </c>
      <c r="T90" s="44">
        <v>0</v>
      </c>
      <c r="U90" s="44">
        <v>0</v>
      </c>
      <c r="V90" s="44">
        <v>0</v>
      </c>
      <c r="W90" s="44">
        <v>57</v>
      </c>
      <c r="X90" s="25">
        <v>45007</v>
      </c>
      <c r="Y90" s="44">
        <v>4</v>
      </c>
      <c r="Z90" s="44">
        <v>63</v>
      </c>
      <c r="AA90" s="44">
        <v>1</v>
      </c>
      <c r="AB90" s="44">
        <v>0</v>
      </c>
      <c r="AC90" s="44">
        <v>220</v>
      </c>
      <c r="AD90" s="44">
        <v>0</v>
      </c>
      <c r="AE90" s="44">
        <v>0</v>
      </c>
      <c r="AF90" s="44">
        <v>0</v>
      </c>
      <c r="AG90" s="44">
        <v>0</v>
      </c>
      <c r="AH90" s="44">
        <v>0</v>
      </c>
      <c r="AI90" s="44">
        <v>0</v>
      </c>
      <c r="AJ90" s="44">
        <v>0</v>
      </c>
      <c r="AK90" s="44">
        <v>0</v>
      </c>
      <c r="AL90" s="44">
        <v>0</v>
      </c>
    </row>
    <row r="91" spans="1:38">
      <c r="A91" s="44" t="s">
        <v>204</v>
      </c>
      <c r="B91" s="44" t="s">
        <v>239</v>
      </c>
      <c r="C91" s="45" t="s">
        <v>205</v>
      </c>
      <c r="D91" s="24">
        <f t="shared" si="8"/>
        <v>89</v>
      </c>
      <c r="E91" s="46">
        <f t="shared" si="9"/>
        <v>214</v>
      </c>
      <c r="F91" s="46">
        <f t="shared" si="10"/>
        <v>25661</v>
      </c>
      <c r="G91" s="26">
        <f t="shared" si="11"/>
        <v>548</v>
      </c>
      <c r="H91" s="47">
        <f t="shared" si="12"/>
        <v>20</v>
      </c>
      <c r="I91" s="25">
        <f t="shared" si="13"/>
        <v>18</v>
      </c>
      <c r="J91" s="25">
        <f t="shared" si="14"/>
        <v>22</v>
      </c>
      <c r="K91" s="48">
        <f t="shared" si="15"/>
        <v>22</v>
      </c>
      <c r="M91" s="25">
        <v>56</v>
      </c>
      <c r="N91" s="44">
        <v>336</v>
      </c>
      <c r="O91" s="25">
        <v>3</v>
      </c>
      <c r="P91" s="44">
        <v>3</v>
      </c>
      <c r="Q91" s="44">
        <v>13</v>
      </c>
      <c r="R91" s="44">
        <v>33</v>
      </c>
      <c r="S91" s="44">
        <v>193</v>
      </c>
      <c r="T91" s="44">
        <v>0</v>
      </c>
      <c r="U91" s="44">
        <v>0</v>
      </c>
      <c r="V91" s="44">
        <v>0</v>
      </c>
      <c r="W91" s="44">
        <v>95</v>
      </c>
      <c r="X91" s="25">
        <v>22899</v>
      </c>
      <c r="Y91" s="44">
        <v>111</v>
      </c>
      <c r="Z91" s="44">
        <v>2432</v>
      </c>
      <c r="AA91" s="44">
        <v>1</v>
      </c>
      <c r="AB91" s="44">
        <v>0</v>
      </c>
      <c r="AC91" s="44">
        <v>30</v>
      </c>
      <c r="AD91" s="44">
        <v>0</v>
      </c>
      <c r="AE91" s="44">
        <v>3</v>
      </c>
      <c r="AF91" s="44">
        <v>0</v>
      </c>
      <c r="AG91" s="44">
        <v>0</v>
      </c>
      <c r="AH91" s="44">
        <v>0</v>
      </c>
      <c r="AI91" s="44">
        <v>4</v>
      </c>
      <c r="AJ91" s="44">
        <v>0</v>
      </c>
      <c r="AK91" s="44">
        <v>300</v>
      </c>
      <c r="AL91" s="44">
        <v>0</v>
      </c>
    </row>
    <row r="92" spans="1:38">
      <c r="A92" s="44" t="s">
        <v>206</v>
      </c>
      <c r="B92" s="44" t="s">
        <v>239</v>
      </c>
      <c r="C92" s="45" t="s">
        <v>207</v>
      </c>
      <c r="D92" s="24">
        <f t="shared" si="8"/>
        <v>19</v>
      </c>
      <c r="E92" s="46">
        <f t="shared" si="9"/>
        <v>20</v>
      </c>
      <c r="F92" s="46">
        <f t="shared" si="10"/>
        <v>2730</v>
      </c>
      <c r="G92" s="26">
        <f t="shared" si="11"/>
        <v>151</v>
      </c>
      <c r="H92" s="47">
        <f t="shared" si="12"/>
        <v>56</v>
      </c>
      <c r="I92" s="25">
        <f t="shared" si="13"/>
        <v>58</v>
      </c>
      <c r="J92" s="25">
        <f t="shared" si="14"/>
        <v>52</v>
      </c>
      <c r="K92" s="48">
        <f t="shared" si="15"/>
        <v>56</v>
      </c>
      <c r="M92" s="25">
        <v>18</v>
      </c>
      <c r="N92" s="44">
        <v>114</v>
      </c>
      <c r="O92" s="25">
        <v>1</v>
      </c>
      <c r="P92" s="44">
        <v>0</v>
      </c>
      <c r="Q92" s="44">
        <v>8</v>
      </c>
      <c r="R92" s="44">
        <v>1</v>
      </c>
      <c r="S92" s="44">
        <v>28</v>
      </c>
      <c r="T92" s="44">
        <v>0</v>
      </c>
      <c r="U92" s="44">
        <v>0</v>
      </c>
      <c r="V92" s="44">
        <v>0</v>
      </c>
      <c r="W92" s="44">
        <v>17</v>
      </c>
      <c r="X92" s="25">
        <v>2714</v>
      </c>
      <c r="Y92" s="44">
        <v>0</v>
      </c>
      <c r="Z92" s="44">
        <v>0</v>
      </c>
      <c r="AA92" s="44">
        <v>0</v>
      </c>
      <c r="AB92" s="44">
        <v>0</v>
      </c>
      <c r="AC92" s="44">
        <v>0</v>
      </c>
      <c r="AD92" s="44">
        <v>0</v>
      </c>
      <c r="AE92" s="44">
        <v>0</v>
      </c>
      <c r="AF92" s="44">
        <v>0</v>
      </c>
      <c r="AG92" s="44">
        <v>0</v>
      </c>
      <c r="AH92" s="44">
        <v>0</v>
      </c>
      <c r="AI92" s="44">
        <v>3</v>
      </c>
      <c r="AJ92" s="44">
        <v>0</v>
      </c>
      <c r="AK92" s="44">
        <v>16</v>
      </c>
      <c r="AL92" s="44">
        <v>0</v>
      </c>
    </row>
    <row r="93" spans="1:38">
      <c r="A93" s="44" t="s">
        <v>208</v>
      </c>
      <c r="B93" s="44" t="s">
        <v>239</v>
      </c>
      <c r="C93" s="45" t="s">
        <v>209</v>
      </c>
      <c r="D93" s="24">
        <f t="shared" si="8"/>
        <v>38</v>
      </c>
      <c r="E93" s="46">
        <f t="shared" si="9"/>
        <v>66</v>
      </c>
      <c r="F93" s="46">
        <f t="shared" si="10"/>
        <v>3930</v>
      </c>
      <c r="G93" s="26">
        <f t="shared" si="11"/>
        <v>255</v>
      </c>
      <c r="H93" s="47">
        <f t="shared" si="12"/>
        <v>45</v>
      </c>
      <c r="I93" s="25">
        <f t="shared" si="13"/>
        <v>38</v>
      </c>
      <c r="J93" s="25">
        <f t="shared" si="14"/>
        <v>44</v>
      </c>
      <c r="K93" s="48">
        <f t="shared" si="15"/>
        <v>45</v>
      </c>
      <c r="M93" s="25">
        <v>30</v>
      </c>
      <c r="N93" s="44">
        <v>179</v>
      </c>
      <c r="O93" s="25">
        <v>0</v>
      </c>
      <c r="P93" s="44">
        <v>0</v>
      </c>
      <c r="Q93" s="44">
        <v>19</v>
      </c>
      <c r="R93" s="44">
        <v>8</v>
      </c>
      <c r="S93" s="44">
        <v>57</v>
      </c>
      <c r="T93" s="44">
        <v>0</v>
      </c>
      <c r="U93" s="44">
        <v>0</v>
      </c>
      <c r="V93" s="44">
        <v>0</v>
      </c>
      <c r="W93" s="44">
        <v>35</v>
      </c>
      <c r="X93" s="25">
        <v>3488</v>
      </c>
      <c r="Y93" s="44">
        <v>26</v>
      </c>
      <c r="Z93" s="44">
        <v>143</v>
      </c>
      <c r="AA93" s="44">
        <v>0</v>
      </c>
      <c r="AB93" s="44">
        <v>0</v>
      </c>
      <c r="AC93" s="44">
        <v>0</v>
      </c>
      <c r="AD93" s="44">
        <v>0</v>
      </c>
      <c r="AE93" s="44">
        <v>0</v>
      </c>
      <c r="AF93" s="44">
        <v>0</v>
      </c>
      <c r="AG93" s="44">
        <v>0</v>
      </c>
      <c r="AH93" s="44">
        <v>0</v>
      </c>
      <c r="AI93" s="44">
        <v>5</v>
      </c>
      <c r="AJ93" s="44">
        <v>0</v>
      </c>
      <c r="AK93" s="44">
        <v>299</v>
      </c>
      <c r="AL93" s="44">
        <v>0</v>
      </c>
    </row>
    <row r="94" spans="1:38">
      <c r="A94" s="44" t="s">
        <v>210</v>
      </c>
      <c r="B94" s="44" t="s">
        <v>239</v>
      </c>
      <c r="C94" s="45" t="s">
        <v>211</v>
      </c>
      <c r="D94" s="24">
        <f t="shared" si="8"/>
        <v>115</v>
      </c>
      <c r="E94" s="46">
        <f t="shared" si="9"/>
        <v>195</v>
      </c>
      <c r="F94" s="46">
        <f t="shared" si="10"/>
        <v>23700</v>
      </c>
      <c r="G94" s="26">
        <f t="shared" si="11"/>
        <v>509</v>
      </c>
      <c r="H94" s="47">
        <f t="shared" si="12"/>
        <v>13</v>
      </c>
      <c r="I94" s="25">
        <f t="shared" si="13"/>
        <v>19</v>
      </c>
      <c r="J94" s="25">
        <f t="shared" si="14"/>
        <v>24</v>
      </c>
      <c r="K94" s="48">
        <f t="shared" si="15"/>
        <v>23</v>
      </c>
      <c r="M94" s="25">
        <v>51</v>
      </c>
      <c r="N94" s="44">
        <v>362</v>
      </c>
      <c r="O94" s="25">
        <v>3</v>
      </c>
      <c r="P94" s="44">
        <v>20</v>
      </c>
      <c r="Q94" s="44">
        <v>37</v>
      </c>
      <c r="R94" s="44">
        <v>64</v>
      </c>
      <c r="S94" s="44">
        <v>84</v>
      </c>
      <c r="T94" s="44">
        <v>0</v>
      </c>
      <c r="U94" s="44">
        <v>3</v>
      </c>
      <c r="V94" s="44">
        <v>0</v>
      </c>
      <c r="W94" s="44">
        <v>102</v>
      </c>
      <c r="X94" s="25">
        <v>22020</v>
      </c>
      <c r="Y94" s="44">
        <v>58</v>
      </c>
      <c r="Z94" s="44">
        <v>594</v>
      </c>
      <c r="AA94" s="44">
        <v>0</v>
      </c>
      <c r="AB94" s="44">
        <v>0</v>
      </c>
      <c r="AC94" s="44">
        <v>0</v>
      </c>
      <c r="AD94" s="44">
        <v>0</v>
      </c>
      <c r="AE94" s="44">
        <v>5</v>
      </c>
      <c r="AF94" s="44">
        <v>0</v>
      </c>
      <c r="AG94" s="44">
        <v>585</v>
      </c>
      <c r="AH94" s="44">
        <v>0</v>
      </c>
      <c r="AI94" s="44">
        <v>30</v>
      </c>
      <c r="AJ94" s="44">
        <v>0</v>
      </c>
      <c r="AK94" s="44">
        <v>501</v>
      </c>
      <c r="AL94" s="44">
        <v>0</v>
      </c>
    </row>
    <row r="95" spans="1:38">
      <c r="A95" s="44" t="s">
        <v>212</v>
      </c>
      <c r="B95" s="44" t="s">
        <v>236</v>
      </c>
      <c r="C95" s="45" t="s">
        <v>213</v>
      </c>
      <c r="D95" s="24">
        <f t="shared" si="8"/>
        <v>0</v>
      </c>
      <c r="E95" s="46">
        <f t="shared" si="9"/>
        <v>3</v>
      </c>
      <c r="F95" s="46">
        <f t="shared" si="10"/>
        <v>1</v>
      </c>
      <c r="G95" s="26">
        <f t="shared" si="11"/>
        <v>20</v>
      </c>
      <c r="H95" s="47">
        <f t="shared" si="12"/>
        <v>69</v>
      </c>
      <c r="I95" s="25">
        <f t="shared" si="13"/>
        <v>67</v>
      </c>
      <c r="J95" s="25">
        <f t="shared" si="14"/>
        <v>72</v>
      </c>
      <c r="K95" s="48">
        <f t="shared" si="15"/>
        <v>67</v>
      </c>
      <c r="M95" s="25">
        <v>0</v>
      </c>
      <c r="N95" s="44">
        <v>8</v>
      </c>
      <c r="O95" s="25">
        <v>0</v>
      </c>
      <c r="P95" s="44">
        <v>0</v>
      </c>
      <c r="Q95" s="44">
        <v>12</v>
      </c>
      <c r="R95" s="44">
        <v>0</v>
      </c>
      <c r="S95" s="44">
        <v>0</v>
      </c>
      <c r="T95" s="44">
        <v>0</v>
      </c>
      <c r="U95" s="44">
        <v>0</v>
      </c>
      <c r="V95" s="44">
        <v>0</v>
      </c>
      <c r="W95" s="44">
        <v>3</v>
      </c>
      <c r="X95" s="25">
        <v>1</v>
      </c>
      <c r="Y95" s="44">
        <v>0</v>
      </c>
      <c r="Z95" s="44">
        <v>0</v>
      </c>
      <c r="AA95" s="44">
        <v>0</v>
      </c>
      <c r="AB95" s="44">
        <v>0</v>
      </c>
      <c r="AC95" s="44">
        <v>0</v>
      </c>
      <c r="AD95" s="44">
        <v>0</v>
      </c>
      <c r="AE95" s="44">
        <v>0</v>
      </c>
      <c r="AF95" s="44">
        <v>0</v>
      </c>
      <c r="AG95" s="44">
        <v>0</v>
      </c>
      <c r="AH95" s="44">
        <v>0</v>
      </c>
      <c r="AI95" s="44">
        <v>0</v>
      </c>
      <c r="AJ95" s="44">
        <v>0</v>
      </c>
      <c r="AK95" s="44">
        <v>0</v>
      </c>
      <c r="AL95" s="44">
        <v>0</v>
      </c>
    </row>
    <row r="96" spans="1:38">
      <c r="A96" s="44" t="s">
        <v>214</v>
      </c>
      <c r="B96" s="44" t="s">
        <v>239</v>
      </c>
      <c r="C96" s="45" t="s">
        <v>215</v>
      </c>
      <c r="D96" s="24">
        <f t="shared" si="8"/>
        <v>21</v>
      </c>
      <c r="E96" s="46">
        <f t="shared" si="9"/>
        <v>14</v>
      </c>
      <c r="F96" s="46">
        <f t="shared" si="10"/>
        <v>1376</v>
      </c>
      <c r="G96" s="26">
        <f t="shared" si="11"/>
        <v>140</v>
      </c>
      <c r="H96" s="47">
        <f t="shared" si="12"/>
        <v>53</v>
      </c>
      <c r="I96" s="25">
        <f t="shared" si="13"/>
        <v>61</v>
      </c>
      <c r="J96" s="25">
        <f t="shared" si="14"/>
        <v>59</v>
      </c>
      <c r="K96" s="48">
        <f t="shared" si="15"/>
        <v>58</v>
      </c>
      <c r="M96" s="25">
        <v>11</v>
      </c>
      <c r="N96" s="44">
        <v>98</v>
      </c>
      <c r="O96" s="25">
        <v>0</v>
      </c>
      <c r="P96" s="44">
        <v>6</v>
      </c>
      <c r="Q96" s="44">
        <v>24</v>
      </c>
      <c r="R96" s="44">
        <v>10</v>
      </c>
      <c r="S96" s="44">
        <v>12</v>
      </c>
      <c r="T96" s="44">
        <v>0</v>
      </c>
      <c r="U96" s="44">
        <v>0</v>
      </c>
      <c r="V96" s="44">
        <v>0</v>
      </c>
      <c r="W96" s="44">
        <v>11</v>
      </c>
      <c r="X96" s="25">
        <v>1340</v>
      </c>
      <c r="Y96" s="44">
        <v>0</v>
      </c>
      <c r="Z96" s="44">
        <v>0</v>
      </c>
      <c r="AA96" s="44">
        <v>0</v>
      </c>
      <c r="AB96" s="44">
        <v>0</v>
      </c>
      <c r="AC96" s="44">
        <v>0</v>
      </c>
      <c r="AD96" s="44">
        <v>0</v>
      </c>
      <c r="AE96" s="44">
        <v>0</v>
      </c>
      <c r="AF96" s="44">
        <v>0</v>
      </c>
      <c r="AG96" s="44">
        <v>0</v>
      </c>
      <c r="AH96" s="44">
        <v>0</v>
      </c>
      <c r="AI96" s="44">
        <v>3</v>
      </c>
      <c r="AJ96" s="44">
        <v>0</v>
      </c>
      <c r="AK96" s="44">
        <v>36</v>
      </c>
      <c r="AL96" s="44">
        <v>0</v>
      </c>
    </row>
    <row r="97" spans="1:38" ht="14.25" thickBot="1"/>
    <row r="98" spans="1:38" ht="14.25" thickBot="1">
      <c r="A98" s="174"/>
      <c r="B98" s="174"/>
      <c r="C98" s="175" t="s">
        <v>378</v>
      </c>
      <c r="D98" s="176">
        <f>SUM(D11:D96)</f>
        <v>7272</v>
      </c>
      <c r="E98" s="176">
        <f t="shared" ref="E98:G98" si="16">SUM(E11:E96)</f>
        <v>19162</v>
      </c>
      <c r="F98" s="176">
        <f t="shared" si="16"/>
        <v>4380744.6170000006</v>
      </c>
      <c r="G98" s="176">
        <f t="shared" si="16"/>
        <v>45726</v>
      </c>
      <c r="H98" s="177"/>
      <c r="I98" s="177"/>
      <c r="J98" s="177"/>
      <c r="K98" s="178"/>
      <c r="M98" s="25">
        <f>SUM(M11:M96)</f>
        <v>4509</v>
      </c>
      <c r="N98" s="25">
        <f>SUM(N11:N96)</f>
        <v>26990</v>
      </c>
      <c r="O98" s="25">
        <f t="shared" ref="O98:AL98" si="17">SUM(O11:O96)</f>
        <v>49</v>
      </c>
      <c r="P98" s="25">
        <f t="shared" si="17"/>
        <v>208</v>
      </c>
      <c r="Q98" s="25">
        <f t="shared" si="17"/>
        <v>1105</v>
      </c>
      <c r="R98" s="25">
        <f>SUM(R11:R96)</f>
        <v>2763</v>
      </c>
      <c r="S98" s="25">
        <f t="shared" si="17"/>
        <v>17301</v>
      </c>
      <c r="T98" s="25">
        <f t="shared" si="17"/>
        <v>4</v>
      </c>
      <c r="U98" s="25">
        <f t="shared" si="17"/>
        <v>33</v>
      </c>
      <c r="V98" s="25">
        <f t="shared" si="17"/>
        <v>36</v>
      </c>
      <c r="W98" s="25">
        <f t="shared" si="17"/>
        <v>8486</v>
      </c>
      <c r="X98" s="25">
        <f t="shared" si="17"/>
        <v>3527410.0300000003</v>
      </c>
      <c r="Y98" s="25">
        <f t="shared" si="17"/>
        <v>10244</v>
      </c>
      <c r="Z98" s="25">
        <f t="shared" si="17"/>
        <v>801215.58700000006</v>
      </c>
      <c r="AA98" s="25">
        <f t="shared" si="17"/>
        <v>10</v>
      </c>
      <c r="AB98" s="25">
        <f t="shared" si="17"/>
        <v>0</v>
      </c>
      <c r="AC98" s="25">
        <f t="shared" si="17"/>
        <v>492</v>
      </c>
      <c r="AD98" s="25">
        <f t="shared" si="17"/>
        <v>0</v>
      </c>
      <c r="AE98" s="25">
        <f t="shared" si="17"/>
        <v>65</v>
      </c>
      <c r="AF98" s="25">
        <f t="shared" si="17"/>
        <v>0</v>
      </c>
      <c r="AG98" s="25">
        <f t="shared" si="17"/>
        <v>5286</v>
      </c>
      <c r="AH98" s="25">
        <f t="shared" si="17"/>
        <v>0</v>
      </c>
      <c r="AI98" s="25">
        <f t="shared" si="17"/>
        <v>355</v>
      </c>
      <c r="AJ98" s="25">
        <f t="shared" si="17"/>
        <v>2</v>
      </c>
      <c r="AK98" s="25">
        <f t="shared" si="17"/>
        <v>45774</v>
      </c>
      <c r="AL98" s="25">
        <f t="shared" si="17"/>
        <v>567</v>
      </c>
    </row>
  </sheetData>
  <autoFilter ref="A10:AL10" xr:uid="{00000000-0009-0000-0000-000009000000}">
    <sortState xmlns:xlrd2="http://schemas.microsoft.com/office/spreadsheetml/2017/richdata2" ref="A11:AL96">
      <sortCondition ref="A10"/>
    </sortState>
  </autoFilter>
  <mergeCells count="4">
    <mergeCell ref="D9:K9"/>
    <mergeCell ref="M9:V9"/>
    <mergeCell ref="W9:Z9"/>
    <mergeCell ref="AA9:AL9"/>
  </mergeCells>
  <phoneticPr fontId="1"/>
  <hyperlinks>
    <hyperlink ref="M1" location="目次!A1" display="目次に戻る" xr:uid="{2F93A884-3A8C-4D27-9891-B4E95D9DD39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&amp;R&amp;6文部科学省「産学連携等実施状況調査」を加工して作成（https://www.mext.go.jp/a_menu/shinkou/sangaku/sangakub.htm）</oddFooter>
  </headerFooter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13</vt:i4>
      </vt:variant>
    </vt:vector>
  </HeadingPairs>
  <TitlesOfParts>
    <vt:vector size="22" baseType="lpstr">
      <vt:lpstr>目次</vt:lpstr>
      <vt:lpstr>15-1.産業財産権・特許</vt:lpstr>
      <vt:lpstr>15-２.産業財産権・特許（平均）</vt:lpstr>
      <vt:lpstr>15.グラフデータ</vt:lpstr>
      <vt:lpstr>15-1.2019</vt:lpstr>
      <vt:lpstr>15-1.2020</vt:lpstr>
      <vt:lpstr>15-1.2021</vt:lpstr>
      <vt:lpstr>15-1.2022</vt:lpstr>
      <vt:lpstr>15-1.2023</vt:lpstr>
      <vt:lpstr>'15.グラフデータ'!Print_Area</vt:lpstr>
      <vt:lpstr>'15-1.2019'!Print_Area</vt:lpstr>
      <vt:lpstr>'15-1.2020'!Print_Area</vt:lpstr>
      <vt:lpstr>'15-1.2021'!Print_Area</vt:lpstr>
      <vt:lpstr>'15-1.2022'!Print_Area</vt:lpstr>
      <vt:lpstr>'15-1.2023'!Print_Area</vt:lpstr>
      <vt:lpstr>'15-1.産業財産権・特許'!Print_Area</vt:lpstr>
      <vt:lpstr>'15-２.産業財産権・特許（平均）'!Print_Area</vt:lpstr>
      <vt:lpstr>'15-1.2019'!Print_Titles</vt:lpstr>
      <vt:lpstr>'15-1.2020'!Print_Titles</vt:lpstr>
      <vt:lpstr>'15-1.2021'!Print_Titles</vt:lpstr>
      <vt:lpstr>'15-1.2022'!Print_Titles</vt:lpstr>
      <vt:lpstr>'15-1.2023'!Print_Titles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作成者</dc:creator>
  <cp:lastModifiedBy>笹山　明伸</cp:lastModifiedBy>
  <cp:lastPrinted>2025-10-09T02:01:29Z</cp:lastPrinted>
  <dcterms:created xsi:type="dcterms:W3CDTF">2022-12-06T08:39:19Z</dcterms:created>
  <dcterms:modified xsi:type="dcterms:W3CDTF">2025-10-22T00:47:56Z</dcterms:modified>
</cp:coreProperties>
</file>