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updateLinks="never"/>
  <mc:AlternateContent xmlns:mc="http://schemas.openxmlformats.org/markup-compatibility/2006">
    <mc:Choice Requires="x15">
      <x15ac:absPath xmlns:x15ac="http://schemas.microsoft.com/office/spreadsheetml/2010/11/ac" url="W:\030_統計・調査\00_毎年恒例調査（政府統計）\99_ファクトブック（学校基本調査を基に作成する）\2025年度\04_公表\"/>
    </mc:Choice>
  </mc:AlternateContent>
  <xr:revisionPtr revIDLastSave="0" documentId="13_ncr:1_{169A6955-A121-4532-892E-3042616DA21C}" xr6:coauthVersionLast="47" xr6:coauthVersionMax="47" xr10:uidLastSave="{00000000-0000-0000-0000-000000000000}"/>
  <bookViews>
    <workbookView xWindow="-120" yWindow="-120" windowWidth="29040" windowHeight="15720" tabRatio="791" xr2:uid="{6C7F5D3D-C307-42E6-B1BF-DE55B3081F89}"/>
  </bookViews>
  <sheets>
    <sheet name="目次" sheetId="30" r:id="rId1"/>
    <sheet name="16-1.科研費" sheetId="7" r:id="rId2"/>
    <sheet name="16-2.科研費（平均）" sheetId="31" r:id="rId3"/>
    <sheet name="16.グラフデータ" sheetId="22" r:id="rId4"/>
    <sheet name="16-1.2020" sheetId="26" r:id="rId5"/>
    <sheet name="16-1.2021" sheetId="27" r:id="rId6"/>
    <sheet name="16-1.2022" sheetId="32" r:id="rId7"/>
    <sheet name="16-1.2023" sheetId="33" r:id="rId8"/>
    <sheet name="16-1.2024" sheetId="34" r:id="rId9"/>
  </sheets>
  <externalReferences>
    <externalReference r:id="rId10"/>
  </externalReferences>
  <definedNames>
    <definedName name="_xlnm._FilterDatabase" localSheetId="4" hidden="1">'16-1.2020'!$A$14:$S$100</definedName>
    <definedName name="_xlnm._FilterDatabase" localSheetId="5" hidden="1">'16-1.2021'!$A$14:$T$100</definedName>
    <definedName name="_xlnm._FilterDatabase" localSheetId="6" hidden="1">'16-1.2022'!$A$14:$T$100</definedName>
    <definedName name="_xlnm._FilterDatabase" localSheetId="7" hidden="1">'16-1.2023'!$A$14:$T$100</definedName>
    <definedName name="_xlnm._FilterDatabase" localSheetId="8" hidden="1">'16-1.2024'!$A$14:$T$100</definedName>
    <definedName name="_xlnm.Print_Area" localSheetId="3">'16.グラフデータ'!$B$1:$AF$38</definedName>
    <definedName name="_xlnm.Print_Area" localSheetId="4">'16-1.2020'!$A$1:$S$100</definedName>
    <definedName name="_xlnm.Print_Area" localSheetId="5">'16-1.2021'!$A$1:$S$100</definedName>
    <definedName name="_xlnm.Print_Area" localSheetId="6">'16-1.2022'!$A$1:$S$100</definedName>
    <definedName name="_xlnm.Print_Area" localSheetId="7">'16-1.2023'!$A$1:$S$100</definedName>
    <definedName name="_xlnm.Print_Area" localSheetId="8">'16-1.2024'!$A$1:$S$100</definedName>
    <definedName name="_xlnm.Print_Area" localSheetId="1">'16-1.科研費'!$A$1:$K$45</definedName>
    <definedName name="_xlnm.Print_Area" localSheetId="2">'16-2.科研費（平均）'!$A$1:$K$45</definedName>
    <definedName name="_xlnm.Print_Area" localSheetId="0">目次!#REF!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2" i="22" l="1"/>
  <c r="D15" i="22"/>
  <c r="E15" i="22"/>
  <c r="D7" i="22" a="1"/>
  <c r="D7" i="22"/>
  <c r="E7" i="22" a="1"/>
  <c r="E7" i="22" s="1"/>
  <c r="D37" i="22"/>
  <c r="D35" i="22"/>
  <c r="D34" i="22"/>
  <c r="D33" i="22"/>
  <c r="D28" i="22"/>
  <c r="D18" i="22"/>
  <c r="D17" i="22"/>
  <c r="D16" i="22"/>
  <c r="D24" i="22" s="1"/>
  <c r="D10" i="22" a="1"/>
  <c r="D10" i="22" s="1"/>
  <c r="D9" i="22" a="1"/>
  <c r="D9" i="22" s="1"/>
  <c r="D8" i="22" a="1"/>
  <c r="D8" i="22" s="1"/>
  <c r="Q1" i="22" a="1"/>
  <c r="Q1" i="22" s="1"/>
  <c r="D6" i="22" s="1"/>
  <c r="E37" i="22"/>
  <c r="E35" i="22"/>
  <c r="E34" i="22"/>
  <c r="E33" i="22"/>
  <c r="E32" i="22"/>
  <c r="E28" i="22"/>
  <c r="E26" i="22" s="1"/>
  <c r="E18" i="22"/>
  <c r="E17" i="22"/>
  <c r="E16" i="22"/>
  <c r="E10" i="22" a="1"/>
  <c r="E10" i="22" s="1"/>
  <c r="E9" i="22" a="1"/>
  <c r="E9" i="22" s="1"/>
  <c r="E8" i="22" a="1"/>
  <c r="E8" i="22" s="1"/>
  <c r="R1" i="22" a="1"/>
  <c r="R1" i="22" s="1"/>
  <c r="E6" i="22" s="1"/>
  <c r="F37" i="22"/>
  <c r="F35" i="22"/>
  <c r="F34" i="22"/>
  <c r="F33" i="22"/>
  <c r="F32" i="22"/>
  <c r="F28" i="22"/>
  <c r="F18" i="22"/>
  <c r="F17" i="22"/>
  <c r="F16" i="22"/>
  <c r="F24" i="22" s="1"/>
  <c r="F15" i="22"/>
  <c r="F10" i="22" a="1"/>
  <c r="F10" i="22" s="1"/>
  <c r="F9" i="22" a="1"/>
  <c r="F9" i="22" s="1"/>
  <c r="F8" i="22" a="1"/>
  <c r="F8" i="22" s="1"/>
  <c r="F7" i="22" a="1"/>
  <c r="F7" i="22" s="1"/>
  <c r="S1" i="22" a="1"/>
  <c r="S1" i="22" s="1"/>
  <c r="F6" i="22" s="1"/>
  <c r="G37" i="22"/>
  <c r="G35" i="22"/>
  <c r="G34" i="22"/>
  <c r="G33" i="22"/>
  <c r="G32" i="22"/>
  <c r="G28" i="22"/>
  <c r="G18" i="22"/>
  <c r="G17" i="22"/>
  <c r="G16" i="22"/>
  <c r="U16" i="22" s="1"/>
  <c r="G15" i="22"/>
  <c r="G10" i="22" a="1"/>
  <c r="G10" i="22" s="1"/>
  <c r="G9" i="22" a="1"/>
  <c r="G9" i="22" s="1"/>
  <c r="G8" i="22" a="1"/>
  <c r="G8" i="22" s="1"/>
  <c r="G7" i="22"/>
  <c r="G7" i="22" a="1"/>
  <c r="T1" i="22" a="1"/>
  <c r="T1" i="22" s="1"/>
  <c r="G6" i="22" s="1"/>
  <c r="H37" i="22"/>
  <c r="H35" i="22"/>
  <c r="H34" i="22"/>
  <c r="H33" i="22"/>
  <c r="H32" i="22"/>
  <c r="H28" i="22"/>
  <c r="H26" i="22" s="1"/>
  <c r="H18" i="22"/>
  <c r="H17" i="22"/>
  <c r="H19" i="22" s="1"/>
  <c r="H16" i="22"/>
  <c r="H15" i="22"/>
  <c r="H23" i="22" s="1"/>
  <c r="H10" i="22" a="1"/>
  <c r="H10" i="22" s="1"/>
  <c r="H9" i="22" a="1"/>
  <c r="H9" i="22" s="1"/>
  <c r="H8" i="22" a="1"/>
  <c r="H8" i="22" s="1"/>
  <c r="H7" i="22" a="1"/>
  <c r="H7" i="22" s="1"/>
  <c r="U1" i="22" a="1"/>
  <c r="U1" i="22" s="1"/>
  <c r="H6" i="22" s="1"/>
  <c r="N102" i="34"/>
  <c r="M102" i="34"/>
  <c r="L102" i="34"/>
  <c r="K102" i="34"/>
  <c r="J102" i="34"/>
  <c r="I102" i="34"/>
  <c r="H102" i="34"/>
  <c r="G102" i="34"/>
  <c r="D102" i="34"/>
  <c r="S100" i="34"/>
  <c r="R100" i="34"/>
  <c r="Q100" i="34"/>
  <c r="P100" i="34"/>
  <c r="S99" i="34"/>
  <c r="R99" i="34"/>
  <c r="Q99" i="34"/>
  <c r="P99" i="34"/>
  <c r="S98" i="34"/>
  <c r="R98" i="34"/>
  <c r="Q98" i="34"/>
  <c r="P98" i="34"/>
  <c r="S97" i="34"/>
  <c r="R97" i="34"/>
  <c r="Q97" i="34"/>
  <c r="P97" i="34"/>
  <c r="S96" i="34"/>
  <c r="R96" i="34"/>
  <c r="Q96" i="34"/>
  <c r="P96" i="34"/>
  <c r="S95" i="34"/>
  <c r="R95" i="34"/>
  <c r="Q95" i="34"/>
  <c r="P95" i="34"/>
  <c r="S94" i="34"/>
  <c r="R94" i="34"/>
  <c r="Q94" i="34"/>
  <c r="P94" i="34"/>
  <c r="S93" i="34"/>
  <c r="R93" i="34"/>
  <c r="Q93" i="34"/>
  <c r="P93" i="34"/>
  <c r="S92" i="34"/>
  <c r="R92" i="34"/>
  <c r="Q92" i="34"/>
  <c r="P92" i="34"/>
  <c r="S91" i="34"/>
  <c r="R91" i="34"/>
  <c r="Q91" i="34"/>
  <c r="P91" i="34"/>
  <c r="S90" i="34"/>
  <c r="R90" i="34"/>
  <c r="Q90" i="34"/>
  <c r="P90" i="34"/>
  <c r="S89" i="34"/>
  <c r="R89" i="34"/>
  <c r="Q89" i="34"/>
  <c r="Q7" i="34" s="1"/>
  <c r="P89" i="34"/>
  <c r="S88" i="34"/>
  <c r="R88" i="34"/>
  <c r="Q88" i="34"/>
  <c r="P88" i="34"/>
  <c r="S87" i="34"/>
  <c r="R87" i="34"/>
  <c r="Q87" i="34"/>
  <c r="P87" i="34"/>
  <c r="S86" i="34"/>
  <c r="R86" i="34"/>
  <c r="Q86" i="34"/>
  <c r="P86" i="34"/>
  <c r="S85" i="34"/>
  <c r="R85" i="34"/>
  <c r="Q85" i="34"/>
  <c r="P85" i="34"/>
  <c r="S84" i="34"/>
  <c r="R84" i="34"/>
  <c r="Q84" i="34"/>
  <c r="P84" i="34"/>
  <c r="S83" i="34"/>
  <c r="R83" i="34"/>
  <c r="Q83" i="34"/>
  <c r="P83" i="34"/>
  <c r="S82" i="34"/>
  <c r="R82" i="34"/>
  <c r="Q82" i="34"/>
  <c r="P82" i="34"/>
  <c r="S81" i="34"/>
  <c r="R81" i="34"/>
  <c r="Q81" i="34"/>
  <c r="P81" i="34"/>
  <c r="S80" i="34"/>
  <c r="R80" i="34"/>
  <c r="Q80" i="34"/>
  <c r="P80" i="34"/>
  <c r="S79" i="34"/>
  <c r="R79" i="34"/>
  <c r="Q79" i="34"/>
  <c r="P79" i="34"/>
  <c r="S78" i="34"/>
  <c r="R78" i="34"/>
  <c r="Q78" i="34"/>
  <c r="P78" i="34"/>
  <c r="S77" i="34"/>
  <c r="R77" i="34"/>
  <c r="Q77" i="34"/>
  <c r="P77" i="34"/>
  <c r="S76" i="34"/>
  <c r="R76" i="34"/>
  <c r="Q76" i="34"/>
  <c r="P76" i="34"/>
  <c r="S75" i="34"/>
  <c r="R75" i="34"/>
  <c r="Q75" i="34"/>
  <c r="P75" i="34"/>
  <c r="S74" i="34"/>
  <c r="R74" i="34"/>
  <c r="Q74" i="34"/>
  <c r="P74" i="34"/>
  <c r="S73" i="34"/>
  <c r="R73" i="34"/>
  <c r="Q73" i="34"/>
  <c r="P73" i="34"/>
  <c r="S72" i="34"/>
  <c r="R72" i="34"/>
  <c r="Q72" i="34"/>
  <c r="P72" i="34"/>
  <c r="S71" i="34"/>
  <c r="R71" i="34"/>
  <c r="Q71" i="34"/>
  <c r="P71" i="34"/>
  <c r="S70" i="34"/>
  <c r="R70" i="34"/>
  <c r="Q70" i="34"/>
  <c r="P70" i="34"/>
  <c r="S69" i="34"/>
  <c r="R69" i="34"/>
  <c r="Q69" i="34"/>
  <c r="P69" i="34"/>
  <c r="S68" i="34"/>
  <c r="R68" i="34"/>
  <c r="Q68" i="34"/>
  <c r="P68" i="34"/>
  <c r="S67" i="34"/>
  <c r="R67" i="34"/>
  <c r="Q67" i="34"/>
  <c r="P67" i="34"/>
  <c r="S66" i="34"/>
  <c r="R66" i="34"/>
  <c r="Q66" i="34"/>
  <c r="P66" i="34"/>
  <c r="S65" i="34"/>
  <c r="R65" i="34"/>
  <c r="Q65" i="34"/>
  <c r="P65" i="34"/>
  <c r="S64" i="34"/>
  <c r="R64" i="34"/>
  <c r="Q64" i="34"/>
  <c r="P64" i="34"/>
  <c r="S63" i="34"/>
  <c r="R63" i="34"/>
  <c r="Q63" i="34"/>
  <c r="P63" i="34"/>
  <c r="S62" i="34"/>
  <c r="R62" i="34"/>
  <c r="Q62" i="34"/>
  <c r="P62" i="34"/>
  <c r="S61" i="34"/>
  <c r="R61" i="34"/>
  <c r="Q61" i="34"/>
  <c r="P61" i="34"/>
  <c r="S60" i="34"/>
  <c r="R60" i="34"/>
  <c r="Q60" i="34"/>
  <c r="P60" i="34"/>
  <c r="S59" i="34"/>
  <c r="R59" i="34"/>
  <c r="Q59" i="34"/>
  <c r="P59" i="34"/>
  <c r="S58" i="34"/>
  <c r="R58" i="34"/>
  <c r="Q58" i="34"/>
  <c r="P58" i="34"/>
  <c r="S57" i="34"/>
  <c r="R57" i="34"/>
  <c r="Q57" i="34"/>
  <c r="P57" i="34"/>
  <c r="S56" i="34"/>
  <c r="R56" i="34"/>
  <c r="Q56" i="34"/>
  <c r="P56" i="34"/>
  <c r="S55" i="34"/>
  <c r="R55" i="34"/>
  <c r="Q55" i="34"/>
  <c r="P55" i="34"/>
  <c r="S54" i="34"/>
  <c r="R54" i="34"/>
  <c r="Q54" i="34"/>
  <c r="P54" i="34"/>
  <c r="S53" i="34"/>
  <c r="R53" i="34"/>
  <c r="Q53" i="34"/>
  <c r="P53" i="34"/>
  <c r="S52" i="34"/>
  <c r="R52" i="34"/>
  <c r="Q52" i="34"/>
  <c r="P52" i="34"/>
  <c r="S51" i="34"/>
  <c r="R51" i="34"/>
  <c r="Q51" i="34"/>
  <c r="P51" i="34"/>
  <c r="S50" i="34"/>
  <c r="R50" i="34"/>
  <c r="Q50" i="34"/>
  <c r="P50" i="34"/>
  <c r="S49" i="34"/>
  <c r="R49" i="34"/>
  <c r="Q49" i="34"/>
  <c r="P49" i="34"/>
  <c r="S48" i="34"/>
  <c r="R48" i="34"/>
  <c r="Q48" i="34"/>
  <c r="P48" i="34"/>
  <c r="S47" i="34"/>
  <c r="R47" i="34"/>
  <c r="Q47" i="34"/>
  <c r="P47" i="34"/>
  <c r="S46" i="34"/>
  <c r="R46" i="34"/>
  <c r="Q46" i="34"/>
  <c r="P46" i="34"/>
  <c r="S45" i="34"/>
  <c r="R45" i="34"/>
  <c r="Q45" i="34"/>
  <c r="P45" i="34"/>
  <c r="S44" i="34"/>
  <c r="R44" i="34"/>
  <c r="Q44" i="34"/>
  <c r="P44" i="34"/>
  <c r="S43" i="34"/>
  <c r="R43" i="34"/>
  <c r="Q43" i="34"/>
  <c r="P43" i="34"/>
  <c r="S42" i="34"/>
  <c r="R42" i="34"/>
  <c r="Q42" i="34"/>
  <c r="P42" i="34"/>
  <c r="S41" i="34"/>
  <c r="R41" i="34"/>
  <c r="Q41" i="34"/>
  <c r="P41" i="34"/>
  <c r="S40" i="34"/>
  <c r="R40" i="34"/>
  <c r="Q40" i="34"/>
  <c r="P40" i="34"/>
  <c r="S39" i="34"/>
  <c r="R39" i="34"/>
  <c r="Q39" i="34"/>
  <c r="P39" i="34"/>
  <c r="S38" i="34"/>
  <c r="R38" i="34"/>
  <c r="Q38" i="34"/>
  <c r="P38" i="34"/>
  <c r="S37" i="34"/>
  <c r="R37" i="34"/>
  <c r="Q37" i="34"/>
  <c r="P37" i="34"/>
  <c r="S36" i="34"/>
  <c r="R36" i="34"/>
  <c r="Q36" i="34"/>
  <c r="P36" i="34"/>
  <c r="S35" i="34"/>
  <c r="R35" i="34"/>
  <c r="Q35" i="34"/>
  <c r="P35" i="34"/>
  <c r="S34" i="34"/>
  <c r="R34" i="34"/>
  <c r="Q34" i="34"/>
  <c r="P34" i="34"/>
  <c r="S33" i="34"/>
  <c r="R33" i="34"/>
  <c r="Q33" i="34"/>
  <c r="P33" i="34"/>
  <c r="S32" i="34"/>
  <c r="R32" i="34"/>
  <c r="Q32" i="34"/>
  <c r="P32" i="34"/>
  <c r="S31" i="34"/>
  <c r="R31" i="34"/>
  <c r="Q31" i="34"/>
  <c r="P31" i="34"/>
  <c r="S30" i="34"/>
  <c r="R30" i="34"/>
  <c r="Q30" i="34"/>
  <c r="P30" i="34"/>
  <c r="S29" i="34"/>
  <c r="R29" i="34"/>
  <c r="Q29" i="34"/>
  <c r="P29" i="34"/>
  <c r="S28" i="34"/>
  <c r="R28" i="34"/>
  <c r="Q28" i="34"/>
  <c r="P28" i="34"/>
  <c r="S27" i="34"/>
  <c r="R27" i="34"/>
  <c r="Q27" i="34"/>
  <c r="P27" i="34"/>
  <c r="S26" i="34"/>
  <c r="R26" i="34"/>
  <c r="Q26" i="34"/>
  <c r="P26" i="34"/>
  <c r="S25" i="34"/>
  <c r="R25" i="34"/>
  <c r="Q25" i="34"/>
  <c r="P25" i="34"/>
  <c r="S24" i="34"/>
  <c r="R24" i="34"/>
  <c r="Q24" i="34"/>
  <c r="P24" i="34"/>
  <c r="S23" i="34"/>
  <c r="R23" i="34"/>
  <c r="Q23" i="34"/>
  <c r="P23" i="34"/>
  <c r="S22" i="34"/>
  <c r="R22" i="34"/>
  <c r="Q22" i="34"/>
  <c r="P22" i="34"/>
  <c r="S21" i="34"/>
  <c r="R21" i="34"/>
  <c r="Q21" i="34"/>
  <c r="P21" i="34"/>
  <c r="S20" i="34"/>
  <c r="R20" i="34"/>
  <c r="Q20" i="34"/>
  <c r="P20" i="34"/>
  <c r="S19" i="34"/>
  <c r="R19" i="34"/>
  <c r="Q19" i="34"/>
  <c r="P19" i="34"/>
  <c r="S18" i="34"/>
  <c r="R18" i="34"/>
  <c r="Q18" i="34"/>
  <c r="P18" i="34"/>
  <c r="S17" i="34"/>
  <c r="R17" i="34"/>
  <c r="Q17" i="34"/>
  <c r="P17" i="34"/>
  <c r="S16" i="34"/>
  <c r="R16" i="34"/>
  <c r="Q16" i="34"/>
  <c r="P16" i="34"/>
  <c r="S15" i="34"/>
  <c r="R15" i="34"/>
  <c r="Q15" i="34"/>
  <c r="P15" i="34"/>
  <c r="O9" i="34"/>
  <c r="N9" i="34"/>
  <c r="M9" i="34"/>
  <c r="L9" i="34"/>
  <c r="K9" i="34"/>
  <c r="J9" i="34"/>
  <c r="H9" i="34"/>
  <c r="G9" i="34"/>
  <c r="F9" i="34"/>
  <c r="E9" i="34"/>
  <c r="D9" i="34"/>
  <c r="O8" i="34"/>
  <c r="N8" i="34"/>
  <c r="M8" i="34"/>
  <c r="L8" i="34"/>
  <c r="K8" i="34"/>
  <c r="J8" i="34"/>
  <c r="H8" i="34"/>
  <c r="G8" i="34"/>
  <c r="F8" i="34"/>
  <c r="E8" i="34"/>
  <c r="D8" i="34"/>
  <c r="S7" i="34"/>
  <c r="R7" i="34"/>
  <c r="P7" i="34"/>
  <c r="O7" i="34"/>
  <c r="N7" i="34"/>
  <c r="M7" i="34"/>
  <c r="L7" i="34"/>
  <c r="K7" i="34"/>
  <c r="J7" i="34"/>
  <c r="I7" i="34"/>
  <c r="H7" i="34"/>
  <c r="G7" i="34"/>
  <c r="F7" i="34"/>
  <c r="E7" i="34"/>
  <c r="D7" i="34"/>
  <c r="U35" i="22"/>
  <c r="R34" i="22"/>
  <c r="D36" i="22"/>
  <c r="U33" i="22"/>
  <c r="T33" i="22"/>
  <c r="E23" i="22"/>
  <c r="U18" i="22"/>
  <c r="G26" i="22"/>
  <c r="S18" i="22"/>
  <c r="G25" i="22"/>
  <c r="D25" i="22"/>
  <c r="T16" i="22"/>
  <c r="S16" i="22"/>
  <c r="G23" i="22"/>
  <c r="G102" i="26"/>
  <c r="H102" i="26"/>
  <c r="I102" i="26"/>
  <c r="J102" i="26"/>
  <c r="K102" i="26"/>
  <c r="L102" i="26"/>
  <c r="M102" i="26"/>
  <c r="N102" i="26"/>
  <c r="G102" i="27"/>
  <c r="H102" i="27"/>
  <c r="I102" i="27"/>
  <c r="J102" i="27"/>
  <c r="K102" i="27"/>
  <c r="L102" i="27"/>
  <c r="M102" i="27"/>
  <c r="N102" i="27"/>
  <c r="G102" i="32"/>
  <c r="H102" i="32"/>
  <c r="I102" i="32"/>
  <c r="J102" i="32"/>
  <c r="K102" i="32"/>
  <c r="L102" i="32"/>
  <c r="M102" i="32"/>
  <c r="N102" i="32"/>
  <c r="G102" i="33"/>
  <c r="H102" i="33"/>
  <c r="I102" i="33"/>
  <c r="J102" i="33"/>
  <c r="K102" i="33"/>
  <c r="L102" i="33"/>
  <c r="M102" i="33"/>
  <c r="N102" i="33"/>
  <c r="D102" i="26"/>
  <c r="D102" i="27"/>
  <c r="D102" i="32"/>
  <c r="D102" i="33"/>
  <c r="R10" i="22" l="1"/>
  <c r="X24" i="22"/>
  <c r="AA9" i="22"/>
  <c r="AA23" i="22"/>
  <c r="AA16" i="22"/>
  <c r="U9" i="22"/>
  <c r="H25" i="22"/>
  <c r="I15" i="22"/>
  <c r="J15" i="22" s="1"/>
  <c r="I8" i="34"/>
  <c r="I9" i="34"/>
  <c r="U26" i="22"/>
  <c r="G24" i="22"/>
  <c r="T24" i="22" s="1"/>
  <c r="AA33" i="22"/>
  <c r="X34" i="22"/>
  <c r="I34" i="22"/>
  <c r="M34" i="22" s="1"/>
  <c r="I16" i="22"/>
  <c r="K16" i="22" s="1"/>
  <c r="R16" i="22"/>
  <c r="V16" i="22" s="1"/>
  <c r="Z16" i="22" s="1"/>
  <c r="AA15" i="22"/>
  <c r="I18" i="22"/>
  <c r="P18" i="22" s="1"/>
  <c r="R18" i="22"/>
  <c r="H24" i="22"/>
  <c r="H27" i="22" s="1"/>
  <c r="U32" i="22"/>
  <c r="P31" i="22"/>
  <c r="P6" i="22"/>
  <c r="H14" i="22"/>
  <c r="P14" i="22"/>
  <c r="H22" i="22"/>
  <c r="P22" i="22"/>
  <c r="H31" i="22"/>
  <c r="O6" i="22"/>
  <c r="G14" i="22"/>
  <c r="O14" i="22"/>
  <c r="G22" i="22"/>
  <c r="N31" i="22"/>
  <c r="O22" i="22"/>
  <c r="G31" i="22"/>
  <c r="O31" i="22"/>
  <c r="N6" i="22"/>
  <c r="F14" i="22"/>
  <c r="F22" i="22"/>
  <c r="N22" i="22"/>
  <c r="N14" i="22"/>
  <c r="F31" i="22"/>
  <c r="M6" i="22"/>
  <c r="E22" i="22"/>
  <c r="D22" i="22"/>
  <c r="E14" i="22"/>
  <c r="M14" i="22"/>
  <c r="M22" i="22"/>
  <c r="E31" i="22"/>
  <c r="M31" i="22"/>
  <c r="L6" i="22"/>
  <c r="D31" i="22"/>
  <c r="D14" i="22"/>
  <c r="L14" i="22"/>
  <c r="L22" i="22"/>
  <c r="L31" i="22"/>
  <c r="T8" i="22"/>
  <c r="AA8" i="22"/>
  <c r="U8" i="22"/>
  <c r="U7" i="22"/>
  <c r="I9" i="22"/>
  <c r="N9" i="22" s="1"/>
  <c r="D11" i="22"/>
  <c r="T7" i="22"/>
  <c r="AA7" i="22"/>
  <c r="F11" i="22"/>
  <c r="X9" i="22"/>
  <c r="T9" i="22"/>
  <c r="S9" i="22"/>
  <c r="I7" i="22"/>
  <c r="O7" i="22" s="1"/>
  <c r="T10" i="22"/>
  <c r="AA10" i="22"/>
  <c r="X7" i="22"/>
  <c r="S7" i="22"/>
  <c r="R8" i="22"/>
  <c r="AC16" i="22"/>
  <c r="U25" i="22"/>
  <c r="R9" i="22"/>
  <c r="E11" i="22"/>
  <c r="E19" i="22"/>
  <c r="R17" i="22"/>
  <c r="L18" i="22"/>
  <c r="I8" i="22"/>
  <c r="L8" i="22" s="1"/>
  <c r="X10" i="22"/>
  <c r="F19" i="22"/>
  <c r="S17" i="22"/>
  <c r="K34" i="22"/>
  <c r="S10" i="22"/>
  <c r="R15" i="22"/>
  <c r="AA17" i="22"/>
  <c r="T17" i="22"/>
  <c r="U17" i="22"/>
  <c r="AA18" i="22"/>
  <c r="X8" i="22"/>
  <c r="X15" i="22"/>
  <c r="S15" i="22"/>
  <c r="X16" i="22"/>
  <c r="X18" i="22"/>
  <c r="F26" i="22"/>
  <c r="D23" i="22"/>
  <c r="R23" i="22" s="1"/>
  <c r="H11" i="22"/>
  <c r="L16" i="22"/>
  <c r="I17" i="22"/>
  <c r="M17" i="22" s="1"/>
  <c r="D27" i="22"/>
  <c r="R7" i="22"/>
  <c r="S8" i="22"/>
  <c r="G11" i="22"/>
  <c r="U10" i="22"/>
  <c r="T15" i="22"/>
  <c r="U15" i="22"/>
  <c r="E24" i="22"/>
  <c r="T18" i="22"/>
  <c r="G19" i="22"/>
  <c r="U19" i="22" s="1"/>
  <c r="F23" i="22"/>
  <c r="T23" i="22"/>
  <c r="E25" i="22"/>
  <c r="AA25" i="22" s="1"/>
  <c r="I10" i="22"/>
  <c r="P10" i="22" s="1"/>
  <c r="X17" i="22"/>
  <c r="U23" i="22"/>
  <c r="F25" i="22"/>
  <c r="T25" i="22" s="1"/>
  <c r="D26" i="22"/>
  <c r="R26" i="22" s="1"/>
  <c r="AA26" i="22"/>
  <c r="D19" i="22"/>
  <c r="I32" i="22"/>
  <c r="O32" i="22" s="1"/>
  <c r="X32" i="22"/>
  <c r="S34" i="22"/>
  <c r="E36" i="22"/>
  <c r="R32" i="22"/>
  <c r="T34" i="22"/>
  <c r="AA34" i="22"/>
  <c r="I35" i="22"/>
  <c r="M35" i="22" s="1"/>
  <c r="X35" i="22"/>
  <c r="F36" i="22"/>
  <c r="S32" i="22"/>
  <c r="U34" i="22"/>
  <c r="R35" i="22"/>
  <c r="G36" i="22"/>
  <c r="T32" i="22"/>
  <c r="AA32" i="22"/>
  <c r="I33" i="22"/>
  <c r="L33" i="22" s="1"/>
  <c r="X33" i="22"/>
  <c r="S35" i="22"/>
  <c r="H36" i="22"/>
  <c r="R33" i="22"/>
  <c r="T35" i="22"/>
  <c r="AA35" i="22"/>
  <c r="S33" i="22"/>
  <c r="S100" i="33"/>
  <c r="R100" i="33"/>
  <c r="Q100" i="33"/>
  <c r="P100" i="33"/>
  <c r="S99" i="33"/>
  <c r="R99" i="33"/>
  <c r="Q99" i="33"/>
  <c r="P99" i="33"/>
  <c r="S98" i="33"/>
  <c r="R98" i="33"/>
  <c r="Q98" i="33"/>
  <c r="P98" i="33"/>
  <c r="S97" i="33"/>
  <c r="R97" i="33"/>
  <c r="Q97" i="33"/>
  <c r="P97" i="33"/>
  <c r="S96" i="33"/>
  <c r="R96" i="33"/>
  <c r="Q96" i="33"/>
  <c r="P96" i="33"/>
  <c r="S95" i="33"/>
  <c r="R95" i="33"/>
  <c r="Q95" i="33"/>
  <c r="P95" i="33"/>
  <c r="S94" i="33"/>
  <c r="R94" i="33"/>
  <c r="Q94" i="33"/>
  <c r="P94" i="33"/>
  <c r="S93" i="33"/>
  <c r="R93" i="33"/>
  <c r="Q93" i="33"/>
  <c r="P93" i="33"/>
  <c r="S92" i="33"/>
  <c r="R92" i="33"/>
  <c r="Q92" i="33"/>
  <c r="P92" i="33"/>
  <c r="S91" i="33"/>
  <c r="R91" i="33"/>
  <c r="Q91" i="33"/>
  <c r="P91" i="33"/>
  <c r="S90" i="33"/>
  <c r="R90" i="33"/>
  <c r="Q90" i="33"/>
  <c r="P90" i="33"/>
  <c r="S89" i="33"/>
  <c r="R89" i="33"/>
  <c r="R7" i="33" s="1"/>
  <c r="Q89" i="33"/>
  <c r="Q7" i="33" s="1"/>
  <c r="P89" i="33"/>
  <c r="P7" i="33" s="1"/>
  <c r="S88" i="33"/>
  <c r="R88" i="33"/>
  <c r="Q88" i="33"/>
  <c r="P88" i="33"/>
  <c r="S87" i="33"/>
  <c r="R87" i="33"/>
  <c r="Q87" i="33"/>
  <c r="P87" i="33"/>
  <c r="S86" i="33"/>
  <c r="R86" i="33"/>
  <c r="Q86" i="33"/>
  <c r="P86" i="33"/>
  <c r="S85" i="33"/>
  <c r="R85" i="33"/>
  <c r="Q85" i="33"/>
  <c r="P85" i="33"/>
  <c r="S84" i="33"/>
  <c r="R84" i="33"/>
  <c r="Q84" i="33"/>
  <c r="P84" i="33"/>
  <c r="S83" i="33"/>
  <c r="R83" i="33"/>
  <c r="Q83" i="33"/>
  <c r="P83" i="33"/>
  <c r="S82" i="33"/>
  <c r="R82" i="33"/>
  <c r="Q82" i="33"/>
  <c r="P82" i="33"/>
  <c r="S81" i="33"/>
  <c r="R81" i="33"/>
  <c r="Q81" i="33"/>
  <c r="P81" i="33"/>
  <c r="S80" i="33"/>
  <c r="R80" i="33"/>
  <c r="Q80" i="33"/>
  <c r="P80" i="33"/>
  <c r="S79" i="33"/>
  <c r="R79" i="33"/>
  <c r="Q79" i="33"/>
  <c r="P79" i="33"/>
  <c r="S78" i="33"/>
  <c r="R78" i="33"/>
  <c r="Q78" i="33"/>
  <c r="P78" i="33"/>
  <c r="S77" i="33"/>
  <c r="R77" i="33"/>
  <c r="Q77" i="33"/>
  <c r="P77" i="33"/>
  <c r="S76" i="33"/>
  <c r="R76" i="33"/>
  <c r="Q76" i="33"/>
  <c r="P76" i="33"/>
  <c r="S75" i="33"/>
  <c r="R75" i="33"/>
  <c r="Q75" i="33"/>
  <c r="P75" i="33"/>
  <c r="S74" i="33"/>
  <c r="R74" i="33"/>
  <c r="Q74" i="33"/>
  <c r="P74" i="33"/>
  <c r="S73" i="33"/>
  <c r="R73" i="33"/>
  <c r="Q73" i="33"/>
  <c r="P73" i="33"/>
  <c r="S72" i="33"/>
  <c r="R72" i="33"/>
  <c r="Q72" i="33"/>
  <c r="P72" i="33"/>
  <c r="S71" i="33"/>
  <c r="R71" i="33"/>
  <c r="Q71" i="33"/>
  <c r="P71" i="33"/>
  <c r="S70" i="33"/>
  <c r="R70" i="33"/>
  <c r="Q70" i="33"/>
  <c r="P70" i="33"/>
  <c r="S69" i="33"/>
  <c r="R69" i="33"/>
  <c r="Q69" i="33"/>
  <c r="P69" i="33"/>
  <c r="S68" i="33"/>
  <c r="R68" i="33"/>
  <c r="Q68" i="33"/>
  <c r="P68" i="33"/>
  <c r="S67" i="33"/>
  <c r="R67" i="33"/>
  <c r="Q67" i="33"/>
  <c r="P67" i="33"/>
  <c r="S66" i="33"/>
  <c r="R66" i="33"/>
  <c r="Q66" i="33"/>
  <c r="P66" i="33"/>
  <c r="S65" i="33"/>
  <c r="R65" i="33"/>
  <c r="Q65" i="33"/>
  <c r="P65" i="33"/>
  <c r="S64" i="33"/>
  <c r="R64" i="33"/>
  <c r="Q64" i="33"/>
  <c r="P64" i="33"/>
  <c r="S63" i="33"/>
  <c r="R63" i="33"/>
  <c r="Q63" i="33"/>
  <c r="P63" i="33"/>
  <c r="S62" i="33"/>
  <c r="R62" i="33"/>
  <c r="Q62" i="33"/>
  <c r="P62" i="33"/>
  <c r="S61" i="33"/>
  <c r="R61" i="33"/>
  <c r="Q61" i="33"/>
  <c r="P61" i="33"/>
  <c r="S60" i="33"/>
  <c r="R60" i="33"/>
  <c r="Q60" i="33"/>
  <c r="P60" i="33"/>
  <c r="S59" i="33"/>
  <c r="R59" i="33"/>
  <c r="Q59" i="33"/>
  <c r="P59" i="33"/>
  <c r="S58" i="33"/>
  <c r="R58" i="33"/>
  <c r="Q58" i="33"/>
  <c r="P58" i="33"/>
  <c r="S57" i="33"/>
  <c r="R57" i="33"/>
  <c r="Q57" i="33"/>
  <c r="P57" i="33"/>
  <c r="S56" i="33"/>
  <c r="R56" i="33"/>
  <c r="Q56" i="33"/>
  <c r="P56" i="33"/>
  <c r="S55" i="33"/>
  <c r="R55" i="33"/>
  <c r="Q55" i="33"/>
  <c r="P55" i="33"/>
  <c r="S54" i="33"/>
  <c r="R54" i="33"/>
  <c r="Q54" i="33"/>
  <c r="P54" i="33"/>
  <c r="S53" i="33"/>
  <c r="R53" i="33"/>
  <c r="Q53" i="33"/>
  <c r="P53" i="33"/>
  <c r="S52" i="33"/>
  <c r="R52" i="33"/>
  <c r="Q52" i="33"/>
  <c r="P52" i="33"/>
  <c r="S51" i="33"/>
  <c r="R51" i="33"/>
  <c r="Q51" i="33"/>
  <c r="P51" i="33"/>
  <c r="S50" i="33"/>
  <c r="R50" i="33"/>
  <c r="Q50" i="33"/>
  <c r="P50" i="33"/>
  <c r="S49" i="33"/>
  <c r="R49" i="33"/>
  <c r="Q49" i="33"/>
  <c r="P49" i="33"/>
  <c r="S48" i="33"/>
  <c r="R48" i="33"/>
  <c r="Q48" i="33"/>
  <c r="P48" i="33"/>
  <c r="S47" i="33"/>
  <c r="R47" i="33"/>
  <c r="Q47" i="33"/>
  <c r="P47" i="33"/>
  <c r="S46" i="33"/>
  <c r="R46" i="33"/>
  <c r="Q46" i="33"/>
  <c r="P46" i="33"/>
  <c r="S45" i="33"/>
  <c r="R45" i="33"/>
  <c r="Q45" i="33"/>
  <c r="P45" i="33"/>
  <c r="S44" i="33"/>
  <c r="R44" i="33"/>
  <c r="Q44" i="33"/>
  <c r="P44" i="33"/>
  <c r="S43" i="33"/>
  <c r="R43" i="33"/>
  <c r="Q43" i="33"/>
  <c r="P43" i="33"/>
  <c r="S42" i="33"/>
  <c r="R42" i="33"/>
  <c r="Q42" i="33"/>
  <c r="P42" i="33"/>
  <c r="S41" i="33"/>
  <c r="R41" i="33"/>
  <c r="Q41" i="33"/>
  <c r="P41" i="33"/>
  <c r="S40" i="33"/>
  <c r="R40" i="33"/>
  <c r="Q40" i="33"/>
  <c r="P40" i="33"/>
  <c r="S39" i="33"/>
  <c r="R39" i="33"/>
  <c r="Q39" i="33"/>
  <c r="P39" i="33"/>
  <c r="S38" i="33"/>
  <c r="R38" i="33"/>
  <c r="Q38" i="33"/>
  <c r="P38" i="33"/>
  <c r="S37" i="33"/>
  <c r="R37" i="33"/>
  <c r="Q37" i="33"/>
  <c r="P37" i="33"/>
  <c r="S36" i="33"/>
  <c r="R36" i="33"/>
  <c r="Q36" i="33"/>
  <c r="P36" i="33"/>
  <c r="S35" i="33"/>
  <c r="R35" i="33"/>
  <c r="Q35" i="33"/>
  <c r="P35" i="33"/>
  <c r="S34" i="33"/>
  <c r="R34" i="33"/>
  <c r="Q34" i="33"/>
  <c r="P34" i="33"/>
  <c r="S33" i="33"/>
  <c r="R33" i="33"/>
  <c r="Q33" i="33"/>
  <c r="P33" i="33"/>
  <c r="S32" i="33"/>
  <c r="R32" i="33"/>
  <c r="Q32" i="33"/>
  <c r="P32" i="33"/>
  <c r="S31" i="33"/>
  <c r="R31" i="33"/>
  <c r="Q31" i="33"/>
  <c r="P31" i="33"/>
  <c r="S30" i="33"/>
  <c r="R30" i="33"/>
  <c r="Q30" i="33"/>
  <c r="P30" i="33"/>
  <c r="S29" i="33"/>
  <c r="R29" i="33"/>
  <c r="Q29" i="33"/>
  <c r="P29" i="33"/>
  <c r="S28" i="33"/>
  <c r="R28" i="33"/>
  <c r="Q28" i="33"/>
  <c r="P28" i="33"/>
  <c r="S27" i="33"/>
  <c r="R27" i="33"/>
  <c r="Q27" i="33"/>
  <c r="P27" i="33"/>
  <c r="S26" i="33"/>
  <c r="R26" i="33"/>
  <c r="Q26" i="33"/>
  <c r="P26" i="33"/>
  <c r="S25" i="33"/>
  <c r="R25" i="33"/>
  <c r="Q25" i="33"/>
  <c r="P25" i="33"/>
  <c r="S24" i="33"/>
  <c r="R24" i="33"/>
  <c r="Q24" i="33"/>
  <c r="P24" i="33"/>
  <c r="S23" i="33"/>
  <c r="R23" i="33"/>
  <c r="Q23" i="33"/>
  <c r="P23" i="33"/>
  <c r="S22" i="33"/>
  <c r="R22" i="33"/>
  <c r="Q22" i="33"/>
  <c r="P22" i="33"/>
  <c r="S21" i="33"/>
  <c r="R21" i="33"/>
  <c r="Q21" i="33"/>
  <c r="P21" i="33"/>
  <c r="S20" i="33"/>
  <c r="R20" i="33"/>
  <c r="Q20" i="33"/>
  <c r="P20" i="33"/>
  <c r="S19" i="33"/>
  <c r="R19" i="33"/>
  <c r="Q19" i="33"/>
  <c r="P19" i="33"/>
  <c r="S18" i="33"/>
  <c r="R18" i="33"/>
  <c r="Q18" i="33"/>
  <c r="P18" i="33"/>
  <c r="S17" i="33"/>
  <c r="R17" i="33"/>
  <c r="Q17" i="33"/>
  <c r="P17" i="33"/>
  <c r="S16" i="33"/>
  <c r="R16" i="33"/>
  <c r="Q16" i="33"/>
  <c r="P16" i="33"/>
  <c r="S15" i="33"/>
  <c r="R15" i="33"/>
  <c r="Q15" i="33"/>
  <c r="P15" i="33"/>
  <c r="O9" i="33"/>
  <c r="N9" i="33"/>
  <c r="M9" i="33"/>
  <c r="L9" i="33"/>
  <c r="K9" i="33"/>
  <c r="J9" i="33"/>
  <c r="H9" i="33"/>
  <c r="G9" i="33"/>
  <c r="F9" i="33"/>
  <c r="E9" i="33"/>
  <c r="D9" i="33"/>
  <c r="O8" i="33"/>
  <c r="N8" i="33"/>
  <c r="M8" i="33"/>
  <c r="L8" i="33"/>
  <c r="K8" i="33"/>
  <c r="J8" i="33"/>
  <c r="H8" i="33"/>
  <c r="G8" i="33"/>
  <c r="F8" i="33"/>
  <c r="E8" i="33"/>
  <c r="D8" i="33"/>
  <c r="S7" i="33"/>
  <c r="O7" i="33"/>
  <c r="N7" i="33"/>
  <c r="M7" i="33"/>
  <c r="L7" i="33"/>
  <c r="K7" i="33"/>
  <c r="J7" i="33"/>
  <c r="I7" i="33"/>
  <c r="H7" i="33"/>
  <c r="G7" i="33"/>
  <c r="F7" i="33"/>
  <c r="E7" i="33"/>
  <c r="D7" i="33"/>
  <c r="O8" i="26"/>
  <c r="N8" i="26"/>
  <c r="M8" i="26"/>
  <c r="L8" i="26"/>
  <c r="K8" i="26"/>
  <c r="J8" i="26"/>
  <c r="H8" i="26"/>
  <c r="G8" i="26"/>
  <c r="F8" i="26"/>
  <c r="E8" i="26"/>
  <c r="D8" i="26"/>
  <c r="S7" i="26"/>
  <c r="R7" i="26"/>
  <c r="Q7" i="26"/>
  <c r="P7" i="26"/>
  <c r="O7" i="26"/>
  <c r="N7" i="26"/>
  <c r="M7" i="26"/>
  <c r="L7" i="26"/>
  <c r="K7" i="26"/>
  <c r="J7" i="26"/>
  <c r="I7" i="26"/>
  <c r="H7" i="26"/>
  <c r="G7" i="26"/>
  <c r="F7" i="26"/>
  <c r="E7" i="26"/>
  <c r="D7" i="26"/>
  <c r="O8" i="27"/>
  <c r="N8" i="27"/>
  <c r="M8" i="27"/>
  <c r="L8" i="27"/>
  <c r="K8" i="27"/>
  <c r="J8" i="27"/>
  <c r="H8" i="27"/>
  <c r="G8" i="27"/>
  <c r="F8" i="27"/>
  <c r="E8" i="27"/>
  <c r="D8" i="27"/>
  <c r="S7" i="27"/>
  <c r="R7" i="27"/>
  <c r="Q7" i="27"/>
  <c r="P7" i="27"/>
  <c r="O7" i="27"/>
  <c r="N7" i="27"/>
  <c r="M7" i="27"/>
  <c r="L7" i="27"/>
  <c r="K7" i="27"/>
  <c r="J7" i="27"/>
  <c r="I7" i="27"/>
  <c r="H7" i="27"/>
  <c r="G7" i="27"/>
  <c r="F7" i="27"/>
  <c r="E7" i="27"/>
  <c r="D7" i="27"/>
  <c r="O8" i="32"/>
  <c r="N8" i="32"/>
  <c r="M8" i="32"/>
  <c r="L8" i="32"/>
  <c r="K8" i="32"/>
  <c r="J8" i="32"/>
  <c r="H8" i="32"/>
  <c r="G8" i="32"/>
  <c r="F8" i="32"/>
  <c r="E8" i="32"/>
  <c r="D8" i="32"/>
  <c r="S7" i="32"/>
  <c r="R7" i="32"/>
  <c r="Q7" i="32"/>
  <c r="P7" i="32"/>
  <c r="O7" i="32"/>
  <c r="N7" i="32"/>
  <c r="M7" i="32"/>
  <c r="L7" i="32"/>
  <c r="K7" i="32"/>
  <c r="J7" i="32"/>
  <c r="I7" i="32"/>
  <c r="H7" i="32"/>
  <c r="G7" i="32"/>
  <c r="F7" i="32"/>
  <c r="E7" i="32"/>
  <c r="D7" i="32"/>
  <c r="M7" i="22" l="1"/>
  <c r="O15" i="22"/>
  <c r="N18" i="22"/>
  <c r="P15" i="22"/>
  <c r="L7" i="22"/>
  <c r="N16" i="22"/>
  <c r="P16" i="22"/>
  <c r="M16" i="22"/>
  <c r="K15" i="22"/>
  <c r="N15" i="22"/>
  <c r="L15" i="22"/>
  <c r="M18" i="22"/>
  <c r="W16" i="22" a="1"/>
  <c r="W16" i="22" s="1"/>
  <c r="M10" i="22"/>
  <c r="P7" i="22"/>
  <c r="O18" i="22"/>
  <c r="AA24" i="22"/>
  <c r="G27" i="22"/>
  <c r="N7" i="22"/>
  <c r="Y16" i="22"/>
  <c r="M15" i="22"/>
  <c r="O16" i="22"/>
  <c r="O9" i="22"/>
  <c r="J16" i="22"/>
  <c r="V18" i="22"/>
  <c r="AB18" i="22" s="1"/>
  <c r="M33" i="22"/>
  <c r="P33" i="22"/>
  <c r="L17" i="22"/>
  <c r="N34" i="22"/>
  <c r="V34" i="22"/>
  <c r="AC34" i="22" s="1"/>
  <c r="L34" i="22"/>
  <c r="N17" i="22"/>
  <c r="I25" i="22"/>
  <c r="O25" i="22" s="1"/>
  <c r="N33" i="22"/>
  <c r="J34" i="22"/>
  <c r="AB16" i="22"/>
  <c r="P9" i="22"/>
  <c r="L10" i="22"/>
  <c r="P34" i="22"/>
  <c r="N10" i="22"/>
  <c r="J18" i="22"/>
  <c r="K18" i="22"/>
  <c r="Q7" i="22"/>
  <c r="O34" i="22"/>
  <c r="U24" i="22"/>
  <c r="O33" i="22"/>
  <c r="V33" i="22"/>
  <c r="AB33" i="22" s="1"/>
  <c r="V9" i="22"/>
  <c r="W9" i="22" s="1" a="1"/>
  <c r="W9" i="22" s="1"/>
  <c r="V10" i="22"/>
  <c r="Z10" i="22" s="1"/>
  <c r="I19" i="22"/>
  <c r="N19" i="22" s="1"/>
  <c r="AA36" i="22"/>
  <c r="T36" i="22"/>
  <c r="S19" i="22"/>
  <c r="X19" i="22"/>
  <c r="O35" i="22"/>
  <c r="V7" i="22"/>
  <c r="Q16" i="22"/>
  <c r="V8" i="22"/>
  <c r="N35" i="22"/>
  <c r="U11" i="22"/>
  <c r="E27" i="22"/>
  <c r="R25" i="22"/>
  <c r="X26" i="22"/>
  <c r="T26" i="22"/>
  <c r="S26" i="22"/>
  <c r="R11" i="22"/>
  <c r="U36" i="22"/>
  <c r="T11" i="22"/>
  <c r="AA11" i="22"/>
  <c r="R36" i="22"/>
  <c r="X23" i="22"/>
  <c r="S23" i="22"/>
  <c r="V23" i="22" s="1"/>
  <c r="M8" i="22"/>
  <c r="S36" i="22"/>
  <c r="X36" i="22"/>
  <c r="J10" i="22"/>
  <c r="K10" i="22"/>
  <c r="AA19" i="22"/>
  <c r="T19" i="22"/>
  <c r="L35" i="22"/>
  <c r="L9" i="22"/>
  <c r="P8" i="22"/>
  <c r="V35" i="22"/>
  <c r="V32" i="22"/>
  <c r="I26" i="22"/>
  <c r="N8" i="22"/>
  <c r="J7" i="22"/>
  <c r="K7" i="22"/>
  <c r="S25" i="22"/>
  <c r="X25" i="22"/>
  <c r="F27" i="22"/>
  <c r="T27" i="22" s="1"/>
  <c r="S24" i="22"/>
  <c r="R24" i="22"/>
  <c r="I24" i="22"/>
  <c r="M24" i="22" s="1"/>
  <c r="K17" i="22"/>
  <c r="J17" i="22"/>
  <c r="P17" i="22"/>
  <c r="O17" i="22"/>
  <c r="I36" i="22"/>
  <c r="P36" i="22" s="1"/>
  <c r="P35" i="22"/>
  <c r="K33" i="22"/>
  <c r="J33" i="22"/>
  <c r="K32" i="22"/>
  <c r="J32" i="22"/>
  <c r="P32" i="22"/>
  <c r="N32" i="22"/>
  <c r="M32" i="22"/>
  <c r="L32" i="22"/>
  <c r="V17" i="22"/>
  <c r="O10" i="22"/>
  <c r="I11" i="22"/>
  <c r="L11" i="22" s="1"/>
  <c r="AA27" i="22"/>
  <c r="J8" i="22"/>
  <c r="K8" i="22"/>
  <c r="M19" i="22"/>
  <c r="R19" i="22"/>
  <c r="S11" i="22"/>
  <c r="X11" i="22"/>
  <c r="J9" i="22"/>
  <c r="M9" i="22"/>
  <c r="K9" i="22"/>
  <c r="O8" i="22"/>
  <c r="K35" i="22"/>
  <c r="J35" i="22"/>
  <c r="I23" i="22"/>
  <c r="U27" i="22"/>
  <c r="V15" i="22"/>
  <c r="Z18" i="22"/>
  <c r="I9" i="33"/>
  <c r="I8" i="33"/>
  <c r="J28" i="31"/>
  <c r="J26" i="31"/>
  <c r="E28" i="31"/>
  <c r="E26" i="31"/>
  <c r="J7" i="31"/>
  <c r="J5" i="31"/>
  <c r="E7" i="31"/>
  <c r="E5" i="31"/>
  <c r="J28" i="7"/>
  <c r="J26" i="7"/>
  <c r="E28" i="7"/>
  <c r="E26" i="7"/>
  <c r="J7" i="7"/>
  <c r="J5" i="7"/>
  <c r="E7" i="7"/>
  <c r="E5" i="7"/>
  <c r="AC18" i="22" l="1"/>
  <c r="Q15" i="22"/>
  <c r="Q18" i="22"/>
  <c r="Z34" i="22"/>
  <c r="AB34" i="22"/>
  <c r="W18" i="22" a="1"/>
  <c r="W18" i="22" s="1"/>
  <c r="Q35" i="22"/>
  <c r="Y18" i="22"/>
  <c r="Q34" i="22"/>
  <c r="Y33" i="22"/>
  <c r="Q8" i="22"/>
  <c r="Q33" i="22"/>
  <c r="AC33" i="22"/>
  <c r="Q10" i="22"/>
  <c r="AC10" i="22"/>
  <c r="W10" i="22" a="1"/>
  <c r="W10" i="22" s="1"/>
  <c r="Z9" i="22"/>
  <c r="M11" i="22"/>
  <c r="Y10" i="22"/>
  <c r="AB9" i="22"/>
  <c r="AB10" i="22"/>
  <c r="Q17" i="22"/>
  <c r="N11" i="22"/>
  <c r="AC9" i="22"/>
  <c r="J25" i="22"/>
  <c r="Y9" i="22"/>
  <c r="W34" i="22" a="1"/>
  <c r="W34" i="22" s="1"/>
  <c r="P25" i="22"/>
  <c r="Q9" i="22"/>
  <c r="V26" i="22"/>
  <c r="W26" i="22" s="1" a="1"/>
  <c r="W26" i="22" s="1"/>
  <c r="W33" i="22" a="1"/>
  <c r="W33" i="22" s="1"/>
  <c r="K25" i="22"/>
  <c r="Y34" i="22"/>
  <c r="O19" i="22"/>
  <c r="Z33" i="22"/>
  <c r="L19" i="22"/>
  <c r="M25" i="22"/>
  <c r="N25" i="22"/>
  <c r="V25" i="22"/>
  <c r="Z25" i="22" s="1"/>
  <c r="L25" i="22"/>
  <c r="W23" i="22" a="1"/>
  <c r="W23" i="22" s="1"/>
  <c r="AC23" i="22"/>
  <c r="AB23" i="22"/>
  <c r="Z23" i="22"/>
  <c r="Y23" i="22"/>
  <c r="K36" i="22"/>
  <c r="J36" i="22"/>
  <c r="L36" i="22"/>
  <c r="V11" i="22"/>
  <c r="R27" i="22"/>
  <c r="I27" i="22"/>
  <c r="M27" i="22" s="1"/>
  <c r="K19" i="22"/>
  <c r="J19" i="22"/>
  <c r="P19" i="22"/>
  <c r="Q19" i="22" s="1"/>
  <c r="K26" i="22"/>
  <c r="J26" i="22"/>
  <c r="M26" i="22"/>
  <c r="O26" i="22"/>
  <c r="P26" i="22"/>
  <c r="J11" i="22"/>
  <c r="K11" i="22"/>
  <c r="L26" i="22"/>
  <c r="J23" i="22"/>
  <c r="K23" i="22"/>
  <c r="O23" i="22"/>
  <c r="M23" i="22"/>
  <c r="P23" i="22"/>
  <c r="V19" i="22"/>
  <c r="Y15" i="22"/>
  <c r="AC15" i="22"/>
  <c r="AB15" i="22"/>
  <c r="Z15" i="22"/>
  <c r="W15" i="22" a="1"/>
  <c r="W15" i="22" s="1"/>
  <c r="W32" i="22" a="1"/>
  <c r="W32" i="22" s="1"/>
  <c r="AC32" i="22"/>
  <c r="AB32" i="22"/>
  <c r="Z32" i="22"/>
  <c r="Y32" i="22"/>
  <c r="S27" i="22"/>
  <c r="X27" i="22"/>
  <c r="N23" i="22"/>
  <c r="Y8" i="22"/>
  <c r="AC8" i="22"/>
  <c r="AB8" i="22"/>
  <c r="Z8" i="22"/>
  <c r="W8" i="22" a="1"/>
  <c r="W8" i="22" s="1"/>
  <c r="Y7" i="22"/>
  <c r="AC7" i="22"/>
  <c r="AB7" i="22"/>
  <c r="Z7" i="22"/>
  <c r="W7" i="22" a="1"/>
  <c r="W7" i="22" s="1"/>
  <c r="Z17" i="22"/>
  <c r="Y17" i="22"/>
  <c r="W17" i="22" a="1"/>
  <c r="W17" i="22" s="1"/>
  <c r="AC17" i="22"/>
  <c r="AB17" i="22"/>
  <c r="AC35" i="22"/>
  <c r="AB35" i="22"/>
  <c r="Z35" i="22"/>
  <c r="Y35" i="22"/>
  <c r="W35" i="22" a="1"/>
  <c r="W35" i="22" s="1"/>
  <c r="M36" i="22"/>
  <c r="O36" i="22"/>
  <c r="Q32" i="22"/>
  <c r="K24" i="22"/>
  <c r="J24" i="22"/>
  <c r="P24" i="22"/>
  <c r="N24" i="22"/>
  <c r="L24" i="22"/>
  <c r="O24" i="22"/>
  <c r="N36" i="22"/>
  <c r="V36" i="22"/>
  <c r="O11" i="22"/>
  <c r="N26" i="22"/>
  <c r="L23" i="22"/>
  <c r="V24" i="22"/>
  <c r="P11" i="22"/>
  <c r="O9" i="26"/>
  <c r="O9" i="27"/>
  <c r="O9" i="32"/>
  <c r="N9" i="26"/>
  <c r="N9" i="27"/>
  <c r="N9" i="32"/>
  <c r="M9" i="26"/>
  <c r="M9" i="27"/>
  <c r="M9" i="32"/>
  <c r="L9" i="26"/>
  <c r="L9" i="27"/>
  <c r="L9" i="32"/>
  <c r="K9" i="26"/>
  <c r="K9" i="27"/>
  <c r="K9" i="32"/>
  <c r="J9" i="26"/>
  <c r="J9" i="27"/>
  <c r="J9" i="32"/>
  <c r="H9" i="26"/>
  <c r="H9" i="27"/>
  <c r="H9" i="32"/>
  <c r="G9" i="26"/>
  <c r="I9" i="26" s="1"/>
  <c r="G9" i="27"/>
  <c r="I9" i="27" s="1"/>
  <c r="G9" i="32"/>
  <c r="F9" i="26"/>
  <c r="F9" i="27"/>
  <c r="F9" i="32"/>
  <c r="E9" i="26"/>
  <c r="E9" i="27"/>
  <c r="E9" i="32"/>
  <c r="D9" i="26"/>
  <c r="D9" i="27"/>
  <c r="D9" i="32"/>
  <c r="Q24" i="22" l="1"/>
  <c r="W25" i="22" a="1"/>
  <c r="W25" i="22" s="1"/>
  <c r="AC25" i="22"/>
  <c r="AB25" i="22"/>
  <c r="Y25" i="22"/>
  <c r="Q25" i="22"/>
  <c r="Q11" i="22"/>
  <c r="AB26" i="22"/>
  <c r="N27" i="22"/>
  <c r="Y26" i="22"/>
  <c r="Q26" i="22"/>
  <c r="Z26" i="22"/>
  <c r="AC26" i="22"/>
  <c r="Q23" i="22"/>
  <c r="AC24" i="22"/>
  <c r="AB24" i="22"/>
  <c r="Z24" i="22"/>
  <c r="Y24" i="22"/>
  <c r="W24" i="22" a="1"/>
  <c r="W24" i="22" s="1"/>
  <c r="V27" i="22"/>
  <c r="Z36" i="22"/>
  <c r="Y36" i="22"/>
  <c r="W36" i="22" a="1"/>
  <c r="W36" i="22" s="1"/>
  <c r="AC36" i="22"/>
  <c r="AB36" i="22"/>
  <c r="W11" i="22" a="1"/>
  <c r="W11" i="22" s="1"/>
  <c r="AB11" i="22"/>
  <c r="AC11" i="22"/>
  <c r="Z11" i="22"/>
  <c r="Y11" i="22"/>
  <c r="Q36" i="22"/>
  <c r="AC19" i="22"/>
  <c r="AB19" i="22"/>
  <c r="Z19" i="22"/>
  <c r="Y19" i="22"/>
  <c r="W19" i="22" a="1"/>
  <c r="W19" i="22" s="1"/>
  <c r="K27" i="22"/>
  <c r="J27" i="22"/>
  <c r="O27" i="22"/>
  <c r="P27" i="22"/>
  <c r="L27" i="22"/>
  <c r="I8" i="27"/>
  <c r="I8" i="26"/>
  <c r="I9" i="32"/>
  <c r="I8" i="32"/>
  <c r="Q27" i="22" l="1"/>
  <c r="AB27" i="22"/>
  <c r="Z27" i="22"/>
  <c r="Y27" i="22"/>
  <c r="W27" i="22" a="1"/>
  <c r="W27" i="22" s="1"/>
  <c r="AC27" i="22"/>
  <c r="D26" i="7"/>
  <c r="D27" i="7"/>
  <c r="S100" i="32" l="1"/>
  <c r="R100" i="32"/>
  <c r="Q100" i="32"/>
  <c r="P100" i="32"/>
  <c r="S99" i="32"/>
  <c r="R99" i="32"/>
  <c r="Q99" i="32"/>
  <c r="P99" i="32"/>
  <c r="S98" i="32"/>
  <c r="R98" i="32"/>
  <c r="Q98" i="32"/>
  <c r="P98" i="32"/>
  <c r="S97" i="32"/>
  <c r="R97" i="32"/>
  <c r="Q97" i="32"/>
  <c r="P97" i="32"/>
  <c r="S96" i="32"/>
  <c r="R96" i="32"/>
  <c r="Q96" i="32"/>
  <c r="P96" i="32"/>
  <c r="S95" i="32"/>
  <c r="R95" i="32"/>
  <c r="Q95" i="32"/>
  <c r="P95" i="32"/>
  <c r="S94" i="32"/>
  <c r="R94" i="32"/>
  <c r="Q94" i="32"/>
  <c r="P94" i="32"/>
  <c r="S93" i="32"/>
  <c r="R93" i="32"/>
  <c r="Q93" i="32"/>
  <c r="P93" i="32"/>
  <c r="S92" i="32"/>
  <c r="R92" i="32"/>
  <c r="Q92" i="32"/>
  <c r="P92" i="32"/>
  <c r="S91" i="32"/>
  <c r="R91" i="32"/>
  <c r="Q91" i="32"/>
  <c r="P91" i="32"/>
  <c r="S90" i="32"/>
  <c r="R90" i="32"/>
  <c r="Q90" i="32"/>
  <c r="P90" i="32"/>
  <c r="S89" i="32"/>
  <c r="R89" i="32"/>
  <c r="Q89" i="32"/>
  <c r="P89" i="32"/>
  <c r="S88" i="32"/>
  <c r="R88" i="32"/>
  <c r="Q88" i="32"/>
  <c r="P88" i="32"/>
  <c r="S87" i="32"/>
  <c r="R87" i="32"/>
  <c r="Q87" i="32"/>
  <c r="P87" i="32"/>
  <c r="S86" i="32"/>
  <c r="R86" i="32"/>
  <c r="Q86" i="32"/>
  <c r="P86" i="32"/>
  <c r="S85" i="32"/>
  <c r="R85" i="32"/>
  <c r="Q85" i="32"/>
  <c r="P85" i="32"/>
  <c r="S84" i="32"/>
  <c r="R84" i="32"/>
  <c r="Q84" i="32"/>
  <c r="P84" i="32"/>
  <c r="S83" i="32"/>
  <c r="R83" i="32"/>
  <c r="Q83" i="32"/>
  <c r="P83" i="32"/>
  <c r="S82" i="32"/>
  <c r="R82" i="32"/>
  <c r="Q82" i="32"/>
  <c r="P82" i="32"/>
  <c r="S81" i="32"/>
  <c r="R81" i="32"/>
  <c r="Q81" i="32"/>
  <c r="P81" i="32"/>
  <c r="S80" i="32"/>
  <c r="R80" i="32"/>
  <c r="Q80" i="32"/>
  <c r="P80" i="32"/>
  <c r="S79" i="32"/>
  <c r="R79" i="32"/>
  <c r="Q79" i="32"/>
  <c r="P79" i="32"/>
  <c r="S78" i="32"/>
  <c r="R78" i="32"/>
  <c r="Q78" i="32"/>
  <c r="P78" i="32"/>
  <c r="S77" i="32"/>
  <c r="R77" i="32"/>
  <c r="Q77" i="32"/>
  <c r="P77" i="32"/>
  <c r="S76" i="32"/>
  <c r="R76" i="32"/>
  <c r="Q76" i="32"/>
  <c r="P76" i="32"/>
  <c r="S75" i="32"/>
  <c r="R75" i="32"/>
  <c r="Q75" i="32"/>
  <c r="P75" i="32"/>
  <c r="S74" i="32"/>
  <c r="R74" i="32"/>
  <c r="Q74" i="32"/>
  <c r="P74" i="32"/>
  <c r="S73" i="32"/>
  <c r="R73" i="32"/>
  <c r="Q73" i="32"/>
  <c r="P73" i="32"/>
  <c r="S72" i="32"/>
  <c r="R72" i="32"/>
  <c r="Q72" i="32"/>
  <c r="P72" i="32"/>
  <c r="S71" i="32"/>
  <c r="R71" i="32"/>
  <c r="Q71" i="32"/>
  <c r="P71" i="32"/>
  <c r="S70" i="32"/>
  <c r="R70" i="32"/>
  <c r="Q70" i="32"/>
  <c r="P70" i="32"/>
  <c r="S69" i="32"/>
  <c r="R69" i="32"/>
  <c r="Q69" i="32"/>
  <c r="P69" i="32"/>
  <c r="S68" i="32"/>
  <c r="R68" i="32"/>
  <c r="Q68" i="32"/>
  <c r="P68" i="32"/>
  <c r="S67" i="32"/>
  <c r="R67" i="32"/>
  <c r="Q67" i="32"/>
  <c r="P67" i="32"/>
  <c r="S66" i="32"/>
  <c r="R66" i="32"/>
  <c r="Q66" i="32"/>
  <c r="P66" i="32"/>
  <c r="S65" i="32"/>
  <c r="R65" i="32"/>
  <c r="Q65" i="32"/>
  <c r="P65" i="32"/>
  <c r="S64" i="32"/>
  <c r="R64" i="32"/>
  <c r="Q64" i="32"/>
  <c r="P64" i="32"/>
  <c r="S63" i="32"/>
  <c r="R63" i="32"/>
  <c r="Q63" i="32"/>
  <c r="P63" i="32"/>
  <c r="S62" i="32"/>
  <c r="R62" i="32"/>
  <c r="Q62" i="32"/>
  <c r="P62" i="32"/>
  <c r="S61" i="32"/>
  <c r="R61" i="32"/>
  <c r="Q61" i="32"/>
  <c r="P61" i="32"/>
  <c r="S60" i="32"/>
  <c r="R60" i="32"/>
  <c r="Q60" i="32"/>
  <c r="P60" i="32"/>
  <c r="S59" i="32"/>
  <c r="R59" i="32"/>
  <c r="Q59" i="32"/>
  <c r="P59" i="32"/>
  <c r="S58" i="32"/>
  <c r="R58" i="32"/>
  <c r="Q58" i="32"/>
  <c r="P58" i="32"/>
  <c r="S57" i="32"/>
  <c r="R57" i="32"/>
  <c r="Q57" i="32"/>
  <c r="P57" i="32"/>
  <c r="S56" i="32"/>
  <c r="R56" i="32"/>
  <c r="Q56" i="32"/>
  <c r="P56" i="32"/>
  <c r="S55" i="32"/>
  <c r="R55" i="32"/>
  <c r="Q55" i="32"/>
  <c r="P55" i="32"/>
  <c r="S54" i="32"/>
  <c r="R54" i="32"/>
  <c r="Q54" i="32"/>
  <c r="P54" i="32"/>
  <c r="S53" i="32"/>
  <c r="R53" i="32"/>
  <c r="Q53" i="32"/>
  <c r="P53" i="32"/>
  <c r="S52" i="32"/>
  <c r="R52" i="32"/>
  <c r="Q52" i="32"/>
  <c r="P52" i="32"/>
  <c r="S51" i="32"/>
  <c r="R51" i="32"/>
  <c r="Q51" i="32"/>
  <c r="P51" i="32"/>
  <c r="S50" i="32"/>
  <c r="R50" i="32"/>
  <c r="Q50" i="32"/>
  <c r="P50" i="32"/>
  <c r="S49" i="32"/>
  <c r="R49" i="32"/>
  <c r="Q49" i="32"/>
  <c r="P49" i="32"/>
  <c r="S48" i="32"/>
  <c r="R48" i="32"/>
  <c r="Q48" i="32"/>
  <c r="P48" i="32"/>
  <c r="S47" i="32"/>
  <c r="R47" i="32"/>
  <c r="Q47" i="32"/>
  <c r="P47" i="32"/>
  <c r="S46" i="32"/>
  <c r="R46" i="32"/>
  <c r="Q46" i="32"/>
  <c r="P46" i="32"/>
  <c r="S45" i="32"/>
  <c r="R45" i="32"/>
  <c r="Q45" i="32"/>
  <c r="P45" i="32"/>
  <c r="S44" i="32"/>
  <c r="R44" i="32"/>
  <c r="Q44" i="32"/>
  <c r="P44" i="32"/>
  <c r="S43" i="32"/>
  <c r="R43" i="32"/>
  <c r="Q43" i="32"/>
  <c r="P43" i="32"/>
  <c r="S42" i="32"/>
  <c r="R42" i="32"/>
  <c r="Q42" i="32"/>
  <c r="P42" i="32"/>
  <c r="S41" i="32"/>
  <c r="R41" i="32"/>
  <c r="Q41" i="32"/>
  <c r="P41" i="32"/>
  <c r="S40" i="32"/>
  <c r="R40" i="32"/>
  <c r="Q40" i="32"/>
  <c r="P40" i="32"/>
  <c r="S39" i="32"/>
  <c r="R39" i="32"/>
  <c r="Q39" i="32"/>
  <c r="P39" i="32"/>
  <c r="S38" i="32"/>
  <c r="R38" i="32"/>
  <c r="Q38" i="32"/>
  <c r="P38" i="32"/>
  <c r="S37" i="32"/>
  <c r="R37" i="32"/>
  <c r="Q37" i="32"/>
  <c r="P37" i="32"/>
  <c r="S36" i="32"/>
  <c r="R36" i="32"/>
  <c r="Q36" i="32"/>
  <c r="P36" i="32"/>
  <c r="S35" i="32"/>
  <c r="R35" i="32"/>
  <c r="Q35" i="32"/>
  <c r="P35" i="32"/>
  <c r="S34" i="32"/>
  <c r="R34" i="32"/>
  <c r="Q34" i="32"/>
  <c r="P34" i="32"/>
  <c r="S33" i="32"/>
  <c r="R33" i="32"/>
  <c r="Q33" i="32"/>
  <c r="P33" i="32"/>
  <c r="S32" i="32"/>
  <c r="R32" i="32"/>
  <c r="Q32" i="32"/>
  <c r="P32" i="32"/>
  <c r="S31" i="32"/>
  <c r="R31" i="32"/>
  <c r="Q31" i="32"/>
  <c r="P31" i="32"/>
  <c r="S30" i="32"/>
  <c r="R30" i="32"/>
  <c r="Q30" i="32"/>
  <c r="P30" i="32"/>
  <c r="S29" i="32"/>
  <c r="R29" i="32"/>
  <c r="Q29" i="32"/>
  <c r="P29" i="32"/>
  <c r="S28" i="32"/>
  <c r="R28" i="32"/>
  <c r="Q28" i="32"/>
  <c r="P28" i="32"/>
  <c r="S27" i="32"/>
  <c r="R27" i="32"/>
  <c r="Q27" i="32"/>
  <c r="P27" i="32"/>
  <c r="S26" i="32"/>
  <c r="R26" i="32"/>
  <c r="Q26" i="32"/>
  <c r="P26" i="32"/>
  <c r="S25" i="32"/>
  <c r="R25" i="32"/>
  <c r="Q25" i="32"/>
  <c r="P25" i="32"/>
  <c r="S24" i="32"/>
  <c r="R24" i="32"/>
  <c r="Q24" i="32"/>
  <c r="P24" i="32"/>
  <c r="S23" i="32"/>
  <c r="R23" i="32"/>
  <c r="Q23" i="32"/>
  <c r="P23" i="32"/>
  <c r="S22" i="32"/>
  <c r="R22" i="32"/>
  <c r="Q22" i="32"/>
  <c r="P22" i="32"/>
  <c r="S21" i="32"/>
  <c r="R21" i="32"/>
  <c r="Q21" i="32"/>
  <c r="P21" i="32"/>
  <c r="S20" i="32"/>
  <c r="R20" i="32"/>
  <c r="Q20" i="32"/>
  <c r="P20" i="32"/>
  <c r="S19" i="32"/>
  <c r="R19" i="32"/>
  <c r="Q19" i="32"/>
  <c r="P19" i="32"/>
  <c r="S18" i="32"/>
  <c r="R18" i="32"/>
  <c r="Q18" i="32"/>
  <c r="P18" i="32"/>
  <c r="S17" i="32"/>
  <c r="R17" i="32"/>
  <c r="Q17" i="32"/>
  <c r="P17" i="32"/>
  <c r="S16" i="32"/>
  <c r="R16" i="32"/>
  <c r="Q16" i="32"/>
  <c r="P16" i="32"/>
  <c r="S15" i="32"/>
  <c r="R15" i="32"/>
  <c r="Q15" i="32"/>
  <c r="P15" i="32"/>
  <c r="D6" i="31" l="1"/>
  <c r="D5" i="31"/>
  <c r="S100" i="27"/>
  <c r="R100" i="27"/>
  <c r="Q100" i="27"/>
  <c r="P100" i="27"/>
  <c r="S99" i="27"/>
  <c r="R99" i="27"/>
  <c r="Q99" i="27"/>
  <c r="P99" i="27"/>
  <c r="S98" i="27"/>
  <c r="R98" i="27"/>
  <c r="Q98" i="27"/>
  <c r="P98" i="27"/>
  <c r="S97" i="27"/>
  <c r="R97" i="27"/>
  <c r="Q97" i="27"/>
  <c r="P97" i="27"/>
  <c r="S96" i="27"/>
  <c r="R96" i="27"/>
  <c r="Q96" i="27"/>
  <c r="P96" i="27"/>
  <c r="S95" i="27"/>
  <c r="R95" i="27"/>
  <c r="Q95" i="27"/>
  <c r="P95" i="27"/>
  <c r="S94" i="27"/>
  <c r="R94" i="27"/>
  <c r="Q94" i="27"/>
  <c r="P94" i="27"/>
  <c r="S93" i="27"/>
  <c r="R93" i="27"/>
  <c r="Q93" i="27"/>
  <c r="P93" i="27"/>
  <c r="S92" i="27"/>
  <c r="R92" i="27"/>
  <c r="Q92" i="27"/>
  <c r="P92" i="27"/>
  <c r="S91" i="27"/>
  <c r="R91" i="27"/>
  <c r="Q91" i="27"/>
  <c r="P91" i="27"/>
  <c r="S90" i="27"/>
  <c r="R90" i="27"/>
  <c r="Q90" i="27"/>
  <c r="P90" i="27"/>
  <c r="S89" i="27"/>
  <c r="R89" i="27"/>
  <c r="Q89" i="27"/>
  <c r="P89" i="27"/>
  <c r="S88" i="27"/>
  <c r="R88" i="27"/>
  <c r="Q88" i="27"/>
  <c r="P88" i="27"/>
  <c r="S87" i="27"/>
  <c r="R87" i="27"/>
  <c r="Q87" i="27"/>
  <c r="P87" i="27"/>
  <c r="S86" i="27"/>
  <c r="R86" i="27"/>
  <c r="Q86" i="27"/>
  <c r="P86" i="27"/>
  <c r="S85" i="27"/>
  <c r="R85" i="27"/>
  <c r="Q85" i="27"/>
  <c r="P85" i="27"/>
  <c r="S84" i="27"/>
  <c r="R84" i="27"/>
  <c r="Q84" i="27"/>
  <c r="P84" i="27"/>
  <c r="S83" i="27"/>
  <c r="R83" i="27"/>
  <c r="Q83" i="27"/>
  <c r="P83" i="27"/>
  <c r="S82" i="27"/>
  <c r="R82" i="27"/>
  <c r="Q82" i="27"/>
  <c r="P82" i="27"/>
  <c r="S81" i="27"/>
  <c r="R81" i="27"/>
  <c r="Q81" i="27"/>
  <c r="P81" i="27"/>
  <c r="S80" i="27"/>
  <c r="R80" i="27"/>
  <c r="Q80" i="27"/>
  <c r="P80" i="27"/>
  <c r="S79" i="27"/>
  <c r="R79" i="27"/>
  <c r="Q79" i="27"/>
  <c r="P79" i="27"/>
  <c r="S78" i="27"/>
  <c r="R78" i="27"/>
  <c r="Q78" i="27"/>
  <c r="P78" i="27"/>
  <c r="S77" i="27"/>
  <c r="R77" i="27"/>
  <c r="Q77" i="27"/>
  <c r="P77" i="27"/>
  <c r="S76" i="27"/>
  <c r="R76" i="27"/>
  <c r="Q76" i="27"/>
  <c r="P76" i="27"/>
  <c r="S75" i="27"/>
  <c r="R75" i="27"/>
  <c r="Q75" i="27"/>
  <c r="P75" i="27"/>
  <c r="S74" i="27"/>
  <c r="R74" i="27"/>
  <c r="Q74" i="27"/>
  <c r="P74" i="27"/>
  <c r="S73" i="27"/>
  <c r="R73" i="27"/>
  <c r="Q73" i="27"/>
  <c r="P73" i="27"/>
  <c r="S72" i="27"/>
  <c r="R72" i="27"/>
  <c r="Q72" i="27"/>
  <c r="P72" i="27"/>
  <c r="S71" i="27"/>
  <c r="R71" i="27"/>
  <c r="Q71" i="27"/>
  <c r="P71" i="27"/>
  <c r="S70" i="27"/>
  <c r="R70" i="27"/>
  <c r="Q70" i="27"/>
  <c r="P70" i="27"/>
  <c r="S69" i="27"/>
  <c r="R69" i="27"/>
  <c r="Q69" i="27"/>
  <c r="P69" i="27"/>
  <c r="S68" i="27"/>
  <c r="R68" i="27"/>
  <c r="Q68" i="27"/>
  <c r="P68" i="27"/>
  <c r="S67" i="27"/>
  <c r="R67" i="27"/>
  <c r="Q67" i="27"/>
  <c r="P67" i="27"/>
  <c r="S66" i="27"/>
  <c r="R66" i="27"/>
  <c r="Q66" i="27"/>
  <c r="P66" i="27"/>
  <c r="S65" i="27"/>
  <c r="R65" i="27"/>
  <c r="Q65" i="27"/>
  <c r="P65" i="27"/>
  <c r="S64" i="27"/>
  <c r="R64" i="27"/>
  <c r="Q64" i="27"/>
  <c r="P64" i="27"/>
  <c r="S63" i="27"/>
  <c r="R63" i="27"/>
  <c r="Q63" i="27"/>
  <c r="P63" i="27"/>
  <c r="S62" i="27"/>
  <c r="R62" i="27"/>
  <c r="Q62" i="27"/>
  <c r="P62" i="27"/>
  <c r="S61" i="27"/>
  <c r="R61" i="27"/>
  <c r="Q61" i="27"/>
  <c r="P61" i="27"/>
  <c r="S60" i="27"/>
  <c r="R60" i="27"/>
  <c r="Q60" i="27"/>
  <c r="P60" i="27"/>
  <c r="S59" i="27"/>
  <c r="R59" i="27"/>
  <c r="Q59" i="27"/>
  <c r="P59" i="27"/>
  <c r="S58" i="27"/>
  <c r="R58" i="27"/>
  <c r="Q58" i="27"/>
  <c r="P58" i="27"/>
  <c r="S57" i="27"/>
  <c r="R57" i="27"/>
  <c r="Q57" i="27"/>
  <c r="P57" i="27"/>
  <c r="S56" i="27"/>
  <c r="R56" i="27"/>
  <c r="Q56" i="27"/>
  <c r="P56" i="27"/>
  <c r="S55" i="27"/>
  <c r="R55" i="27"/>
  <c r="Q55" i="27"/>
  <c r="P55" i="27"/>
  <c r="S54" i="27"/>
  <c r="R54" i="27"/>
  <c r="Q54" i="27"/>
  <c r="P54" i="27"/>
  <c r="S53" i="27"/>
  <c r="R53" i="27"/>
  <c r="Q53" i="27"/>
  <c r="P53" i="27"/>
  <c r="S52" i="27"/>
  <c r="R52" i="27"/>
  <c r="Q52" i="27"/>
  <c r="P52" i="27"/>
  <c r="S51" i="27"/>
  <c r="R51" i="27"/>
  <c r="Q51" i="27"/>
  <c r="P51" i="27"/>
  <c r="S50" i="27"/>
  <c r="R50" i="27"/>
  <c r="Q50" i="27"/>
  <c r="P50" i="27"/>
  <c r="S49" i="27"/>
  <c r="R49" i="27"/>
  <c r="Q49" i="27"/>
  <c r="P49" i="27"/>
  <c r="S48" i="27"/>
  <c r="R48" i="27"/>
  <c r="Q48" i="27"/>
  <c r="P48" i="27"/>
  <c r="S47" i="27"/>
  <c r="R47" i="27"/>
  <c r="Q47" i="27"/>
  <c r="P47" i="27"/>
  <c r="S46" i="27"/>
  <c r="R46" i="27"/>
  <c r="Q46" i="27"/>
  <c r="P46" i="27"/>
  <c r="S45" i="27"/>
  <c r="R45" i="27"/>
  <c r="Q45" i="27"/>
  <c r="P45" i="27"/>
  <c r="S44" i="27"/>
  <c r="R44" i="27"/>
  <c r="Q44" i="27"/>
  <c r="P44" i="27"/>
  <c r="S43" i="27"/>
  <c r="R43" i="27"/>
  <c r="Q43" i="27"/>
  <c r="P43" i="27"/>
  <c r="S42" i="27"/>
  <c r="R42" i="27"/>
  <c r="Q42" i="27"/>
  <c r="P42" i="27"/>
  <c r="S41" i="27"/>
  <c r="R41" i="27"/>
  <c r="Q41" i="27"/>
  <c r="P41" i="27"/>
  <c r="S40" i="27"/>
  <c r="R40" i="27"/>
  <c r="Q40" i="27"/>
  <c r="P40" i="27"/>
  <c r="S39" i="27"/>
  <c r="R39" i="27"/>
  <c r="Q39" i="27"/>
  <c r="P39" i="27"/>
  <c r="S38" i="27"/>
  <c r="R38" i="27"/>
  <c r="Q38" i="27"/>
  <c r="P38" i="27"/>
  <c r="S37" i="27"/>
  <c r="R37" i="27"/>
  <c r="Q37" i="27"/>
  <c r="P37" i="27"/>
  <c r="S36" i="27"/>
  <c r="R36" i="27"/>
  <c r="Q36" i="27"/>
  <c r="P36" i="27"/>
  <c r="S35" i="27"/>
  <c r="R35" i="27"/>
  <c r="Q35" i="27"/>
  <c r="P35" i="27"/>
  <c r="S34" i="27"/>
  <c r="R34" i="27"/>
  <c r="Q34" i="27"/>
  <c r="P34" i="27"/>
  <c r="S33" i="27"/>
  <c r="R33" i="27"/>
  <c r="Q33" i="27"/>
  <c r="P33" i="27"/>
  <c r="S32" i="27"/>
  <c r="R32" i="27"/>
  <c r="Q32" i="27"/>
  <c r="P32" i="27"/>
  <c r="S31" i="27"/>
  <c r="R31" i="27"/>
  <c r="Q31" i="27"/>
  <c r="P31" i="27"/>
  <c r="S30" i="27"/>
  <c r="R30" i="27"/>
  <c r="Q30" i="27"/>
  <c r="P30" i="27"/>
  <c r="S29" i="27"/>
  <c r="R29" i="27"/>
  <c r="Q29" i="27"/>
  <c r="P29" i="27"/>
  <c r="S28" i="27"/>
  <c r="R28" i="27"/>
  <c r="Q28" i="27"/>
  <c r="P28" i="27"/>
  <c r="S27" i="27"/>
  <c r="R27" i="27"/>
  <c r="Q27" i="27"/>
  <c r="P27" i="27"/>
  <c r="S26" i="27"/>
  <c r="R26" i="27"/>
  <c r="Q26" i="27"/>
  <c r="P26" i="27"/>
  <c r="S25" i="27"/>
  <c r="R25" i="27"/>
  <c r="Q25" i="27"/>
  <c r="P25" i="27"/>
  <c r="S24" i="27"/>
  <c r="R24" i="27"/>
  <c r="Q24" i="27"/>
  <c r="P24" i="27"/>
  <c r="S23" i="27"/>
  <c r="R23" i="27"/>
  <c r="Q23" i="27"/>
  <c r="P23" i="27"/>
  <c r="S22" i="27"/>
  <c r="R22" i="27"/>
  <c r="Q22" i="27"/>
  <c r="P22" i="27"/>
  <c r="S21" i="27"/>
  <c r="R21" i="27"/>
  <c r="Q21" i="27"/>
  <c r="P21" i="27"/>
  <c r="S20" i="27"/>
  <c r="R20" i="27"/>
  <c r="Q20" i="27"/>
  <c r="P20" i="27"/>
  <c r="S19" i="27"/>
  <c r="R19" i="27"/>
  <c r="Q19" i="27"/>
  <c r="P19" i="27"/>
  <c r="S18" i="27"/>
  <c r="R18" i="27"/>
  <c r="Q18" i="27"/>
  <c r="P18" i="27"/>
  <c r="S17" i="27"/>
  <c r="R17" i="27"/>
  <c r="Q17" i="27"/>
  <c r="P17" i="27"/>
  <c r="S16" i="27"/>
  <c r="R16" i="27"/>
  <c r="Q16" i="27"/>
  <c r="P16" i="27"/>
  <c r="S15" i="27"/>
  <c r="R15" i="27"/>
  <c r="Q15" i="27"/>
  <c r="P15" i="27"/>
  <c r="S100" i="26"/>
  <c r="R100" i="26"/>
  <c r="Q100" i="26"/>
  <c r="P100" i="26"/>
  <c r="S99" i="26"/>
  <c r="R99" i="26"/>
  <c r="Q99" i="26"/>
  <c r="P99" i="26"/>
  <c r="S98" i="26"/>
  <c r="R98" i="26"/>
  <c r="Q98" i="26"/>
  <c r="P98" i="26"/>
  <c r="S97" i="26"/>
  <c r="R97" i="26"/>
  <c r="Q97" i="26"/>
  <c r="P97" i="26"/>
  <c r="S96" i="26"/>
  <c r="R96" i="26"/>
  <c r="Q96" i="26"/>
  <c r="P96" i="26"/>
  <c r="S95" i="26"/>
  <c r="R95" i="26"/>
  <c r="Q95" i="26"/>
  <c r="P95" i="26"/>
  <c r="S94" i="26"/>
  <c r="R94" i="26"/>
  <c r="Q94" i="26"/>
  <c r="P94" i="26"/>
  <c r="S93" i="26"/>
  <c r="R93" i="26"/>
  <c r="Q93" i="26"/>
  <c r="P93" i="26"/>
  <c r="S92" i="26"/>
  <c r="R92" i="26"/>
  <c r="Q92" i="26"/>
  <c r="P92" i="26"/>
  <c r="S91" i="26"/>
  <c r="R91" i="26"/>
  <c r="Q91" i="26"/>
  <c r="P91" i="26"/>
  <c r="S90" i="26"/>
  <c r="R90" i="26"/>
  <c r="Q90" i="26"/>
  <c r="P90" i="26"/>
  <c r="S89" i="26"/>
  <c r="R89" i="26"/>
  <c r="Q89" i="26"/>
  <c r="P89" i="26"/>
  <c r="S88" i="26"/>
  <c r="R88" i="26"/>
  <c r="Q88" i="26"/>
  <c r="P88" i="26"/>
  <c r="S87" i="26"/>
  <c r="R87" i="26"/>
  <c r="Q87" i="26"/>
  <c r="P87" i="26"/>
  <c r="S86" i="26"/>
  <c r="R86" i="26"/>
  <c r="Q86" i="26"/>
  <c r="P86" i="26"/>
  <c r="S85" i="26"/>
  <c r="R85" i="26"/>
  <c r="Q85" i="26"/>
  <c r="P85" i="26"/>
  <c r="S84" i="26"/>
  <c r="R84" i="26"/>
  <c r="Q84" i="26"/>
  <c r="P84" i="26"/>
  <c r="S83" i="26"/>
  <c r="R83" i="26"/>
  <c r="Q83" i="26"/>
  <c r="P83" i="26"/>
  <c r="S82" i="26"/>
  <c r="R82" i="26"/>
  <c r="Q82" i="26"/>
  <c r="P82" i="26"/>
  <c r="S81" i="26"/>
  <c r="R81" i="26"/>
  <c r="Q81" i="26"/>
  <c r="P81" i="26"/>
  <c r="S80" i="26"/>
  <c r="R80" i="26"/>
  <c r="Q80" i="26"/>
  <c r="P80" i="26"/>
  <c r="S79" i="26"/>
  <c r="R79" i="26"/>
  <c r="Q79" i="26"/>
  <c r="P79" i="26"/>
  <c r="S78" i="26"/>
  <c r="R78" i="26"/>
  <c r="Q78" i="26"/>
  <c r="P78" i="26"/>
  <c r="S77" i="26"/>
  <c r="R77" i="26"/>
  <c r="Q77" i="26"/>
  <c r="P77" i="26"/>
  <c r="S76" i="26"/>
  <c r="R76" i="26"/>
  <c r="Q76" i="26"/>
  <c r="P76" i="26"/>
  <c r="S75" i="26"/>
  <c r="R75" i="26"/>
  <c r="Q75" i="26"/>
  <c r="P75" i="26"/>
  <c r="S74" i="26"/>
  <c r="R74" i="26"/>
  <c r="Q74" i="26"/>
  <c r="P74" i="26"/>
  <c r="S73" i="26"/>
  <c r="R73" i="26"/>
  <c r="Q73" i="26"/>
  <c r="P73" i="26"/>
  <c r="S72" i="26"/>
  <c r="R72" i="26"/>
  <c r="Q72" i="26"/>
  <c r="P72" i="26"/>
  <c r="S71" i="26"/>
  <c r="R71" i="26"/>
  <c r="Q71" i="26"/>
  <c r="P71" i="26"/>
  <c r="S70" i="26"/>
  <c r="R70" i="26"/>
  <c r="Q70" i="26"/>
  <c r="P70" i="26"/>
  <c r="S69" i="26"/>
  <c r="R69" i="26"/>
  <c r="Q69" i="26"/>
  <c r="P69" i="26"/>
  <c r="S68" i="26"/>
  <c r="R68" i="26"/>
  <c r="Q68" i="26"/>
  <c r="P68" i="26"/>
  <c r="S67" i="26"/>
  <c r="R67" i="26"/>
  <c r="Q67" i="26"/>
  <c r="P67" i="26"/>
  <c r="S66" i="26"/>
  <c r="R66" i="26"/>
  <c r="Q66" i="26"/>
  <c r="P66" i="26"/>
  <c r="S65" i="26"/>
  <c r="R65" i="26"/>
  <c r="Q65" i="26"/>
  <c r="P65" i="26"/>
  <c r="S64" i="26"/>
  <c r="R64" i="26"/>
  <c r="Q64" i="26"/>
  <c r="P64" i="26"/>
  <c r="S63" i="26"/>
  <c r="R63" i="26"/>
  <c r="Q63" i="26"/>
  <c r="P63" i="26"/>
  <c r="S62" i="26"/>
  <c r="R62" i="26"/>
  <c r="Q62" i="26"/>
  <c r="P62" i="26"/>
  <c r="S61" i="26"/>
  <c r="R61" i="26"/>
  <c r="Q61" i="26"/>
  <c r="P61" i="26"/>
  <c r="S60" i="26"/>
  <c r="R60" i="26"/>
  <c r="Q60" i="26"/>
  <c r="P60" i="26"/>
  <c r="S59" i="26"/>
  <c r="R59" i="26"/>
  <c r="Q59" i="26"/>
  <c r="P59" i="26"/>
  <c r="S58" i="26"/>
  <c r="R58" i="26"/>
  <c r="Q58" i="26"/>
  <c r="P58" i="26"/>
  <c r="S57" i="26"/>
  <c r="R57" i="26"/>
  <c r="Q57" i="26"/>
  <c r="P57" i="26"/>
  <c r="S56" i="26"/>
  <c r="R56" i="26"/>
  <c r="Q56" i="26"/>
  <c r="P56" i="26"/>
  <c r="S55" i="26"/>
  <c r="R55" i="26"/>
  <c r="Q55" i="26"/>
  <c r="P55" i="26"/>
  <c r="S54" i="26"/>
  <c r="R54" i="26"/>
  <c r="Q54" i="26"/>
  <c r="P54" i="26"/>
  <c r="S53" i="26"/>
  <c r="R53" i="26"/>
  <c r="Q53" i="26"/>
  <c r="P53" i="26"/>
  <c r="S52" i="26"/>
  <c r="R52" i="26"/>
  <c r="Q52" i="26"/>
  <c r="P52" i="26"/>
  <c r="S51" i="26"/>
  <c r="R51" i="26"/>
  <c r="Q51" i="26"/>
  <c r="P51" i="26"/>
  <c r="S50" i="26"/>
  <c r="R50" i="26"/>
  <c r="Q50" i="26"/>
  <c r="P50" i="26"/>
  <c r="S49" i="26"/>
  <c r="R49" i="26"/>
  <c r="Q49" i="26"/>
  <c r="P49" i="26"/>
  <c r="S48" i="26"/>
  <c r="R48" i="26"/>
  <c r="Q48" i="26"/>
  <c r="P48" i="26"/>
  <c r="S47" i="26"/>
  <c r="R47" i="26"/>
  <c r="Q47" i="26"/>
  <c r="P47" i="26"/>
  <c r="S46" i="26"/>
  <c r="R46" i="26"/>
  <c r="Q46" i="26"/>
  <c r="P46" i="26"/>
  <c r="S45" i="26"/>
  <c r="R45" i="26"/>
  <c r="Q45" i="26"/>
  <c r="P45" i="26"/>
  <c r="S44" i="26"/>
  <c r="R44" i="26"/>
  <c r="Q44" i="26"/>
  <c r="P44" i="26"/>
  <c r="S43" i="26"/>
  <c r="R43" i="26"/>
  <c r="Q43" i="26"/>
  <c r="P43" i="26"/>
  <c r="S42" i="26"/>
  <c r="R42" i="26"/>
  <c r="Q42" i="26"/>
  <c r="P42" i="26"/>
  <c r="S41" i="26"/>
  <c r="R41" i="26"/>
  <c r="Q41" i="26"/>
  <c r="P41" i="26"/>
  <c r="S40" i="26"/>
  <c r="R40" i="26"/>
  <c r="Q40" i="26"/>
  <c r="P40" i="26"/>
  <c r="S39" i="26"/>
  <c r="R39" i="26"/>
  <c r="Q39" i="26"/>
  <c r="P39" i="26"/>
  <c r="S38" i="26"/>
  <c r="R38" i="26"/>
  <c r="Q38" i="26"/>
  <c r="P38" i="26"/>
  <c r="S37" i="26"/>
  <c r="R37" i="26"/>
  <c r="Q37" i="26"/>
  <c r="P37" i="26"/>
  <c r="S36" i="26"/>
  <c r="R36" i="26"/>
  <c r="Q36" i="26"/>
  <c r="P36" i="26"/>
  <c r="S35" i="26"/>
  <c r="R35" i="26"/>
  <c r="Q35" i="26"/>
  <c r="P35" i="26"/>
  <c r="S34" i="26"/>
  <c r="R34" i="26"/>
  <c r="Q34" i="26"/>
  <c r="P34" i="26"/>
  <c r="S33" i="26"/>
  <c r="R33" i="26"/>
  <c r="Q33" i="26"/>
  <c r="P33" i="26"/>
  <c r="S32" i="26"/>
  <c r="R32" i="26"/>
  <c r="Q32" i="26"/>
  <c r="P32" i="26"/>
  <c r="S31" i="26"/>
  <c r="R31" i="26"/>
  <c r="Q31" i="26"/>
  <c r="P31" i="26"/>
  <c r="S30" i="26"/>
  <c r="R30" i="26"/>
  <c r="Q30" i="26"/>
  <c r="P30" i="26"/>
  <c r="S29" i="26"/>
  <c r="R29" i="26"/>
  <c r="Q29" i="26"/>
  <c r="P29" i="26"/>
  <c r="S28" i="26"/>
  <c r="R28" i="26"/>
  <c r="Q28" i="26"/>
  <c r="P28" i="26"/>
  <c r="S27" i="26"/>
  <c r="R27" i="26"/>
  <c r="Q27" i="26"/>
  <c r="P27" i="26"/>
  <c r="S26" i="26"/>
  <c r="R26" i="26"/>
  <c r="Q26" i="26"/>
  <c r="P26" i="26"/>
  <c r="S25" i="26"/>
  <c r="R25" i="26"/>
  <c r="Q25" i="26"/>
  <c r="P25" i="26"/>
  <c r="S24" i="26"/>
  <c r="R24" i="26"/>
  <c r="Q24" i="26"/>
  <c r="P24" i="26"/>
  <c r="S23" i="26"/>
  <c r="R23" i="26"/>
  <c r="Q23" i="26"/>
  <c r="P23" i="26"/>
  <c r="S22" i="26"/>
  <c r="R22" i="26"/>
  <c r="Q22" i="26"/>
  <c r="P22" i="26"/>
  <c r="S21" i="26"/>
  <c r="R21" i="26"/>
  <c r="Q21" i="26"/>
  <c r="P21" i="26"/>
  <c r="S20" i="26"/>
  <c r="R20" i="26"/>
  <c r="Q20" i="26"/>
  <c r="P20" i="26"/>
  <c r="S19" i="26"/>
  <c r="R19" i="26"/>
  <c r="Q19" i="26"/>
  <c r="P19" i="26"/>
  <c r="S18" i="26"/>
  <c r="R18" i="26"/>
  <c r="Q18" i="26"/>
  <c r="P18" i="26"/>
  <c r="S17" i="26"/>
  <c r="R17" i="26"/>
  <c r="Q17" i="26"/>
  <c r="P17" i="26"/>
  <c r="S16" i="26"/>
  <c r="R16" i="26"/>
  <c r="Q16" i="26"/>
  <c r="P16" i="26"/>
  <c r="S15" i="26"/>
  <c r="R15" i="26"/>
  <c r="Q15" i="26"/>
  <c r="P15" i="26"/>
  <c r="I28" i="31" l="1"/>
  <c r="I29" i="31"/>
  <c r="D28" i="31"/>
  <c r="D29" i="31"/>
  <c r="I26" i="31"/>
  <c r="I27" i="31"/>
  <c r="I29" i="7" l="1"/>
  <c r="I8" i="7"/>
  <c r="I26" i="7" l="1"/>
  <c r="D5" i="7"/>
  <c r="D7" i="7"/>
  <c r="I6" i="7"/>
  <c r="D28" i="7"/>
  <c r="I7" i="7"/>
  <c r="I27" i="7"/>
  <c r="I28" i="7"/>
  <c r="D8" i="7"/>
  <c r="D6" i="7"/>
  <c r="I5" i="7"/>
  <c r="D29" i="7"/>
  <c r="D26" i="31"/>
  <c r="D27" i="31"/>
  <c r="D7" i="31" l="1"/>
  <c r="D8" i="31"/>
  <c r="I8" i="31"/>
  <c r="I7" i="31"/>
  <c r="I6" i="31"/>
  <c r="I5" i="3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<sst xmlns="http://schemas.openxmlformats.org/spreadsheetml/2006/main" count="1912" uniqueCount="377">
  <si>
    <t>■高知大学</t>
    <rPh sb="1" eb="5">
      <t>コウチダイガク</t>
    </rPh>
    <phoneticPr fontId="1"/>
  </si>
  <si>
    <t>高知大学</t>
    <rPh sb="0" eb="4">
      <t>コウチダイガク</t>
    </rPh>
    <phoneticPr fontId="1"/>
  </si>
  <si>
    <t>国立大学</t>
    <rPh sb="0" eb="4">
      <t>コクリツダイガク</t>
    </rPh>
    <phoneticPr fontId="1"/>
  </si>
  <si>
    <t>新規
採択率</t>
    <phoneticPr fontId="11"/>
  </si>
  <si>
    <t>新規採択
件数</t>
    <rPh sb="0" eb="2">
      <t>シンキ</t>
    </rPh>
    <rPh sb="2" eb="4">
      <t>サイタク</t>
    </rPh>
    <rPh sb="5" eb="7">
      <t>ケンスウ</t>
    </rPh>
    <phoneticPr fontId="11"/>
  </si>
  <si>
    <t>新規応募
件数</t>
    <rPh sb="0" eb="2">
      <t>シンキ</t>
    </rPh>
    <rPh sb="2" eb="4">
      <t>オウボ</t>
    </rPh>
    <rPh sb="5" eb="7">
      <t>ケンスウ</t>
    </rPh>
    <phoneticPr fontId="11"/>
  </si>
  <si>
    <t>基盤
研究（C)</t>
    <rPh sb="0" eb="2">
      <t>キバン</t>
    </rPh>
    <rPh sb="3" eb="5">
      <t>ケンキュウ</t>
    </rPh>
    <phoneticPr fontId="11"/>
  </si>
  <si>
    <t>基盤
研究（B)</t>
    <rPh sb="0" eb="2">
      <t>キバン</t>
    </rPh>
    <rPh sb="3" eb="5">
      <t>ケンキュウ</t>
    </rPh>
    <phoneticPr fontId="11"/>
  </si>
  <si>
    <t>基盤
研究（A)</t>
    <rPh sb="0" eb="2">
      <t>キバン</t>
    </rPh>
    <rPh sb="3" eb="5">
      <t>ケンキュウ</t>
    </rPh>
    <phoneticPr fontId="11"/>
  </si>
  <si>
    <t>基盤研究の件数</t>
    <rPh sb="0" eb="2">
      <t>キバン</t>
    </rPh>
    <rPh sb="2" eb="4">
      <t>ケンキュウ</t>
    </rPh>
    <rPh sb="5" eb="7">
      <t>ケンスウ</t>
    </rPh>
    <phoneticPr fontId="11"/>
  </si>
  <si>
    <t>若手
比率</t>
    <phoneticPr fontId="11"/>
  </si>
  <si>
    <t>女性
比率</t>
    <phoneticPr fontId="11"/>
  </si>
  <si>
    <t>採択
件数</t>
    <phoneticPr fontId="11"/>
  </si>
  <si>
    <t>備考</t>
    <rPh sb="0" eb="2">
      <t>ビコウ</t>
    </rPh>
    <phoneticPr fontId="11"/>
  </si>
  <si>
    <t>新規＋継続</t>
    <rPh sb="0" eb="2">
      <t>シンキ</t>
    </rPh>
    <rPh sb="3" eb="5">
      <t>ケイゾク</t>
    </rPh>
    <phoneticPr fontId="11"/>
  </si>
  <si>
    <t>採択件数の多い順</t>
    <rPh sb="0" eb="2">
      <t>サイタク</t>
    </rPh>
    <rPh sb="2" eb="4">
      <t>ケンスウ</t>
    </rPh>
    <rPh sb="5" eb="6">
      <t>オオ</t>
    </rPh>
    <rPh sb="7" eb="8">
      <t>ジュン</t>
    </rPh>
    <phoneticPr fontId="1"/>
  </si>
  <si>
    <t>女性比率の高い順</t>
    <rPh sb="0" eb="4">
      <t>ジョセイヒリツ</t>
    </rPh>
    <rPh sb="5" eb="6">
      <t>タカ</t>
    </rPh>
    <rPh sb="7" eb="8">
      <t>ジュン</t>
    </rPh>
    <phoneticPr fontId="1"/>
  </si>
  <si>
    <t>若手比率の高い順</t>
    <rPh sb="0" eb="2">
      <t>ワカテ</t>
    </rPh>
    <rPh sb="2" eb="4">
      <t>ヒリツ</t>
    </rPh>
    <rPh sb="5" eb="6">
      <t>タカ</t>
    </rPh>
    <rPh sb="7" eb="8">
      <t>ジュン</t>
    </rPh>
    <phoneticPr fontId="1"/>
  </si>
  <si>
    <t>新規採択率の高い順</t>
    <rPh sb="0" eb="2">
      <t>シンキ</t>
    </rPh>
    <rPh sb="2" eb="4">
      <t>サイタク</t>
    </rPh>
    <rPh sb="4" eb="5">
      <t>リツ</t>
    </rPh>
    <rPh sb="6" eb="7">
      <t>タカ</t>
    </rPh>
    <rPh sb="8" eb="9">
      <t>ジュン</t>
    </rPh>
    <phoneticPr fontId="1"/>
  </si>
  <si>
    <t>Gグループ平均</t>
    <rPh sb="5" eb="7">
      <t>ヘイキン</t>
    </rPh>
    <phoneticPr fontId="1"/>
  </si>
  <si>
    <t>全国平均</t>
    <rPh sb="0" eb="4">
      <t>ゼンコクヘイキン</t>
    </rPh>
    <phoneticPr fontId="1"/>
  </si>
  <si>
    <t>学校コード</t>
    <rPh sb="0" eb="2">
      <t>ガッコウ</t>
    </rPh>
    <phoneticPr fontId="13"/>
  </si>
  <si>
    <t>区分</t>
    <rPh sb="0" eb="2">
      <t>クブン</t>
    </rPh>
    <phoneticPr fontId="1"/>
  </si>
  <si>
    <t>大学名</t>
    <rPh sb="0" eb="3">
      <t>ダイガクメイ</t>
    </rPh>
    <phoneticPr fontId="1"/>
  </si>
  <si>
    <t>F101110100010</t>
  </si>
  <si>
    <t>北海道大学</t>
  </si>
  <si>
    <t>F101110100029</t>
  </si>
  <si>
    <t>北海道教育大学</t>
  </si>
  <si>
    <t>F101110100038</t>
  </si>
  <si>
    <t>室蘭工業大学</t>
  </si>
  <si>
    <t>F101110100047</t>
  </si>
  <si>
    <t>小樽商科大学</t>
  </si>
  <si>
    <t>F101110100056</t>
  </si>
  <si>
    <t>帯広畜産大学</t>
  </si>
  <si>
    <t>F101110100065</t>
  </si>
  <si>
    <t>北見工業大学</t>
  </si>
  <si>
    <t>F101110100074</t>
  </si>
  <si>
    <t>旭川医科大学</t>
  </si>
  <si>
    <t>F102110100572</t>
  </si>
  <si>
    <t>弘前大学</t>
  </si>
  <si>
    <t>F103110100731</t>
  </si>
  <si>
    <t>岩手大学</t>
  </si>
  <si>
    <t>F104110100856</t>
  </si>
  <si>
    <t>東北大学</t>
  </si>
  <si>
    <t>F104110100865</t>
  </si>
  <si>
    <t>宮城教育大学</t>
  </si>
  <si>
    <t>F105110101051</t>
  </si>
  <si>
    <t>秋田大学</t>
  </si>
  <si>
    <t>F106110101176</t>
  </si>
  <si>
    <t>山形大学</t>
  </si>
  <si>
    <t>F107110101273</t>
  </si>
  <si>
    <t>福島大学</t>
  </si>
  <si>
    <t>F108110101414</t>
  </si>
  <si>
    <t>茨城大学</t>
  </si>
  <si>
    <t>F108110101423</t>
  </si>
  <si>
    <t>筑波大学</t>
  </si>
  <si>
    <t>F108110101432</t>
  </si>
  <si>
    <t>筑波技術大学</t>
  </si>
  <si>
    <t>F109110101556</t>
  </si>
  <si>
    <t>宇都宮大学</t>
  </si>
  <si>
    <t>F110110101713</t>
  </si>
  <si>
    <t>群馬大学</t>
  </si>
  <si>
    <t>F111110101945</t>
  </si>
  <si>
    <t>埼玉大学</t>
  </si>
  <si>
    <t>F112110102337</t>
  </si>
  <si>
    <t>千葉大学</t>
  </si>
  <si>
    <t>F113110102700</t>
  </si>
  <si>
    <t>東京大学</t>
  </si>
  <si>
    <t>F113110102719</t>
  </si>
  <si>
    <t>東京医科歯科大学</t>
  </si>
  <si>
    <t>F113110102728</t>
  </si>
  <si>
    <t>東京外国語大学</t>
  </si>
  <si>
    <t>F113110102737</t>
  </si>
  <si>
    <t>東京芸術大学</t>
  </si>
  <si>
    <t>F113110102746</t>
  </si>
  <si>
    <t>東京工業大学</t>
  </si>
  <si>
    <t>F113110102755</t>
  </si>
  <si>
    <t>お茶の水女子大学</t>
  </si>
  <si>
    <t>F113110102764</t>
  </si>
  <si>
    <t>東京学芸大学</t>
  </si>
  <si>
    <t>F113110102773</t>
  </si>
  <si>
    <t>東京農工大学</t>
  </si>
  <si>
    <t>F113110102782</t>
  </si>
  <si>
    <t>電気通信大学</t>
  </si>
  <si>
    <t>F113110102791</t>
  </si>
  <si>
    <t>一橋大学</t>
  </si>
  <si>
    <t>F113110102808</t>
  </si>
  <si>
    <t>政策研究大学院大学</t>
  </si>
  <si>
    <t>F113110102817</t>
  </si>
  <si>
    <t>東京海洋大学</t>
  </si>
  <si>
    <t>F114110104592</t>
  </si>
  <si>
    <t>横浜国立大学</t>
  </si>
  <si>
    <t>F114110104609</t>
  </si>
  <si>
    <t>総合研究大学院大学</t>
  </si>
  <si>
    <t>F115110105046</t>
  </si>
  <si>
    <t>新潟大学</t>
  </si>
  <si>
    <t>F115110105055</t>
  </si>
  <si>
    <t>長岡技術科学大学</t>
  </si>
  <si>
    <t>F115110105064</t>
  </si>
  <si>
    <t>上越教育大学</t>
  </si>
  <si>
    <t>F116110105312</t>
  </si>
  <si>
    <t>富山大学</t>
  </si>
  <si>
    <t>F117110105393</t>
  </si>
  <si>
    <t>金沢大学</t>
  </si>
  <si>
    <t>F117110105400</t>
  </si>
  <si>
    <t>北陸先端科学技術大学院大学</t>
  </si>
  <si>
    <t>F118110105597</t>
  </si>
  <si>
    <t>福井大学</t>
  </si>
  <si>
    <t>F119110105676</t>
  </si>
  <si>
    <t>山梨大学</t>
  </si>
  <si>
    <t>F120110105771</t>
  </si>
  <si>
    <t>信州大学</t>
  </si>
  <si>
    <t>F121110105976</t>
  </si>
  <si>
    <t>岐阜大学</t>
  </si>
  <si>
    <t>F122110106224</t>
  </si>
  <si>
    <t>静岡大学</t>
  </si>
  <si>
    <t>F122110106233</t>
  </si>
  <si>
    <t>浜松医科大学</t>
  </si>
  <si>
    <t>F123110106429</t>
  </si>
  <si>
    <t>名古屋大学</t>
  </si>
  <si>
    <t>F123110106438</t>
  </si>
  <si>
    <t>名古屋工業大学</t>
  </si>
  <si>
    <t>F123110106447</t>
  </si>
  <si>
    <t>愛知教育大学</t>
  </si>
  <si>
    <t>F123110106456</t>
  </si>
  <si>
    <t>豊橋技術科学大学</t>
  </si>
  <si>
    <t>F124110107141</t>
  </si>
  <si>
    <t>三重大学</t>
  </si>
  <si>
    <t>F125110107284</t>
  </si>
  <si>
    <t>滋賀大学</t>
  </si>
  <si>
    <t>F125110107293</t>
  </si>
  <si>
    <t>滋賀医科大学</t>
  </si>
  <si>
    <t>F126110107407</t>
  </si>
  <si>
    <t>京都大学</t>
  </si>
  <si>
    <t>F126110107416</t>
  </si>
  <si>
    <t>京都教育大学</t>
  </si>
  <si>
    <t>F126110107425</t>
  </si>
  <si>
    <t>京都工芸繊維大学</t>
  </si>
  <si>
    <t>F127110107852</t>
  </si>
  <si>
    <t>大阪大学</t>
  </si>
  <si>
    <t>F127110107861</t>
  </si>
  <si>
    <t>大阪教育大学</t>
  </si>
  <si>
    <t>F128110108654</t>
  </si>
  <si>
    <t>神戸大学</t>
  </si>
  <si>
    <t>F128110108663</t>
  </si>
  <si>
    <t>兵庫教育大学</t>
  </si>
  <si>
    <t>F129110109206</t>
  </si>
  <si>
    <t>奈良教育大学</t>
  </si>
  <si>
    <t>F129110109215</t>
  </si>
  <si>
    <t>奈良女子大学</t>
  </si>
  <si>
    <t>F129110109224</t>
  </si>
  <si>
    <t>奈良先端科学技術大学院大学</t>
  </si>
  <si>
    <t>F130110109356</t>
  </si>
  <si>
    <t>和歌山大学</t>
  </si>
  <si>
    <t>F131110109417</t>
  </si>
  <si>
    <t>鳥取大学</t>
  </si>
  <si>
    <t>F132110109461</t>
  </si>
  <si>
    <t>島根大学</t>
  </si>
  <si>
    <t>F133110109503</t>
  </si>
  <si>
    <t>岡山大学</t>
  </si>
  <si>
    <t>F134110109780</t>
  </si>
  <si>
    <t>広島大学</t>
  </si>
  <si>
    <t>F135110110054</t>
  </si>
  <si>
    <t>山口大学</t>
  </si>
  <si>
    <t>F136110110231</t>
  </si>
  <si>
    <t>徳島大学</t>
  </si>
  <si>
    <t>F136110110240</t>
  </si>
  <si>
    <t>鳴門教育大学</t>
  </si>
  <si>
    <t>F137110110310</t>
  </si>
  <si>
    <t>香川大学</t>
  </si>
  <si>
    <t>F138110110382</t>
  </si>
  <si>
    <t>愛媛大学</t>
  </si>
  <si>
    <t>F139110110504</t>
  </si>
  <si>
    <t>高知大学</t>
  </si>
  <si>
    <t>F140110110574</t>
  </si>
  <si>
    <t>九州工業大学</t>
  </si>
  <si>
    <t>F140110110583</t>
  </si>
  <si>
    <t>福岡教育大学</t>
  </si>
  <si>
    <t>F140110110592</t>
  </si>
  <si>
    <t>九州大学</t>
  </si>
  <si>
    <t>F141110111135</t>
  </si>
  <si>
    <t>佐賀大学</t>
  </si>
  <si>
    <t>F142110111189</t>
  </si>
  <si>
    <t>長崎大学</t>
  </si>
  <si>
    <t>F143110111295</t>
  </si>
  <si>
    <t>熊本大学</t>
  </si>
  <si>
    <t>F144110111418</t>
  </si>
  <si>
    <t>大分大学</t>
  </si>
  <si>
    <t>F145110111523</t>
  </si>
  <si>
    <t>宮崎大学</t>
  </si>
  <si>
    <t>F146110111620</t>
  </si>
  <si>
    <t>鹿児島大学</t>
  </si>
  <si>
    <t>F146110111639</t>
  </si>
  <si>
    <t>鹿屋体育大学</t>
  </si>
  <si>
    <t>F147110111736</t>
  </si>
  <si>
    <t>琉球大学</t>
  </si>
  <si>
    <t>目次に戻る</t>
    <rPh sb="0" eb="2">
      <t>モクジ</t>
    </rPh>
    <rPh sb="3" eb="4">
      <t>モド</t>
    </rPh>
    <phoneticPr fontId="1"/>
  </si>
  <si>
    <t>■目次</t>
    <phoneticPr fontId="1"/>
  </si>
  <si>
    <t>16-1.科研費</t>
    <phoneticPr fontId="1"/>
  </si>
  <si>
    <t>16.グラフデータ</t>
    <phoneticPr fontId="1"/>
  </si>
  <si>
    <t>16-1.2020</t>
    <phoneticPr fontId="1"/>
  </si>
  <si>
    <t>16-1.2021</t>
    <phoneticPr fontId="1"/>
  </si>
  <si>
    <t>（１）．総計</t>
    <rPh sb="4" eb="6">
      <t>ソウケイ</t>
    </rPh>
    <phoneticPr fontId="1"/>
  </si>
  <si>
    <t>５年間平均</t>
    <rPh sb="1" eb="3">
      <t>ネンカン</t>
    </rPh>
    <rPh sb="3" eb="5">
      <t>ヘイキン</t>
    </rPh>
    <phoneticPr fontId="1"/>
  </si>
  <si>
    <t>増減</t>
    <rPh sb="0" eb="2">
      <t>ゾウゲン</t>
    </rPh>
    <phoneticPr fontId="1"/>
  </si>
  <si>
    <t>増加傾向⤴</t>
    <rPh sb="0" eb="2">
      <t>ゾウカ</t>
    </rPh>
    <rPh sb="2" eb="4">
      <t>ケイコウ</t>
    </rPh>
    <phoneticPr fontId="1"/>
  </si>
  <si>
    <t>５年平均に対するコメントリスト</t>
    <rPh sb="1" eb="4">
      <t>ネンヘイキン</t>
    </rPh>
    <rPh sb="5" eb="6">
      <t>タイ</t>
    </rPh>
    <phoneticPr fontId="1"/>
  </si>
  <si>
    <t>減少傾向⤵</t>
    <rPh sb="0" eb="4">
      <t>ゲンショウケイコウ</t>
    </rPh>
    <phoneticPr fontId="1"/>
  </si>
  <si>
    <t>（２）．国立大学・ベンチマーク大学平均</t>
    <rPh sb="4" eb="8">
      <t>コクリツダイガク</t>
    </rPh>
    <rPh sb="15" eb="17">
      <t>ダイガク</t>
    </rPh>
    <rPh sb="17" eb="19">
      <t>ヘイキン</t>
    </rPh>
    <phoneticPr fontId="1"/>
  </si>
  <si>
    <t>16-2.科研費（平均）</t>
    <rPh sb="5" eb="8">
      <t>カケンヒ</t>
    </rPh>
    <rPh sb="9" eb="11">
      <t>ヘイキン</t>
    </rPh>
    <phoneticPr fontId="1"/>
  </si>
  <si>
    <t>―</t>
    <phoneticPr fontId="1"/>
  </si>
  <si>
    <t>A</t>
  </si>
  <si>
    <t>E</t>
  </si>
  <si>
    <t>B</t>
  </si>
  <si>
    <t>C</t>
  </si>
  <si>
    <t>D</t>
  </si>
  <si>
    <t>G</t>
  </si>
  <si>
    <t>H</t>
  </si>
  <si>
    <t>F</t>
  </si>
  <si>
    <t>ベンチマーク大学平均</t>
    <rPh sb="6" eb="10">
      <t>ダイガクヘイキン</t>
    </rPh>
    <phoneticPr fontId="1"/>
  </si>
  <si>
    <t>国立大学平均</t>
    <rPh sb="0" eb="4">
      <t>コクリツダイガク</t>
    </rPh>
    <rPh sb="4" eb="6">
      <t>ヘイキン</t>
    </rPh>
    <phoneticPr fontId="1"/>
  </si>
  <si>
    <t>データ個数</t>
    <rPh sb="3" eb="5">
      <t>コスウ</t>
    </rPh>
    <phoneticPr fontId="1"/>
  </si>
  <si>
    <t>2020年度（基準日：令和３年３月31日公表資料）</t>
    <rPh sb="4" eb="6">
      <t>ネンド</t>
    </rPh>
    <rPh sb="7" eb="10">
      <t>キジュンビ</t>
    </rPh>
    <rPh sb="11" eb="13">
      <t>レイワ</t>
    </rPh>
    <rPh sb="14" eb="15">
      <t>ネン</t>
    </rPh>
    <rPh sb="16" eb="17">
      <t>ガツ</t>
    </rPh>
    <rPh sb="19" eb="20">
      <t>ニチ</t>
    </rPh>
    <rPh sb="20" eb="22">
      <t>コウヒョウ</t>
    </rPh>
    <rPh sb="22" eb="24">
      <t>シリョウ</t>
    </rPh>
    <phoneticPr fontId="1"/>
  </si>
  <si>
    <t>2021年度（基準日：令和４年１月17日公表資料）</t>
    <rPh sb="4" eb="6">
      <t>ネンド</t>
    </rPh>
    <rPh sb="7" eb="10">
      <t>キジュンビ</t>
    </rPh>
    <rPh sb="11" eb="13">
      <t>レイワ</t>
    </rPh>
    <rPh sb="14" eb="15">
      <t>ネン</t>
    </rPh>
    <rPh sb="16" eb="17">
      <t>ガツ</t>
    </rPh>
    <rPh sb="19" eb="20">
      <t>ニチ</t>
    </rPh>
    <rPh sb="20" eb="22">
      <t>コウヒョウ</t>
    </rPh>
    <rPh sb="22" eb="24">
      <t>シリョウ</t>
    </rPh>
    <phoneticPr fontId="1"/>
  </si>
  <si>
    <t>2022年度（基準日：令和５年１月31日公表資料）</t>
    <rPh sb="4" eb="6">
      <t>ネンド</t>
    </rPh>
    <rPh sb="7" eb="10">
      <t>キジュンビ</t>
    </rPh>
    <rPh sb="11" eb="13">
      <t>レイワ</t>
    </rPh>
    <rPh sb="14" eb="15">
      <t>ネン</t>
    </rPh>
    <rPh sb="16" eb="17">
      <t>ガツ</t>
    </rPh>
    <rPh sb="19" eb="20">
      <t>ニチ</t>
    </rPh>
    <rPh sb="20" eb="22">
      <t>コウヒョウ</t>
    </rPh>
    <rPh sb="22" eb="24">
      <t>シリョウ</t>
    </rPh>
    <phoneticPr fontId="1"/>
  </si>
  <si>
    <t>■国立大学（合計）</t>
    <rPh sb="1" eb="5">
      <t>コクリツダイガク</t>
    </rPh>
    <rPh sb="6" eb="8">
      <t>ゴウケイ</t>
    </rPh>
    <phoneticPr fontId="1"/>
  </si>
  <si>
    <t>■国立大学平均</t>
    <rPh sb="1" eb="5">
      <t>コクリツダイガク</t>
    </rPh>
    <rPh sb="5" eb="7">
      <t>ヘイキン</t>
    </rPh>
    <phoneticPr fontId="1"/>
  </si>
  <si>
    <t>配分金額（間接経費含む）(A)</t>
    <rPh sb="0" eb="2">
      <t>ハイブン</t>
    </rPh>
    <rPh sb="2" eb="4">
      <t>キンガク</t>
    </rPh>
    <rPh sb="5" eb="7">
      <t>カンセツ</t>
    </rPh>
    <rPh sb="7" eb="9">
      <t>ケイヒ</t>
    </rPh>
    <rPh sb="9" eb="10">
      <t>フク</t>
    </rPh>
    <phoneticPr fontId="1"/>
  </si>
  <si>
    <t>申請件数（新規分のみ）(B)</t>
    <rPh sb="0" eb="2">
      <t>シンセイ</t>
    </rPh>
    <rPh sb="2" eb="4">
      <t>ケンスウ</t>
    </rPh>
    <rPh sb="5" eb="8">
      <t>シンキブン</t>
    </rPh>
    <phoneticPr fontId="1"/>
  </si>
  <si>
    <t>■ベンチマーク大学平均</t>
    <rPh sb="7" eb="9">
      <t>ダイガク</t>
    </rPh>
    <rPh sb="9" eb="11">
      <t>ヘイキン</t>
    </rPh>
    <phoneticPr fontId="1"/>
  </si>
  <si>
    <t>採択件数（新規分のみ）(C)</t>
    <rPh sb="0" eb="2">
      <t>サイタク</t>
    </rPh>
    <rPh sb="2" eb="4">
      <t>ケンスウ</t>
    </rPh>
    <rPh sb="5" eb="8">
      <t>シンキブン</t>
    </rPh>
    <phoneticPr fontId="1"/>
  </si>
  <si>
    <t>採択件数（新規・継続）(D)</t>
    <rPh sb="0" eb="2">
      <t>サイタク</t>
    </rPh>
    <rPh sb="2" eb="4">
      <t>ケンスウ</t>
    </rPh>
    <rPh sb="5" eb="7">
      <t>シンキ</t>
    </rPh>
    <rPh sb="8" eb="10">
      <t>ケイゾク</t>
    </rPh>
    <phoneticPr fontId="1"/>
  </si>
  <si>
    <t>直接経費
（千円）</t>
    <rPh sb="0" eb="2">
      <t>チョクセツ</t>
    </rPh>
    <rPh sb="2" eb="4">
      <t>ケイヒ</t>
    </rPh>
    <rPh sb="6" eb="8">
      <t>センエン</t>
    </rPh>
    <phoneticPr fontId="3"/>
  </si>
  <si>
    <t>間接経費
（千円）</t>
    <rPh sb="6" eb="8">
      <t>センエン</t>
    </rPh>
    <phoneticPr fontId="3"/>
  </si>
  <si>
    <t>合計
（千円）</t>
    <rPh sb="4" eb="6">
      <t>センエン</t>
    </rPh>
    <phoneticPr fontId="3"/>
  </si>
  <si>
    <t>16．科学研究費助成事業</t>
    <rPh sb="3" eb="5">
      <t>カガク</t>
    </rPh>
    <rPh sb="5" eb="8">
      <t>ケンキュウヒ</t>
    </rPh>
    <rPh sb="8" eb="10">
      <t>ジョセイ</t>
    </rPh>
    <rPh sb="10" eb="12">
      <t>ジギョウ</t>
    </rPh>
    <phoneticPr fontId="1"/>
  </si>
  <si>
    <t>【グラフシート】</t>
    <phoneticPr fontId="1"/>
  </si>
  <si>
    <t>【グラフ作成用基礎データ】</t>
    <rPh sb="4" eb="6">
      <t>サクセイ</t>
    </rPh>
    <rPh sb="6" eb="7">
      <t>ヨウ</t>
    </rPh>
    <rPh sb="7" eb="9">
      <t>キソ</t>
    </rPh>
    <phoneticPr fontId="1"/>
  </si>
  <si>
    <t>【全国立大学一覧】</t>
    <rPh sb="1" eb="2">
      <t>ゼン</t>
    </rPh>
    <rPh sb="2" eb="6">
      <t>コクリツダイガク</t>
    </rPh>
    <rPh sb="6" eb="8">
      <t>イチラン</t>
    </rPh>
    <phoneticPr fontId="1"/>
  </si>
  <si>
    <t>16．科学研究費助成事業</t>
    <phoneticPr fontId="1"/>
  </si>
  <si>
    <t>16-1.2022</t>
  </si>
  <si>
    <t>（３）．全国立大学一覧</t>
    <rPh sb="4" eb="11">
      <t>ゼンコクリツダイガクイチラン</t>
    </rPh>
    <phoneticPr fontId="1"/>
  </si>
  <si>
    <t>判定③-1により判定</t>
    <rPh sb="0" eb="2">
      <t>ハンテイ</t>
    </rPh>
    <rPh sb="8" eb="10">
      <t>ハンテイ</t>
    </rPh>
    <phoneticPr fontId="1"/>
  </si>
  <si>
    <t>年度毎増減</t>
    <rPh sb="0" eb="3">
      <t>ネンドマイ</t>
    </rPh>
    <rPh sb="3" eb="5">
      <t>ゾウゲン</t>
    </rPh>
    <phoneticPr fontId="1"/>
  </si>
  <si>
    <t>評定</t>
    <rPh sb="0" eb="2">
      <t>ヒョウテイ</t>
    </rPh>
    <phoneticPr fontId="1"/>
  </si>
  <si>
    <t>判定③-2により判定</t>
    <rPh sb="0" eb="2">
      <t>ハンテイ</t>
    </rPh>
    <rPh sb="8" eb="10">
      <t>ハンテイ</t>
    </rPh>
    <phoneticPr fontId="1"/>
  </si>
  <si>
    <t>同程度で推移</t>
    <rPh sb="0" eb="3">
      <t>ドウテイド</t>
    </rPh>
    <rPh sb="4" eb="6">
      <t>スイイ</t>
    </rPh>
    <phoneticPr fontId="1"/>
  </si>
  <si>
    <t>↑↑↑↑</t>
  </si>
  <si>
    <t>増加傾向⤴</t>
  </si>
  <si>
    <t>同値「―」の状態により判定</t>
    <rPh sb="0" eb="2">
      <t>ドウチ</t>
    </rPh>
    <rPh sb="6" eb="8">
      <t>ジョウタイ</t>
    </rPh>
    <rPh sb="11" eb="13">
      <t>ハンテイ</t>
    </rPh>
    <phoneticPr fontId="1"/>
  </si>
  <si>
    <t>↑↑↑↓</t>
  </si>
  <si>
    <t>最新年度のみ減少</t>
    <rPh sb="0" eb="2">
      <t>サイシン</t>
    </rPh>
    <rPh sb="2" eb="4">
      <t>ネンド</t>
    </rPh>
    <rPh sb="6" eb="8">
      <t>ゲンショウ</t>
    </rPh>
    <phoneticPr fontId="1"/>
  </si>
  <si>
    <t>最新年度のみ増加</t>
    <phoneticPr fontId="1"/>
  </si>
  <si>
    <t>↑↑↑－</t>
  </si>
  <si>
    <t>５年平均±３％判定</t>
    <rPh sb="1" eb="4">
      <t>ネンヘイキン</t>
    </rPh>
    <rPh sb="7" eb="9">
      <t>ハンテイ</t>
    </rPh>
    <phoneticPr fontId="1"/>
  </si>
  <si>
    <t>判定➀</t>
    <rPh sb="0" eb="2">
      <t>ハンテイ</t>
    </rPh>
    <phoneticPr fontId="1"/>
  </si>
  <si>
    <t>年度間増減</t>
    <rPh sb="0" eb="3">
      <t>ネンドカン</t>
    </rPh>
    <rPh sb="3" eb="5">
      <t>ゾウゲン</t>
    </rPh>
    <phoneticPr fontId="1"/>
  </si>
  <si>
    <t>判定②</t>
    <rPh sb="0" eb="2">
      <t>ハンテイ</t>
    </rPh>
    <phoneticPr fontId="1"/>
  </si>
  <si>
    <t>4→2</t>
    <phoneticPr fontId="1"/>
  </si>
  <si>
    <t>判定③-1</t>
    <rPh sb="0" eb="2">
      <t>ハンテイ</t>
    </rPh>
    <phoneticPr fontId="1"/>
  </si>
  <si>
    <t>3→1</t>
    <phoneticPr fontId="1"/>
  </si>
  <si>
    <t>判定③-2</t>
    <rPh sb="0" eb="2">
      <t>ハンテイ</t>
    </rPh>
    <phoneticPr fontId="1"/>
  </si>
  <si>
    <t>判定結果</t>
    <rPh sb="0" eb="4">
      <t>ハンテイケッカ</t>
    </rPh>
    <phoneticPr fontId="1"/>
  </si>
  <si>
    <t>↑↑↓↑</t>
  </si>
  <si>
    <t>年度により増減</t>
    <rPh sb="0" eb="2">
      <t>ネンド</t>
    </rPh>
    <rPh sb="5" eb="7">
      <t>ゾウゲン</t>
    </rPh>
    <phoneticPr fontId="1"/>
  </si>
  <si>
    <t>５年平均</t>
    <phoneticPr fontId="1"/>
  </si>
  <si>
    <t>4→3</t>
    <phoneticPr fontId="1"/>
  </si>
  <si>
    <t>3→2</t>
    <phoneticPr fontId="1"/>
  </si>
  <si>
    <t>2→1</t>
    <phoneticPr fontId="1"/>
  </si>
  <si>
    <t>1→当</t>
    <rPh sb="2" eb="3">
      <t>トウ</t>
    </rPh>
    <phoneticPr fontId="1"/>
  </si>
  <si>
    <t>↓↑↓↓</t>
    <phoneticPr fontId="1"/>
  </si>
  <si>
    <t>↑↓↑↑</t>
    <phoneticPr fontId="1"/>
  </si>
  <si>
    <t>↓↓↑↓</t>
    <phoneticPr fontId="1"/>
  </si>
  <si>
    <t>↑↑↓↑</t>
    <phoneticPr fontId="1"/>
  </si>
  <si>
    <t>最新年度のみ減少</t>
    <phoneticPr fontId="1"/>
  </si>
  <si>
    <t>↑↑↓↓</t>
  </si>
  <si>
    <t>隔年で増減</t>
    <rPh sb="0" eb="2">
      <t>カクネン</t>
    </rPh>
    <rPh sb="3" eb="5">
      <t>ゾウゲン</t>
    </rPh>
    <phoneticPr fontId="1"/>
  </si>
  <si>
    <t>↑↑↓－</t>
  </si>
  <si>
    <t>↑↑－↑</t>
  </si>
  <si>
    <t>↑↑－↓</t>
  </si>
  <si>
    <t>↑↑－－</t>
  </si>
  <si>
    <t>↑↓↑↑</t>
  </si>
  <si>
    <t>↑↓↑↓</t>
  </si>
  <si>
    <t>↑↓↑－</t>
  </si>
  <si>
    <t>↑↓↓↑</t>
  </si>
  <si>
    <t>↑↓↓↓</t>
  </si>
  <si>
    <t>減少傾向⤵</t>
  </si>
  <si>
    <t>↑↓↓－</t>
  </si>
  <si>
    <t>↑↓－↑</t>
  </si>
  <si>
    <t>↑↓－↓</t>
  </si>
  <si>
    <t>↑↓－－</t>
  </si>
  <si>
    <t>↑－↑↑</t>
  </si>
  <si>
    <t>↑－↑↓</t>
  </si>
  <si>
    <t>↑－↑－</t>
  </si>
  <si>
    <t>↑－↓↑</t>
  </si>
  <si>
    <t>↑－↓↓</t>
  </si>
  <si>
    <t>減少傾向⤵</t>
    <rPh sb="0" eb="2">
      <t>ゲンショウ</t>
    </rPh>
    <rPh sb="2" eb="4">
      <t>ケイコウ</t>
    </rPh>
    <phoneticPr fontId="1"/>
  </si>
  <si>
    <t>↑－↓－</t>
  </si>
  <si>
    <t>↑－－↑</t>
  </si>
  <si>
    <t>↑－－↓</t>
  </si>
  <si>
    <t>↑－－－</t>
  </si>
  <si>
    <t>↓↑↑↑</t>
  </si>
  <si>
    <t>↓↑↑↓</t>
  </si>
  <si>
    <t>↓↑↑－</t>
  </si>
  <si>
    <t>↓↑↓↑</t>
  </si>
  <si>
    <t>↓↑↓↓</t>
  </si>
  <si>
    <t>↓↑↓－</t>
  </si>
  <si>
    <t>↓↑－↑</t>
  </si>
  <si>
    <t>↓↑－↓</t>
  </si>
  <si>
    <t>↓↑－－</t>
  </si>
  <si>
    <t>↓↓↑↑</t>
  </si>
  <si>
    <t>↓↓↑↓</t>
  </si>
  <si>
    <t>↓↓↑－</t>
  </si>
  <si>
    <t>↓↓↓↑</t>
  </si>
  <si>
    <t>最新年度のみ増加</t>
    <rPh sb="0" eb="2">
      <t>サイシン</t>
    </rPh>
    <rPh sb="2" eb="4">
      <t>ネンド</t>
    </rPh>
    <rPh sb="6" eb="8">
      <t>ゾウカ</t>
    </rPh>
    <phoneticPr fontId="1"/>
  </si>
  <si>
    <t>↓↓↓↓</t>
  </si>
  <si>
    <t>↓↓↓－</t>
  </si>
  <si>
    <t>↓↓－↑</t>
  </si>
  <si>
    <t>↓↓－↓</t>
  </si>
  <si>
    <t>↓↓－－</t>
  </si>
  <si>
    <t>↓－↑↑</t>
  </si>
  <si>
    <t>↓－↑↓</t>
  </si>
  <si>
    <t>↓－↑－</t>
  </si>
  <si>
    <t>↓－↓↑</t>
  </si>
  <si>
    <t>↓－↓↓</t>
  </si>
  <si>
    <t>↓－↓－</t>
  </si>
  <si>
    <t>↓－－↑</t>
  </si>
  <si>
    <t>↓－－↓</t>
  </si>
  <si>
    <t>↓－－－</t>
  </si>
  <si>
    <t>－↑↑↑</t>
  </si>
  <si>
    <t>－↑↑↓</t>
  </si>
  <si>
    <t>－↑↑－</t>
  </si>
  <si>
    <t>－↑↓↑</t>
  </si>
  <si>
    <t>－↑↓↓</t>
  </si>
  <si>
    <t>－↑↓－</t>
  </si>
  <si>
    <t>－↑－↑</t>
  </si>
  <si>
    <t>－↑－↓</t>
  </si>
  <si>
    <t>－↑－－</t>
  </si>
  <si>
    <t>－↓↑↑</t>
  </si>
  <si>
    <t>－↓↑↓</t>
  </si>
  <si>
    <t>－↓↑－</t>
  </si>
  <si>
    <t>－↓↓↑</t>
  </si>
  <si>
    <t>－↓↓↓</t>
  </si>
  <si>
    <t>－↓↓－</t>
  </si>
  <si>
    <t>－↓－↑</t>
  </si>
  <si>
    <t>－↓－↓</t>
  </si>
  <si>
    <t>－↓－－</t>
  </si>
  <si>
    <t>－－↑↑</t>
  </si>
  <si>
    <t>－－↑↓</t>
  </si>
  <si>
    <t>－－↑－</t>
  </si>
  <si>
    <t>－－↓↑</t>
  </si>
  <si>
    <t>－－↓↓</t>
  </si>
  <si>
    <t>－－↓－</t>
  </si>
  <si>
    <t>－－－↑</t>
  </si>
  <si>
    <t>－－－↓</t>
  </si>
  <si>
    <t>－－－－</t>
  </si>
  <si>
    <t>―</t>
  </si>
  <si>
    <t>判定不能</t>
    <rPh sb="0" eb="4">
      <t>ハンテイフノウ</t>
    </rPh>
    <phoneticPr fontId="1"/>
  </si>
  <si>
    <t>配分金額の推移</t>
    <rPh sb="0" eb="2">
      <t>ハイブン</t>
    </rPh>
    <rPh sb="2" eb="4">
      <t>キンガク</t>
    </rPh>
    <rPh sb="5" eb="7">
      <t>スイイ</t>
    </rPh>
    <phoneticPr fontId="1"/>
  </si>
  <si>
    <t>申請件数（新規）の推移</t>
    <rPh sb="0" eb="2">
      <t>シンセイ</t>
    </rPh>
    <rPh sb="2" eb="4">
      <t>ケンスウ</t>
    </rPh>
    <rPh sb="5" eb="7">
      <t>シンキ</t>
    </rPh>
    <rPh sb="9" eb="11">
      <t>スイイ</t>
    </rPh>
    <phoneticPr fontId="1"/>
  </si>
  <si>
    <t>採択件数（新規）の推移</t>
    <rPh sb="0" eb="2">
      <t>サイタク</t>
    </rPh>
    <rPh sb="2" eb="4">
      <t>ケンスウ</t>
    </rPh>
    <rPh sb="5" eb="7">
      <t>シンキ</t>
    </rPh>
    <rPh sb="9" eb="11">
      <t>スイイ</t>
    </rPh>
    <phoneticPr fontId="1"/>
  </si>
  <si>
    <t>採択件数（新規+継続）の推移</t>
    <rPh sb="0" eb="2">
      <t>サイタク</t>
    </rPh>
    <rPh sb="2" eb="4">
      <t>ケンスウ</t>
    </rPh>
    <rPh sb="5" eb="7">
      <t>シンキ</t>
    </rPh>
    <rPh sb="8" eb="10">
      <t>ケイゾク</t>
    </rPh>
    <rPh sb="12" eb="14">
      <t>スイイ</t>
    </rPh>
    <phoneticPr fontId="1"/>
  </si>
  <si>
    <t>16-1.科学研究費助成事業</t>
    <rPh sb="5" eb="7">
      <t>カガク</t>
    </rPh>
    <rPh sb="7" eb="10">
      <t>ケンキュウヒ</t>
    </rPh>
    <rPh sb="10" eb="12">
      <t>ジョセイ</t>
    </rPh>
    <rPh sb="12" eb="14">
      <t>ジギョウ</t>
    </rPh>
    <phoneticPr fontId="1"/>
  </si>
  <si>
    <t>対象年度の略記➡</t>
    <rPh sb="0" eb="4">
      <t>タイショウネンド</t>
    </rPh>
    <rPh sb="5" eb="7">
      <t>リャッキ</t>
    </rPh>
    <phoneticPr fontId="1"/>
  </si>
  <si>
    <t>➡</t>
  </si>
  <si>
    <t>当</t>
    <rPh sb="0" eb="1">
      <t>トウ</t>
    </rPh>
    <phoneticPr fontId="1"/>
  </si>
  <si>
    <t>【出典】</t>
    <rPh sb="1" eb="3">
      <t>シュッテン</t>
    </rPh>
    <phoneticPr fontId="1"/>
  </si>
  <si>
    <t>出典：日本学術振興会公表資料「科研費データ」を加工して作成（https://www.jsps.go.jp/j-grantsinaid/27_kdata/kohyo/index.html）</t>
    <phoneticPr fontId="1"/>
  </si>
  <si>
    <t>2023年度（基準日：令和５年12月27日公表資料）</t>
    <rPh sb="4" eb="6">
      <t>ネンド</t>
    </rPh>
    <rPh sb="7" eb="10">
      <t>キジュンビ</t>
    </rPh>
    <rPh sb="11" eb="13">
      <t>レイワ</t>
    </rPh>
    <rPh sb="14" eb="15">
      <t>ネン</t>
    </rPh>
    <rPh sb="17" eb="18">
      <t>ガツ</t>
    </rPh>
    <rPh sb="20" eb="21">
      <t>ニチ</t>
    </rPh>
    <rPh sb="21" eb="23">
      <t>コウヒョウ</t>
    </rPh>
    <rPh sb="23" eb="25">
      <t>シリョウ</t>
    </rPh>
    <phoneticPr fontId="1"/>
  </si>
  <si>
    <t>16-1.2023</t>
    <phoneticPr fontId="1"/>
  </si>
  <si>
    <t>総合計</t>
    <rPh sb="0" eb="3">
      <t>ソウゴウケイ</t>
    </rPh>
    <phoneticPr fontId="1"/>
  </si>
  <si>
    <t>（参考）新規採択率(E=C/B)</t>
    <rPh sb="1" eb="3">
      <t>サンコウ</t>
    </rPh>
    <rPh sb="4" eb="6">
      <t>シンキ</t>
    </rPh>
    <rPh sb="6" eb="8">
      <t>サイタク</t>
    </rPh>
    <rPh sb="8" eb="9">
      <t>リツ</t>
    </rPh>
    <phoneticPr fontId="1"/>
  </si>
  <si>
    <t>東京科学大学（旧：東京医科歯科大学）</t>
  </si>
  <si>
    <t>東京科学大学（旧：東京工業大学）</t>
  </si>
  <si>
    <t>16-1.2024</t>
    <phoneticPr fontId="1"/>
  </si>
  <si>
    <t>2024年度（基準日：令和６年12月25日公表資料）</t>
    <rPh sb="4" eb="6">
      <t>ネンド</t>
    </rPh>
    <rPh sb="7" eb="10">
      <t>キジュンビ</t>
    </rPh>
    <rPh sb="11" eb="13">
      <t>レイワ</t>
    </rPh>
    <rPh sb="14" eb="15">
      <t>ネン</t>
    </rPh>
    <rPh sb="17" eb="18">
      <t>ガツ</t>
    </rPh>
    <rPh sb="20" eb="21">
      <t>ニチ</t>
    </rPh>
    <rPh sb="21" eb="23">
      <t>コウヒョウ</t>
    </rPh>
    <rPh sb="23" eb="25">
      <t>シリョウ</t>
    </rPh>
    <phoneticPr fontId="1"/>
  </si>
  <si>
    <t>最新年度のみ増加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</si>
</sst>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176" formatCode="#,##0_);[Red]\(#,##0\)"/>
    <numFmt numFmtId="177" formatCode="0.0%"/>
    <numFmt numFmtId="178" formatCode="0.0&quot;%&quot;"/>
    <numFmt numFmtId="179" formatCode="#,##0_ "/>
    <numFmt numFmtId="180" formatCode="#,##0_);\(#,##0\)"/>
    <numFmt numFmtId="181" formatCode="#,##0.0&quot;件&quot;"/>
    <numFmt numFmtId="182" formatCode="General&quot;人&quot;"/>
    <numFmt numFmtId="183" formatCode="#,##0.0_);[Red]\(#,##0.0\)"/>
    <numFmt numFmtId="184" formatCode="#,##0.0_ "/>
    <numFmt numFmtId="185" formatCode="0.0"/>
    <numFmt numFmtId="186" formatCode="#,##0.0&quot;千円&quot;"/>
    <numFmt numFmtId="187" formatCode="\+#,##0.0&quot;千円&quot;;\-#,##0.0&quot;千円&quot;;&quot;±0千円&quot;"/>
    <numFmt numFmtId="188" formatCode="\+#,##0.0&quot;件&quot;;\-#,##0.0&quot;件&quot;;&quot;±0件&quot;"/>
    <numFmt numFmtId="189" formatCode="#,##0.0&quot;百万円&quot;"/>
    <numFmt numFmtId="190" formatCode="\+#,##0.0&quot;百万円&quot;;\-#,##0.0&quot;百万円&quot;;&quot;±0円&quot;"/>
    <numFmt numFmtId="191" formatCode="&quot;R&quot;General"/>
  </numFmts>
  <fonts count="22">
    <font>
      <sz val="11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1"/>
      <color theme="1"/>
      <name val="ＭＳ 明朝"/>
      <family val="2"/>
      <charset val="128"/>
    </font>
    <font>
      <b/>
      <sz val="11"/>
      <color theme="1"/>
      <name val="ＭＳ 明朝"/>
      <family val="1"/>
      <charset val="128"/>
    </font>
    <font>
      <sz val="11"/>
      <name val="ＭＳ Ｐゴシック"/>
      <family val="3"/>
      <charset val="128"/>
    </font>
    <font>
      <sz val="9"/>
      <color theme="1"/>
      <name val="ＭＳ 明朝"/>
      <family val="2"/>
      <charset val="128"/>
    </font>
    <font>
      <sz val="9"/>
      <color theme="1"/>
      <name val="ＭＳ 明朝"/>
      <family val="1"/>
      <charset val="128"/>
    </font>
    <font>
      <sz val="11"/>
      <color theme="1"/>
      <name val="游ゴシック"/>
      <family val="2"/>
      <scheme val="minor"/>
    </font>
    <font>
      <sz val="11"/>
      <color theme="1"/>
      <name val="ＭＳ Ｐ明朝"/>
      <family val="1"/>
      <charset val="128"/>
    </font>
    <font>
      <sz val="10"/>
      <name val="System"/>
      <family val="2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1"/>
      <color rgb="FFFF0000"/>
      <name val="ＭＳ 明朝"/>
      <family val="2"/>
      <charset val="128"/>
    </font>
    <font>
      <sz val="11"/>
      <color rgb="FF9C0006"/>
      <name val="ＭＳ 明朝"/>
      <family val="2"/>
      <charset val="128"/>
    </font>
    <font>
      <u/>
      <sz val="11"/>
      <color theme="10"/>
      <name val="ＭＳ 明朝"/>
      <family val="2"/>
      <charset val="128"/>
    </font>
    <font>
      <sz val="11"/>
      <color theme="1"/>
      <name val="ＭＳ 明朝"/>
      <family val="1"/>
      <charset val="128"/>
    </font>
    <font>
      <b/>
      <sz val="9"/>
      <color theme="1"/>
      <name val="ＭＳ 明朝"/>
      <family val="1"/>
      <charset val="128"/>
    </font>
    <font>
      <sz val="9"/>
      <color theme="0"/>
      <name val="ＭＳ ゴシック"/>
      <family val="3"/>
      <charset val="128"/>
    </font>
    <font>
      <sz val="11"/>
      <name val="ＭＳ 明朝"/>
      <family val="2"/>
      <charset val="128"/>
    </font>
    <font>
      <b/>
      <sz val="11"/>
      <color theme="0"/>
      <name val="ＭＳ 明朝"/>
      <family val="2"/>
      <charset val="128"/>
    </font>
    <font>
      <b/>
      <sz val="11"/>
      <color theme="0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 diagonalDown="1"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 diagonalDown="1"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 diagonalUp="1"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 style="thin">
        <color auto="1"/>
      </diagonal>
    </border>
    <border diagonalUp="1"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 style="thin">
        <color auto="1"/>
      </diagonal>
    </border>
  </borders>
  <cellStyleXfs count="11">
    <xf numFmtId="0" fontId="0" fillId="0" borderId="0">
      <alignment vertical="center"/>
    </xf>
    <xf numFmtId="0" fontId="4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7" fillId="0" borderId="0"/>
    <xf numFmtId="38" fontId="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9" fillId="0" borderId="0"/>
    <xf numFmtId="0" fontId="14" fillId="0" borderId="0" applyNumberFormat="0" applyFill="0" applyBorder="0" applyAlignment="0" applyProtection="0">
      <alignment vertical="center"/>
    </xf>
    <xf numFmtId="0" fontId="21" fillId="0" borderId="0"/>
  </cellStyleXfs>
  <cellXfs count="245">
    <xf numFmtId="0" fontId="0" fillId="0" borderId="0" xfId="0">
      <alignment vertical="center"/>
    </xf>
    <xf numFmtId="0" fontId="3" fillId="0" borderId="0" xfId="0" applyFont="1" applyFill="1">
      <alignment vertical="center"/>
    </xf>
    <xf numFmtId="0" fontId="0" fillId="3" borderId="0" xfId="0" applyFill="1">
      <alignment vertical="center"/>
    </xf>
    <xf numFmtId="0" fontId="0" fillId="2" borderId="0" xfId="0" applyFill="1">
      <alignment vertical="center"/>
    </xf>
    <xf numFmtId="0" fontId="0" fillId="0" borderId="0" xfId="0" applyFill="1">
      <alignment vertical="center"/>
    </xf>
    <xf numFmtId="0" fontId="3" fillId="0" borderId="0" xfId="0" applyFont="1" applyFill="1" applyBorder="1">
      <alignment vertical="center"/>
    </xf>
    <xf numFmtId="0" fontId="0" fillId="4" borderId="1" xfId="0" applyFill="1" applyBorder="1">
      <alignment vertical="center"/>
    </xf>
    <xf numFmtId="0" fontId="0" fillId="0" borderId="1" xfId="0" applyBorder="1">
      <alignment vertical="center"/>
    </xf>
    <xf numFmtId="179" fontId="0" fillId="0" borderId="24" xfId="0" applyNumberFormat="1" applyBorder="1">
      <alignment vertical="center"/>
    </xf>
    <xf numFmtId="179" fontId="0" fillId="0" borderId="18" xfId="0" applyNumberFormat="1" applyBorder="1">
      <alignment vertical="center"/>
    </xf>
    <xf numFmtId="179" fontId="0" fillId="0" borderId="25" xfId="0" applyNumberFormat="1" applyBorder="1">
      <alignment vertical="center"/>
    </xf>
    <xf numFmtId="179" fontId="0" fillId="0" borderId="26" xfId="0" applyNumberFormat="1" applyBorder="1">
      <alignment vertical="center"/>
    </xf>
    <xf numFmtId="179" fontId="10" fillId="0" borderId="27" xfId="8" applyNumberFormat="1" applyFont="1" applyBorder="1" applyAlignment="1">
      <alignment vertical="center" wrapText="1"/>
    </xf>
    <xf numFmtId="179" fontId="10" fillId="0" borderId="28" xfId="8" applyNumberFormat="1" applyFont="1" applyBorder="1" applyAlignment="1">
      <alignment vertical="center" wrapText="1"/>
    </xf>
    <xf numFmtId="179" fontId="10" fillId="0" borderId="29" xfId="8" applyNumberFormat="1" applyFont="1" applyBorder="1" applyAlignment="1">
      <alignment vertical="center" wrapText="1"/>
    </xf>
    <xf numFmtId="0" fontId="0" fillId="0" borderId="20" xfId="0" applyBorder="1" applyAlignment="1">
      <alignment horizontal="center" vertical="center"/>
    </xf>
    <xf numFmtId="38" fontId="10" fillId="0" borderId="30" xfId="2" applyFont="1" applyBorder="1" applyAlignment="1">
      <alignment horizontal="center" vertical="center" wrapText="1"/>
    </xf>
    <xf numFmtId="0" fontId="10" fillId="0" borderId="28" xfId="8" applyFont="1" applyBorder="1" applyAlignment="1">
      <alignment horizontal="center" vertical="center" wrapText="1"/>
    </xf>
    <xf numFmtId="179" fontId="10" fillId="0" borderId="28" xfId="8" applyNumberFormat="1" applyFont="1" applyBorder="1" applyAlignment="1">
      <alignment horizontal="center" vertical="center" wrapText="1"/>
    </xf>
    <xf numFmtId="0" fontId="10" fillId="0" borderId="31" xfId="8" applyFont="1" applyBorder="1" applyAlignment="1">
      <alignment horizontal="center" vertical="center" wrapText="1"/>
    </xf>
    <xf numFmtId="179" fontId="10" fillId="0" borderId="15" xfId="8" applyNumberFormat="1" applyFont="1" applyBorder="1" applyAlignment="1">
      <alignment horizontal="center" vertical="center" wrapText="1"/>
    </xf>
    <xf numFmtId="179" fontId="10" fillId="0" borderId="29" xfId="8" applyNumberFormat="1" applyFont="1" applyBorder="1" applyAlignment="1">
      <alignment horizontal="center" vertical="center" wrapText="1"/>
    </xf>
    <xf numFmtId="0" fontId="0" fillId="4" borderId="32" xfId="0" applyFill="1" applyBorder="1">
      <alignment vertical="center"/>
    </xf>
    <xf numFmtId="179" fontId="0" fillId="4" borderId="33" xfId="0" applyNumberFormat="1" applyFill="1" applyBorder="1">
      <alignment vertical="center"/>
    </xf>
    <xf numFmtId="178" fontId="0" fillId="4" borderId="34" xfId="7" applyNumberFormat="1" applyFont="1" applyFill="1" applyBorder="1">
      <alignment vertical="center"/>
    </xf>
    <xf numFmtId="179" fontId="0" fillId="4" borderId="35" xfId="0" applyNumberFormat="1" applyFill="1" applyBorder="1">
      <alignment vertical="center"/>
    </xf>
    <xf numFmtId="179" fontId="0" fillId="4" borderId="36" xfId="0" applyNumberFormat="1" applyFill="1" applyBorder="1">
      <alignment vertical="center"/>
    </xf>
    <xf numFmtId="178" fontId="0" fillId="4" borderId="37" xfId="7" applyNumberFormat="1" applyFont="1" applyFill="1" applyBorder="1">
      <alignment vertical="center"/>
    </xf>
    <xf numFmtId="179" fontId="0" fillId="4" borderId="38" xfId="0" applyNumberFormat="1" applyFill="1" applyBorder="1">
      <alignment vertical="center"/>
    </xf>
    <xf numFmtId="0" fontId="0" fillId="0" borderId="39" xfId="0" applyBorder="1">
      <alignment vertical="center"/>
    </xf>
    <xf numFmtId="179" fontId="0" fillId="0" borderId="22" xfId="0" applyNumberFormat="1" applyBorder="1">
      <alignment vertical="center"/>
    </xf>
    <xf numFmtId="178" fontId="0" fillId="0" borderId="1" xfId="7" applyNumberFormat="1" applyFont="1" applyBorder="1">
      <alignment vertical="center"/>
    </xf>
    <xf numFmtId="179" fontId="0" fillId="0" borderId="1" xfId="0" applyNumberFormat="1" applyBorder="1">
      <alignment vertical="center"/>
    </xf>
    <xf numFmtId="178" fontId="0" fillId="0" borderId="23" xfId="7" applyNumberFormat="1" applyFont="1" applyFill="1" applyBorder="1">
      <alignment vertical="center"/>
    </xf>
    <xf numFmtId="179" fontId="0" fillId="0" borderId="40" xfId="0" applyNumberFormat="1" applyBorder="1">
      <alignment vertical="center"/>
    </xf>
    <xf numFmtId="179" fontId="0" fillId="0" borderId="21" xfId="0" applyNumberFormat="1" applyBorder="1">
      <alignment vertical="center"/>
    </xf>
    <xf numFmtId="179" fontId="0" fillId="0" borderId="41" xfId="0" applyNumberFormat="1" applyBorder="1">
      <alignment vertical="center"/>
    </xf>
    <xf numFmtId="0" fontId="0" fillId="0" borderId="42" xfId="0" applyBorder="1">
      <alignment vertical="center"/>
    </xf>
    <xf numFmtId="179" fontId="0" fillId="0" borderId="43" xfId="0" applyNumberFormat="1" applyBorder="1">
      <alignment vertical="center"/>
    </xf>
    <xf numFmtId="178" fontId="0" fillId="0" borderId="44" xfId="7" applyNumberFormat="1" applyFont="1" applyBorder="1">
      <alignment vertical="center"/>
    </xf>
    <xf numFmtId="179" fontId="0" fillId="0" borderId="44" xfId="0" applyNumberFormat="1" applyBorder="1">
      <alignment vertical="center"/>
    </xf>
    <xf numFmtId="178" fontId="0" fillId="0" borderId="45" xfId="7" applyNumberFormat="1" applyFont="1" applyFill="1" applyBorder="1">
      <alignment vertical="center"/>
    </xf>
    <xf numFmtId="179" fontId="0" fillId="0" borderId="46" xfId="0" applyNumberFormat="1" applyBorder="1">
      <alignment vertical="center"/>
    </xf>
    <xf numFmtId="179" fontId="0" fillId="0" borderId="47" xfId="0" applyNumberFormat="1" applyBorder="1">
      <alignment vertical="center"/>
    </xf>
    <xf numFmtId="179" fontId="0" fillId="0" borderId="48" xfId="0" applyNumberFormat="1" applyBorder="1">
      <alignment vertical="center"/>
    </xf>
    <xf numFmtId="179" fontId="12" fillId="0" borderId="0" xfId="0" applyNumberFormat="1" applyFont="1">
      <alignment vertical="center"/>
    </xf>
    <xf numFmtId="179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38" fontId="10" fillId="0" borderId="49" xfId="2" applyFont="1" applyBorder="1" applyAlignment="1">
      <alignment horizontal="center" vertical="center" wrapText="1"/>
    </xf>
    <xf numFmtId="0" fontId="10" fillId="0" borderId="11" xfId="8" applyFont="1" applyBorder="1" applyAlignment="1">
      <alignment horizontal="center" vertical="center" wrapText="1"/>
    </xf>
    <xf numFmtId="179" fontId="10" fillId="0" borderId="11" xfId="8" applyNumberFormat="1" applyFont="1" applyBorder="1" applyAlignment="1">
      <alignment horizontal="center" vertical="center" wrapText="1"/>
    </xf>
    <xf numFmtId="0" fontId="10" fillId="0" borderId="23" xfId="8" applyFont="1" applyBorder="1" applyAlignment="1">
      <alignment horizontal="center" vertical="center" wrapText="1"/>
    </xf>
    <xf numFmtId="179" fontId="10" fillId="0" borderId="17" xfId="8" applyNumberFormat="1" applyFont="1" applyBorder="1" applyAlignment="1">
      <alignment horizontal="center" vertical="center" wrapText="1"/>
    </xf>
    <xf numFmtId="179" fontId="10" fillId="0" borderId="50" xfId="8" applyNumberFormat="1" applyFont="1" applyBorder="1" applyAlignment="1">
      <alignment horizontal="center" vertical="center" wrapText="1"/>
    </xf>
    <xf numFmtId="0" fontId="0" fillId="0" borderId="20" xfId="0" applyBorder="1">
      <alignment vertical="center"/>
    </xf>
    <xf numFmtId="178" fontId="0" fillId="0" borderId="23" xfId="7" applyNumberFormat="1" applyFont="1" applyBorder="1">
      <alignment vertical="center"/>
    </xf>
    <xf numFmtId="179" fontId="0" fillId="0" borderId="19" xfId="0" applyNumberFormat="1" applyBorder="1">
      <alignment vertical="center"/>
    </xf>
    <xf numFmtId="179" fontId="0" fillId="0" borderId="51" xfId="0" applyNumberFormat="1" applyBorder="1">
      <alignment vertical="center"/>
    </xf>
    <xf numFmtId="0" fontId="0" fillId="0" borderId="1" xfId="0" applyFill="1" applyBorder="1">
      <alignment vertical="center"/>
    </xf>
    <xf numFmtId="0" fontId="0" fillId="0" borderId="20" xfId="0" applyFill="1" applyBorder="1">
      <alignment vertical="center"/>
    </xf>
    <xf numFmtId="179" fontId="0" fillId="0" borderId="22" xfId="0" applyNumberFormat="1" applyFill="1" applyBorder="1">
      <alignment vertical="center"/>
    </xf>
    <xf numFmtId="178" fontId="0" fillId="0" borderId="1" xfId="7" applyNumberFormat="1" applyFont="1" applyFill="1" applyBorder="1">
      <alignment vertical="center"/>
    </xf>
    <xf numFmtId="179" fontId="0" fillId="0" borderId="1" xfId="0" applyNumberFormat="1" applyFill="1" applyBorder="1">
      <alignment vertical="center"/>
    </xf>
    <xf numFmtId="0" fontId="0" fillId="4" borderId="20" xfId="0" applyFill="1" applyBorder="1">
      <alignment vertical="center"/>
    </xf>
    <xf numFmtId="179" fontId="0" fillId="4" borderId="22" xfId="0" applyNumberFormat="1" applyFill="1" applyBorder="1">
      <alignment vertical="center"/>
    </xf>
    <xf numFmtId="178" fontId="0" fillId="4" borderId="1" xfId="7" applyNumberFormat="1" applyFont="1" applyFill="1" applyBorder="1">
      <alignment vertical="center"/>
    </xf>
    <xf numFmtId="179" fontId="0" fillId="4" borderId="1" xfId="0" applyNumberFormat="1" applyFill="1" applyBorder="1">
      <alignment vertical="center"/>
    </xf>
    <xf numFmtId="178" fontId="0" fillId="4" borderId="23" xfId="7" applyNumberFormat="1" applyFont="1" applyFill="1" applyBorder="1">
      <alignment vertical="center"/>
    </xf>
    <xf numFmtId="179" fontId="0" fillId="4" borderId="19" xfId="0" applyNumberFormat="1" applyFill="1" applyBorder="1">
      <alignment vertical="center"/>
    </xf>
    <xf numFmtId="179" fontId="0" fillId="4" borderId="51" xfId="0" applyNumberFormat="1" applyFill="1" applyBorder="1">
      <alignment vertical="center"/>
    </xf>
    <xf numFmtId="178" fontId="0" fillId="0" borderId="45" xfId="7" applyNumberFormat="1" applyFont="1" applyBorder="1">
      <alignment vertical="center"/>
    </xf>
    <xf numFmtId="179" fontId="0" fillId="0" borderId="52" xfId="0" applyNumberFormat="1" applyBorder="1">
      <alignment vertical="center"/>
    </xf>
    <xf numFmtId="179" fontId="0" fillId="0" borderId="53" xfId="0" applyNumberFormat="1" applyBorder="1">
      <alignment vertical="center"/>
    </xf>
    <xf numFmtId="0" fontId="14" fillId="0" borderId="54" xfId="9" applyBorder="1" applyAlignment="1">
      <alignment horizontal="center" vertical="center"/>
    </xf>
    <xf numFmtId="0" fontId="14" fillId="0" borderId="1" xfId="9" applyBorder="1">
      <alignment vertical="center"/>
    </xf>
    <xf numFmtId="0" fontId="14" fillId="0" borderId="1" xfId="9" applyBorder="1" applyAlignment="1">
      <alignment vertical="center" wrapText="1"/>
    </xf>
    <xf numFmtId="49" fontId="0" fillId="0" borderId="0" xfId="0" applyNumberFormat="1">
      <alignment vertical="center"/>
    </xf>
    <xf numFmtId="0" fontId="0" fillId="0" borderId="0" xfId="0" applyBorder="1">
      <alignment vertical="center"/>
    </xf>
    <xf numFmtId="0" fontId="15" fillId="0" borderId="0" xfId="0" applyFont="1" applyFill="1" applyBorder="1">
      <alignment vertical="center"/>
    </xf>
    <xf numFmtId="0" fontId="16" fillId="0" borderId="0" xfId="0" applyFont="1" applyFill="1" applyBorder="1">
      <alignment vertical="center"/>
    </xf>
    <xf numFmtId="0" fontId="6" fillId="0" borderId="1" xfId="0" applyFont="1" applyFill="1" applyBorder="1" applyAlignment="1">
      <alignment horizontal="center" vertical="center"/>
    </xf>
    <xf numFmtId="181" fontId="6" fillId="0" borderId="1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shrinkToFit="1"/>
    </xf>
    <xf numFmtId="0" fontId="5" fillId="0" borderId="0" xfId="0" applyFont="1" applyFill="1" applyBorder="1">
      <alignment vertical="center"/>
    </xf>
    <xf numFmtId="179" fontId="10" fillId="0" borderId="18" xfId="8" applyNumberFormat="1" applyFont="1" applyBorder="1" applyAlignment="1">
      <alignment horizontal="center" vertical="center" wrapText="1"/>
    </xf>
    <xf numFmtId="179" fontId="10" fillId="0" borderId="1" xfId="8" applyNumberFormat="1" applyFont="1" applyBorder="1" applyAlignment="1">
      <alignment horizontal="center" vertical="center" wrapText="1"/>
    </xf>
    <xf numFmtId="179" fontId="0" fillId="0" borderId="56" xfId="0" applyNumberFormat="1" applyBorder="1">
      <alignment vertical="center"/>
    </xf>
    <xf numFmtId="179" fontId="0" fillId="0" borderId="57" xfId="0" applyNumberFormat="1" applyBorder="1">
      <alignment vertical="center"/>
    </xf>
    <xf numFmtId="179" fontId="0" fillId="0" borderId="58" xfId="0" applyNumberFormat="1" applyBorder="1">
      <alignment vertical="center"/>
    </xf>
    <xf numFmtId="179" fontId="10" fillId="0" borderId="18" xfId="8" applyNumberFormat="1" applyFont="1" applyBorder="1" applyAlignment="1">
      <alignment horizontal="center" vertical="center" wrapText="1"/>
    </xf>
    <xf numFmtId="179" fontId="10" fillId="0" borderId="1" xfId="8" applyNumberFormat="1" applyFont="1" applyBorder="1" applyAlignment="1">
      <alignment horizontal="center" vertical="center" wrapText="1"/>
    </xf>
    <xf numFmtId="0" fontId="0" fillId="5" borderId="0" xfId="0" applyFill="1">
      <alignment vertical="center"/>
    </xf>
    <xf numFmtId="0" fontId="0" fillId="8" borderId="0" xfId="0" applyFill="1">
      <alignment vertical="center"/>
    </xf>
    <xf numFmtId="0" fontId="14" fillId="0" borderId="1" xfId="9" applyBorder="1" applyAlignment="1">
      <alignment horizontal="center" vertical="center"/>
    </xf>
    <xf numFmtId="184" fontId="0" fillId="0" borderId="22" xfId="0" applyNumberFormat="1" applyBorder="1">
      <alignment vertical="center"/>
    </xf>
    <xf numFmtId="184" fontId="0" fillId="0" borderId="1" xfId="7" applyNumberFormat="1" applyFont="1" applyBorder="1">
      <alignment vertical="center"/>
    </xf>
    <xf numFmtId="184" fontId="0" fillId="0" borderId="1" xfId="0" applyNumberFormat="1" applyBorder="1">
      <alignment vertical="center"/>
    </xf>
    <xf numFmtId="184" fontId="0" fillId="0" borderId="43" xfId="0" applyNumberFormat="1" applyBorder="1">
      <alignment vertical="center"/>
    </xf>
    <xf numFmtId="184" fontId="0" fillId="0" borderId="44" xfId="7" applyNumberFormat="1" applyFont="1" applyBorder="1">
      <alignment vertical="center"/>
    </xf>
    <xf numFmtId="184" fontId="0" fillId="0" borderId="44" xfId="0" applyNumberFormat="1" applyBorder="1">
      <alignment vertical="center"/>
    </xf>
    <xf numFmtId="186" fontId="6" fillId="0" borderId="1" xfId="0" applyNumberFormat="1" applyFont="1" applyFill="1" applyBorder="1" applyAlignment="1">
      <alignment horizontal="center" vertical="center" shrinkToFit="1"/>
    </xf>
    <xf numFmtId="187" fontId="5" fillId="0" borderId="1" xfId="0" applyNumberFormat="1" applyFont="1" applyFill="1" applyBorder="1" applyAlignment="1">
      <alignment horizontal="center" vertical="center"/>
    </xf>
    <xf numFmtId="188" fontId="5" fillId="0" borderId="1" xfId="0" applyNumberFormat="1" applyFont="1" applyFill="1" applyBorder="1" applyAlignment="1">
      <alignment horizontal="center" vertical="center"/>
    </xf>
    <xf numFmtId="189" fontId="6" fillId="0" borderId="1" xfId="0" applyNumberFormat="1" applyFont="1" applyFill="1" applyBorder="1" applyAlignment="1">
      <alignment horizontal="center" vertical="center" shrinkToFit="1"/>
    </xf>
    <xf numFmtId="190" fontId="5" fillId="0" borderId="1" xfId="0" applyNumberFormat="1" applyFont="1" applyFill="1" applyBorder="1" applyAlignment="1">
      <alignment horizontal="center" vertical="center"/>
    </xf>
    <xf numFmtId="0" fontId="0" fillId="0" borderId="0" xfId="0" applyProtection="1">
      <alignment vertical="center"/>
    </xf>
    <xf numFmtId="0" fontId="14" fillId="0" borderId="54" xfId="9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/>
    </xf>
    <xf numFmtId="0" fontId="5" fillId="0" borderId="0" xfId="0" applyFont="1" applyAlignment="1" applyProtection="1">
      <alignment vertical="center" shrinkToFit="1"/>
    </xf>
    <xf numFmtId="0" fontId="5" fillId="0" borderId="0" xfId="0" applyFont="1" applyProtection="1">
      <alignment vertical="center"/>
    </xf>
    <xf numFmtId="0" fontId="5" fillId="0" borderId="0" xfId="0" applyFont="1" applyAlignment="1" applyProtection="1">
      <alignment horizontal="center" vertical="center"/>
    </xf>
    <xf numFmtId="0" fontId="5" fillId="7" borderId="0" xfId="0" applyFont="1" applyFill="1" applyProtection="1">
      <alignment vertical="center"/>
    </xf>
    <xf numFmtId="0" fontId="6" fillId="0" borderId="0" xfId="0" applyFont="1" applyAlignment="1" applyProtection="1">
      <alignment vertical="center" shrinkToFit="1"/>
    </xf>
    <xf numFmtId="0" fontId="0" fillId="0" borderId="1" xfId="0" applyBorder="1" applyProtection="1">
      <alignment vertical="center"/>
    </xf>
    <xf numFmtId="0" fontId="0" fillId="0" borderId="1" xfId="0" applyBorder="1" applyAlignment="1" applyProtection="1">
      <alignment horizontal="center" vertical="center"/>
    </xf>
    <xf numFmtId="0" fontId="0" fillId="0" borderId="0" xfId="0" applyAlignment="1" applyProtection="1">
      <alignment vertical="center" wrapText="1"/>
    </xf>
    <xf numFmtId="0" fontId="6" fillId="0" borderId="0" xfId="0" applyFont="1" applyAlignment="1" applyProtection="1">
      <alignment horizontal="center" vertical="center" shrinkToFit="1"/>
    </xf>
    <xf numFmtId="0" fontId="6" fillId="0" borderId="0" xfId="0" applyFont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 textRotation="180"/>
    </xf>
    <xf numFmtId="0" fontId="6" fillId="6" borderId="0" xfId="0" applyFont="1" applyFill="1" applyAlignment="1" applyProtection="1">
      <alignment horizontal="center" vertical="center"/>
    </xf>
    <xf numFmtId="0" fontId="6" fillId="12" borderId="0" xfId="0" applyFont="1" applyFill="1" applyAlignment="1" applyProtection="1">
      <alignment horizontal="center" vertical="center" shrinkToFit="1"/>
    </xf>
    <xf numFmtId="0" fontId="15" fillId="0" borderId="0" xfId="0" applyFont="1" applyAlignment="1" applyProtection="1">
      <alignment horizontal="center" vertical="center"/>
    </xf>
    <xf numFmtId="0" fontId="6" fillId="0" borderId="44" xfId="0" applyFont="1" applyBorder="1" applyAlignment="1" applyProtection="1">
      <alignment horizontal="center" vertical="center"/>
    </xf>
    <xf numFmtId="0" fontId="6" fillId="10" borderId="0" xfId="0" applyFont="1" applyFill="1" applyAlignment="1" applyProtection="1">
      <alignment horizontal="center" vertical="center"/>
    </xf>
    <xf numFmtId="0" fontId="0" fillId="5" borderId="2" xfId="0" applyFill="1" applyBorder="1" applyProtection="1">
      <alignment vertical="center"/>
    </xf>
    <xf numFmtId="0" fontId="0" fillId="5" borderId="3" xfId="0" applyFill="1" applyBorder="1" applyAlignment="1" applyProtection="1">
      <alignment vertical="center" wrapText="1"/>
    </xf>
    <xf numFmtId="0" fontId="6" fillId="5" borderId="3" xfId="0" applyFont="1" applyFill="1" applyBorder="1" applyAlignment="1" applyProtection="1">
      <alignment vertical="center" shrinkToFit="1"/>
    </xf>
    <xf numFmtId="0" fontId="6" fillId="5" borderId="3" xfId="0" applyFont="1" applyFill="1" applyBorder="1" applyProtection="1">
      <alignment vertical="center"/>
    </xf>
    <xf numFmtId="0" fontId="0" fillId="5" borderId="3" xfId="0" applyFill="1" applyBorder="1" applyProtection="1">
      <alignment vertical="center"/>
    </xf>
    <xf numFmtId="0" fontId="0" fillId="5" borderId="4" xfId="0" applyFill="1" applyBorder="1" applyProtection="1">
      <alignment vertical="center"/>
    </xf>
    <xf numFmtId="0" fontId="0" fillId="5" borderId="5" xfId="0" applyFill="1" applyBorder="1" applyProtection="1">
      <alignment vertical="center"/>
    </xf>
    <xf numFmtId="0" fontId="0" fillId="5" borderId="0" xfId="0" applyFill="1" applyBorder="1" applyAlignment="1" applyProtection="1">
      <alignment vertical="center" wrapText="1"/>
    </xf>
    <xf numFmtId="0" fontId="0" fillId="5" borderId="0" xfId="0" applyFill="1" applyBorder="1" applyAlignment="1" applyProtection="1">
      <alignment horizontal="center" vertical="center"/>
    </xf>
    <xf numFmtId="0" fontId="0" fillId="5" borderId="6" xfId="0" applyFill="1" applyBorder="1" applyProtection="1">
      <alignment vertical="center"/>
    </xf>
    <xf numFmtId="0" fontId="0" fillId="4" borderId="1" xfId="0" applyFill="1" applyBorder="1" applyAlignment="1" applyProtection="1">
      <alignment vertical="center" wrapText="1"/>
    </xf>
    <xf numFmtId="0" fontId="6" fillId="0" borderId="22" xfId="0" applyFont="1" applyBorder="1" applyAlignment="1" applyProtection="1">
      <alignment horizontal="center" vertical="center" shrinkToFit="1"/>
    </xf>
    <xf numFmtId="9" fontId="6" fillId="0" borderId="19" xfId="0" applyNumberFormat="1" applyFont="1" applyBorder="1" applyAlignment="1" applyProtection="1">
      <alignment horizontal="center" vertical="center" shrinkToFit="1"/>
    </xf>
    <xf numFmtId="0" fontId="6" fillId="0" borderId="1" xfId="0" applyFont="1" applyBorder="1" applyAlignment="1" applyProtection="1">
      <alignment horizontal="center" vertical="center"/>
    </xf>
    <xf numFmtId="0" fontId="6" fillId="0" borderId="22" xfId="0" applyFont="1" applyBorder="1" applyAlignment="1" applyProtection="1">
      <alignment horizontal="center" vertical="center"/>
    </xf>
    <xf numFmtId="0" fontId="6" fillId="7" borderId="11" xfId="0" applyFont="1" applyFill="1" applyBorder="1" applyAlignment="1" applyProtection="1">
      <alignment horizontal="center" vertical="center" shrinkToFit="1"/>
    </xf>
    <xf numFmtId="0" fontId="6" fillId="7" borderId="50" xfId="0" applyFont="1" applyFill="1" applyBorder="1" applyAlignment="1" applyProtection="1">
      <alignment horizontal="center" vertical="center" shrinkToFit="1"/>
    </xf>
    <xf numFmtId="0" fontId="6" fillId="6" borderId="11" xfId="0" applyFont="1" applyFill="1" applyBorder="1" applyAlignment="1" applyProtection="1">
      <alignment horizontal="center" vertical="center" shrinkToFit="1"/>
    </xf>
    <xf numFmtId="0" fontId="6" fillId="6" borderId="50" xfId="0" applyFont="1" applyFill="1" applyBorder="1" applyAlignment="1" applyProtection="1">
      <alignment horizontal="center" vertical="center" shrinkToFit="1"/>
    </xf>
    <xf numFmtId="0" fontId="0" fillId="0" borderId="1" xfId="0" applyBorder="1" applyAlignment="1" applyProtection="1">
      <alignment vertical="center" wrapText="1"/>
    </xf>
    <xf numFmtId="183" fontId="6" fillId="0" borderId="22" xfId="0" applyNumberFormat="1" applyFont="1" applyBorder="1" applyAlignment="1" applyProtection="1">
      <alignment horizontal="center" vertical="center" shrinkToFit="1"/>
    </xf>
    <xf numFmtId="183" fontId="6" fillId="0" borderId="19" xfId="0" applyNumberFormat="1" applyFont="1" applyBorder="1" applyAlignment="1" applyProtection="1">
      <alignment horizontal="center" vertical="center" shrinkToFit="1"/>
    </xf>
    <xf numFmtId="0" fontId="6" fillId="0" borderId="51" xfId="0" applyFont="1" applyBorder="1" applyAlignment="1" applyProtection="1">
      <alignment horizontal="center" vertical="center"/>
    </xf>
    <xf numFmtId="0" fontId="6" fillId="0" borderId="20" xfId="0" applyFont="1" applyBorder="1" applyAlignment="1" applyProtection="1">
      <alignment horizontal="center" vertical="center" shrinkToFit="1"/>
    </xf>
    <xf numFmtId="176" fontId="6" fillId="0" borderId="22" xfId="0" applyNumberFormat="1" applyFont="1" applyBorder="1" applyAlignment="1" applyProtection="1">
      <alignment horizontal="center" vertical="center"/>
    </xf>
    <xf numFmtId="185" fontId="6" fillId="0" borderId="1" xfId="0" applyNumberFormat="1" applyFont="1" applyBorder="1" applyAlignment="1" applyProtection="1">
      <alignment horizontal="center" vertical="center" shrinkToFit="1"/>
    </xf>
    <xf numFmtId="0" fontId="6" fillId="0" borderId="51" xfId="0" applyFont="1" applyBorder="1" applyAlignment="1" applyProtection="1">
      <alignment horizontal="center" vertical="center" shrinkToFit="1"/>
    </xf>
    <xf numFmtId="176" fontId="6" fillId="0" borderId="1" xfId="0" applyNumberFormat="1" applyFont="1" applyBorder="1" applyAlignment="1" applyProtection="1">
      <alignment horizontal="center" vertical="center"/>
    </xf>
    <xf numFmtId="0" fontId="15" fillId="0" borderId="63" xfId="0" applyFont="1" applyBorder="1" applyAlignment="1" applyProtection="1">
      <alignment horizontal="center" vertical="center"/>
    </xf>
    <xf numFmtId="0" fontId="0" fillId="0" borderId="1" xfId="0" applyFill="1" applyBorder="1" applyAlignment="1" applyProtection="1">
      <alignment vertical="center" wrapText="1"/>
    </xf>
    <xf numFmtId="177" fontId="6" fillId="0" borderId="43" xfId="7" applyNumberFormat="1" applyFont="1" applyBorder="1" applyAlignment="1" applyProtection="1">
      <alignment horizontal="center" vertical="center" shrinkToFit="1"/>
    </xf>
    <xf numFmtId="177" fontId="6" fillId="0" borderId="52" xfId="7" applyNumberFormat="1" applyFont="1" applyBorder="1" applyAlignment="1" applyProtection="1">
      <alignment horizontal="center" vertical="center" shrinkToFit="1"/>
    </xf>
    <xf numFmtId="0" fontId="6" fillId="0" borderId="53" xfId="0" applyFont="1" applyBorder="1" applyAlignment="1" applyProtection="1">
      <alignment horizontal="center" vertical="center"/>
    </xf>
    <xf numFmtId="0" fontId="6" fillId="0" borderId="43" xfId="0" applyFont="1" applyBorder="1" applyAlignment="1" applyProtection="1">
      <alignment horizontal="center" vertical="center"/>
    </xf>
    <xf numFmtId="0" fontId="6" fillId="0" borderId="64" xfId="0" applyFont="1" applyBorder="1" applyAlignment="1" applyProtection="1">
      <alignment horizontal="center" vertical="center" shrinkToFit="1"/>
    </xf>
    <xf numFmtId="176" fontId="6" fillId="0" borderId="43" xfId="0" applyNumberFormat="1" applyFont="1" applyBorder="1" applyAlignment="1" applyProtection="1">
      <alignment horizontal="center" vertical="center"/>
    </xf>
    <xf numFmtId="185" fontId="6" fillId="0" borderId="44" xfId="0" applyNumberFormat="1" applyFont="1" applyBorder="1" applyAlignment="1" applyProtection="1">
      <alignment horizontal="center" vertical="center" shrinkToFit="1"/>
    </xf>
    <xf numFmtId="0" fontId="6" fillId="0" borderId="53" xfId="0" applyFont="1" applyBorder="1" applyAlignment="1" applyProtection="1">
      <alignment horizontal="center" vertical="center" shrinkToFit="1"/>
    </xf>
    <xf numFmtId="176" fontId="6" fillId="0" borderId="44" xfId="0" applyNumberFormat="1" applyFont="1" applyBorder="1" applyAlignment="1" applyProtection="1">
      <alignment horizontal="center" vertical="center"/>
    </xf>
    <xf numFmtId="0" fontId="15" fillId="13" borderId="65" xfId="0" applyFont="1" applyFill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vertical="center" wrapText="1"/>
    </xf>
    <xf numFmtId="0" fontId="18" fillId="0" borderId="1" xfId="0" applyFont="1" applyFill="1" applyBorder="1" applyAlignment="1" applyProtection="1">
      <alignment vertical="center" wrapText="1"/>
    </xf>
    <xf numFmtId="0" fontId="15" fillId="0" borderId="1" xfId="0" applyFont="1" applyFill="1" applyBorder="1" applyAlignment="1" applyProtection="1">
      <alignment vertical="center" wrapText="1"/>
    </xf>
    <xf numFmtId="0" fontId="0" fillId="5" borderId="7" xfId="0" applyFill="1" applyBorder="1" applyProtection="1">
      <alignment vertical="center"/>
    </xf>
    <xf numFmtId="0" fontId="0" fillId="5" borderId="8" xfId="0" applyFill="1" applyBorder="1" applyAlignment="1" applyProtection="1">
      <alignment vertical="center" wrapText="1"/>
    </xf>
    <xf numFmtId="0" fontId="0" fillId="5" borderId="8" xfId="0" applyFill="1" applyBorder="1" applyAlignment="1" applyProtection="1">
      <alignment horizontal="center" vertical="center"/>
    </xf>
    <xf numFmtId="0" fontId="0" fillId="5" borderId="9" xfId="0" applyFill="1" applyBorder="1" applyProtection="1">
      <alignment vertical="center"/>
    </xf>
    <xf numFmtId="0" fontId="6" fillId="0" borderId="0" xfId="0" applyFont="1" applyProtection="1">
      <alignment vertical="center"/>
    </xf>
    <xf numFmtId="0" fontId="6" fillId="0" borderId="0" xfId="0" applyFont="1" applyAlignment="1" applyProtection="1">
      <alignment vertical="center" wrapText="1"/>
    </xf>
    <xf numFmtId="179" fontId="10" fillId="0" borderId="18" xfId="8" applyNumberFormat="1" applyFont="1" applyBorder="1" applyAlignment="1">
      <alignment horizontal="center" vertical="center" wrapText="1"/>
    </xf>
    <xf numFmtId="179" fontId="10" fillId="0" borderId="1" xfId="8" applyNumberFormat="1" applyFont="1" applyBorder="1" applyAlignment="1">
      <alignment horizontal="center" vertical="center" wrapText="1"/>
    </xf>
    <xf numFmtId="0" fontId="0" fillId="0" borderId="0" xfId="0" applyAlignment="1" applyProtection="1">
      <alignment horizontal="center" vertical="center" shrinkToFit="1"/>
    </xf>
    <xf numFmtId="0" fontId="0" fillId="5" borderId="3" xfId="0" applyFill="1" applyBorder="1" applyAlignment="1" applyProtection="1">
      <alignment horizontal="center" vertical="center" shrinkToFit="1"/>
    </xf>
    <xf numFmtId="0" fontId="0" fillId="5" borderId="0" xfId="0" applyFill="1" applyBorder="1" applyAlignment="1" applyProtection="1">
      <alignment horizontal="center" vertical="center" shrinkToFit="1"/>
    </xf>
    <xf numFmtId="0" fontId="0" fillId="0" borderId="1" xfId="0" applyBorder="1" applyAlignment="1" applyProtection="1">
      <alignment horizontal="center" vertical="center" shrinkToFit="1"/>
    </xf>
    <xf numFmtId="38" fontId="0" fillId="0" borderId="1" xfId="0" applyNumberFormat="1" applyBorder="1" applyAlignment="1" applyProtection="1">
      <alignment horizontal="center" vertical="center" shrinkToFit="1"/>
    </xf>
    <xf numFmtId="38" fontId="0" fillId="0" borderId="1" xfId="2" applyFont="1" applyBorder="1" applyAlignment="1" applyProtection="1">
      <alignment horizontal="center" vertical="center" shrinkToFit="1"/>
    </xf>
    <xf numFmtId="180" fontId="0" fillId="0" borderId="1" xfId="2" applyNumberFormat="1" applyFont="1" applyBorder="1" applyAlignment="1" applyProtection="1">
      <alignment horizontal="center" vertical="center" shrinkToFit="1"/>
    </xf>
    <xf numFmtId="177" fontId="0" fillId="0" borderId="1" xfId="7" applyNumberFormat="1" applyFont="1" applyBorder="1" applyAlignment="1" applyProtection="1">
      <alignment horizontal="center" vertical="center" shrinkToFit="1"/>
    </xf>
    <xf numFmtId="183" fontId="0" fillId="0" borderId="1" xfId="2" applyNumberFormat="1" applyFont="1" applyFill="1" applyBorder="1" applyAlignment="1" applyProtection="1">
      <alignment horizontal="center" vertical="center" shrinkToFit="1"/>
    </xf>
    <xf numFmtId="179" fontId="15" fillId="0" borderId="1" xfId="0" applyNumberFormat="1" applyFont="1" applyBorder="1" applyAlignment="1" applyProtection="1">
      <alignment horizontal="center" vertical="center" shrinkToFit="1"/>
    </xf>
    <xf numFmtId="183" fontId="0" fillId="0" borderId="1" xfId="7" applyNumberFormat="1" applyFont="1" applyFill="1" applyBorder="1" applyAlignment="1" applyProtection="1">
      <alignment horizontal="center" vertical="center" shrinkToFit="1"/>
    </xf>
    <xf numFmtId="183" fontId="0" fillId="0" borderId="1" xfId="0" applyNumberFormat="1" applyFill="1" applyBorder="1" applyAlignment="1" applyProtection="1">
      <alignment horizontal="center" vertical="center" shrinkToFit="1"/>
    </xf>
    <xf numFmtId="0" fontId="0" fillId="5" borderId="8" xfId="0" applyFill="1" applyBorder="1" applyAlignment="1" applyProtection="1">
      <alignment horizontal="center" vertical="center" shrinkToFit="1"/>
    </xf>
    <xf numFmtId="0" fontId="0" fillId="5" borderId="0" xfId="0" applyFill="1" applyBorder="1" applyAlignment="1" applyProtection="1">
      <alignment vertical="center"/>
    </xf>
    <xf numFmtId="0" fontId="0" fillId="0" borderId="66" xfId="0" applyBorder="1">
      <alignment vertical="center"/>
    </xf>
    <xf numFmtId="179" fontId="0" fillId="0" borderId="67" xfId="0" applyNumberFormat="1" applyBorder="1">
      <alignment vertical="center"/>
    </xf>
    <xf numFmtId="179" fontId="0" fillId="0" borderId="68" xfId="0" applyNumberFormat="1" applyBorder="1">
      <alignment vertical="center"/>
    </xf>
    <xf numFmtId="179" fontId="0" fillId="0" borderId="69" xfId="0" applyNumberFormat="1" applyBorder="1">
      <alignment vertical="center"/>
    </xf>
    <xf numFmtId="191" fontId="15" fillId="0" borderId="1" xfId="0" applyNumberFormat="1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191" fontId="6" fillId="0" borderId="1" xfId="0" applyNumberFormat="1" applyFont="1" applyBorder="1" applyAlignment="1">
      <alignment horizontal="center" vertical="center"/>
    </xf>
    <xf numFmtId="179" fontId="10" fillId="0" borderId="1" xfId="8" applyNumberFormat="1" applyFont="1" applyBorder="1" applyAlignment="1">
      <alignment horizontal="center" vertical="center" wrapText="1"/>
    </xf>
    <xf numFmtId="0" fontId="0" fillId="0" borderId="12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0" fillId="0" borderId="16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8" xfId="0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182" fontId="6" fillId="0" borderId="1" xfId="0" applyNumberFormat="1" applyFont="1" applyFill="1" applyBorder="1" applyAlignment="1">
      <alignment horizontal="center" vertical="center" wrapText="1"/>
    </xf>
    <xf numFmtId="0" fontId="19" fillId="11" borderId="55" xfId="0" applyFont="1" applyFill="1" applyBorder="1" applyAlignment="1" applyProtection="1">
      <alignment horizontal="center" vertical="center"/>
    </xf>
    <xf numFmtId="0" fontId="20" fillId="11" borderId="63" xfId="0" applyFont="1" applyFill="1" applyBorder="1" applyAlignment="1" applyProtection="1">
      <alignment horizontal="center" vertical="center"/>
    </xf>
    <xf numFmtId="0" fontId="6" fillId="9" borderId="36" xfId="0" applyFont="1" applyFill="1" applyBorder="1" applyAlignment="1" applyProtection="1">
      <alignment horizontal="center" vertical="center" shrinkToFit="1"/>
    </xf>
    <xf numFmtId="0" fontId="6" fillId="9" borderId="55" xfId="0" applyFont="1" applyFill="1" applyBorder="1" applyAlignment="1" applyProtection="1">
      <alignment horizontal="center" vertical="center" shrinkToFit="1"/>
    </xf>
    <xf numFmtId="0" fontId="6" fillId="0" borderId="33" xfId="0" applyFont="1" applyBorder="1" applyAlignment="1" applyProtection="1">
      <alignment horizontal="center" vertical="center"/>
    </xf>
    <xf numFmtId="0" fontId="6" fillId="0" borderId="59" xfId="0" applyFont="1" applyBorder="1" applyAlignment="1" applyProtection="1">
      <alignment horizontal="center" vertical="center"/>
    </xf>
    <xf numFmtId="0" fontId="6" fillId="0" borderId="34" xfId="0" applyFont="1" applyBorder="1" applyAlignment="1" applyProtection="1">
      <alignment horizontal="center" vertical="center"/>
    </xf>
    <xf numFmtId="0" fontId="6" fillId="9" borderId="38" xfId="0" applyFont="1" applyFill="1" applyBorder="1" applyAlignment="1" applyProtection="1">
      <alignment horizontal="center" vertical="center"/>
    </xf>
    <xf numFmtId="0" fontId="6" fillId="9" borderId="51" xfId="0" applyFont="1" applyFill="1" applyBorder="1" applyAlignment="1" applyProtection="1">
      <alignment horizontal="center" vertical="center"/>
    </xf>
    <xf numFmtId="0" fontId="6" fillId="9" borderId="60" xfId="0" applyFont="1" applyFill="1" applyBorder="1" applyAlignment="1" applyProtection="1">
      <alignment horizontal="center" vertical="center"/>
    </xf>
    <xf numFmtId="0" fontId="6" fillId="9" borderId="3" xfId="0" applyFont="1" applyFill="1" applyBorder="1" applyAlignment="1" applyProtection="1">
      <alignment horizontal="center" vertical="center"/>
    </xf>
    <xf numFmtId="0" fontId="6" fillId="9" borderId="62" xfId="0" applyFont="1" applyFill="1" applyBorder="1" applyAlignment="1" applyProtection="1">
      <alignment horizontal="center" vertical="center"/>
    </xf>
    <xf numFmtId="0" fontId="6" fillId="9" borderId="0" xfId="0" applyFont="1" applyFill="1" applyAlignment="1" applyProtection="1">
      <alignment horizontal="center" vertical="center"/>
    </xf>
    <xf numFmtId="0" fontId="6" fillId="7" borderId="61" xfId="0" applyFont="1" applyFill="1" applyBorder="1" applyAlignment="1" applyProtection="1">
      <alignment horizontal="center" vertical="center" wrapText="1"/>
    </xf>
    <xf numFmtId="0" fontId="6" fillId="7" borderId="49" xfId="0" applyFont="1" applyFill="1" applyBorder="1" applyAlignment="1" applyProtection="1">
      <alignment horizontal="center" vertical="center" wrapText="1"/>
    </xf>
    <xf numFmtId="0" fontId="6" fillId="6" borderId="57" xfId="0" applyFont="1" applyFill="1" applyBorder="1" applyAlignment="1" applyProtection="1">
      <alignment horizontal="center" vertical="center" wrapText="1"/>
    </xf>
    <xf numFmtId="0" fontId="6" fillId="6" borderId="11" xfId="0" applyFont="1" applyFill="1" applyBorder="1" applyAlignment="1" applyProtection="1">
      <alignment horizontal="center" vertical="center" wrapText="1"/>
    </xf>
    <xf numFmtId="0" fontId="6" fillId="0" borderId="32" xfId="0" applyFont="1" applyBorder="1" applyAlignment="1" applyProtection="1">
      <alignment horizontal="center" vertical="center"/>
    </xf>
    <xf numFmtId="0" fontId="6" fillId="0" borderId="35" xfId="0" applyFont="1" applyBorder="1" applyAlignment="1" applyProtection="1">
      <alignment horizontal="center" vertical="center"/>
    </xf>
    <xf numFmtId="179" fontId="10" fillId="0" borderId="33" xfId="8" applyNumberFormat="1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179" fontId="10" fillId="0" borderId="34" xfId="8" applyNumberFormat="1" applyFont="1" applyBorder="1" applyAlignment="1">
      <alignment horizontal="center" vertical="center"/>
    </xf>
    <xf numFmtId="179" fontId="10" fillId="0" borderId="37" xfId="8" applyNumberFormat="1" applyFont="1" applyBorder="1" applyAlignment="1">
      <alignment horizontal="center" vertical="center"/>
    </xf>
    <xf numFmtId="179" fontId="10" fillId="0" borderId="1" xfId="8" applyNumberFormat="1" applyFont="1" applyBorder="1" applyAlignment="1">
      <alignment horizontal="center" vertical="center"/>
    </xf>
    <xf numFmtId="179" fontId="10" fillId="0" borderId="23" xfId="8" applyNumberFormat="1" applyFont="1" applyBorder="1" applyAlignment="1">
      <alignment horizontal="center" vertical="center"/>
    </xf>
    <xf numFmtId="179" fontId="10" fillId="0" borderId="1" xfId="8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179" fontId="0" fillId="0" borderId="32" xfId="0" applyNumberFormat="1" applyFont="1" applyBorder="1" applyAlignment="1">
      <alignment horizontal="center" vertical="center"/>
    </xf>
    <xf numFmtId="179" fontId="0" fillId="0" borderId="35" xfId="0" applyNumberFormat="1" applyFont="1" applyBorder="1" applyAlignment="1">
      <alignment horizontal="center" vertical="center"/>
    </xf>
    <xf numFmtId="179" fontId="0" fillId="0" borderId="55" xfId="0" applyNumberFormat="1" applyFont="1" applyBorder="1" applyAlignment="1">
      <alignment horizontal="center" vertical="center"/>
    </xf>
    <xf numFmtId="179" fontId="10" fillId="0" borderId="22" xfId="8" applyNumberFormat="1" applyFont="1" applyBorder="1" applyAlignment="1">
      <alignment horizontal="center" vertical="center"/>
    </xf>
    <xf numFmtId="179" fontId="0" fillId="0" borderId="2" xfId="0" applyNumberFormat="1" applyFont="1" applyBorder="1" applyAlignment="1">
      <alignment horizontal="center" vertical="center"/>
    </xf>
    <xf numFmtId="179" fontId="0" fillId="0" borderId="3" xfId="0" applyNumberFormat="1" applyFont="1" applyBorder="1" applyAlignment="1">
      <alignment horizontal="center" vertical="center"/>
    </xf>
    <xf numFmtId="179" fontId="0" fillId="0" borderId="4" xfId="0" applyNumberFormat="1" applyFont="1" applyBorder="1" applyAlignment="1">
      <alignment horizontal="center" vertical="center"/>
    </xf>
  </cellXfs>
  <cellStyles count="11">
    <cellStyle name="パーセント" xfId="7" builtinId="5"/>
    <cellStyle name="ハイパーリンク" xfId="9" builtinId="8"/>
    <cellStyle name="桁区切り" xfId="2" builtinId="6"/>
    <cellStyle name="桁区切り 2 2" xfId="5" xr:uid="{00000000-0005-0000-0000-000003000000}"/>
    <cellStyle name="桁区切り 4" xfId="4" xr:uid="{00000000-0005-0000-0000-000004000000}"/>
    <cellStyle name="標準" xfId="0" builtinId="0"/>
    <cellStyle name="標準 17" xfId="10" xr:uid="{54ACE65B-FAF9-4798-8B30-95ECC603E9C4}"/>
    <cellStyle name="標準 2" xfId="1" xr:uid="{00000000-0005-0000-0000-000006000000}"/>
    <cellStyle name="標準 2 15" xfId="6" xr:uid="{00000000-0005-0000-0000-000007000000}"/>
    <cellStyle name="標準 2 2" xfId="8" xr:uid="{00000000-0005-0000-0000-000008000000}"/>
    <cellStyle name="標準 40" xfId="3" xr:uid="{00000000-0005-0000-0000-000009000000}"/>
  </cellStyles>
  <dxfs count="169"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99FF"/>
        </patternFill>
      </fill>
    </dxf>
    <dxf>
      <fill>
        <patternFill>
          <bgColor rgb="FF00B0F0"/>
        </patternFill>
      </fill>
    </dxf>
    <dxf>
      <fill>
        <patternFill>
          <bgColor theme="5" tint="0.3999450666829432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5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1325299155331127"/>
          <c:y val="0.10552431950022312"/>
          <c:w val="0.61550562255898711"/>
          <c:h val="0.5125150364392581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'16.グラフデータ'!$C$7</c:f>
              <c:strCache>
                <c:ptCount val="1"/>
                <c:pt idx="0">
                  <c:v>配分金額（間接経費含む）(A)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'16.グラフデータ'!$D$6:$H$6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'16.グラフデータ'!$D$7:$H$7</c:f>
              <c:numCache>
                <c:formatCode>#,##0_);[Red]\(#,##0\)</c:formatCode>
                <c:ptCount val="5"/>
                <c:pt idx="0">
                  <c:v>580840</c:v>
                </c:pt>
                <c:pt idx="1">
                  <c:v>518570</c:v>
                </c:pt>
                <c:pt idx="2">
                  <c:v>459680</c:v>
                </c:pt>
                <c:pt idx="3">
                  <c:v>451490</c:v>
                </c:pt>
                <c:pt idx="4">
                  <c:v>482040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8D-4BAA-9F4F-586B4AAB41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9785568"/>
        <c:axId val="479782288"/>
      </c:barChart>
      <c:lineChart>
        <c:grouping val="standard"/>
        <c:varyColors val="0"/>
        <c:ser>
          <c:idx val="1"/>
          <c:order val="1"/>
          <c:tx>
            <c:strRef>
              <c:f>'16.グラフデータ'!$C$8</c:f>
              <c:strCache>
                <c:ptCount val="1"/>
                <c:pt idx="0">
                  <c:v>申請件数（新規分のみ）(B)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'16.グラフデータ'!$D$6:$H$6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'16.グラフデータ'!$D$8:$H$8</c:f>
              <c:numCache>
                <c:formatCode>#,##0_);[Red]\(#,##0\)</c:formatCode>
                <c:ptCount val="5"/>
                <c:pt idx="0">
                  <c:v>479</c:v>
                </c:pt>
                <c:pt idx="1">
                  <c:v>433</c:v>
                </c:pt>
                <c:pt idx="2">
                  <c:v>407</c:v>
                </c:pt>
                <c:pt idx="3">
                  <c:v>380</c:v>
                </c:pt>
                <c:pt idx="4">
                  <c:v>395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E8D-4BAA-9F4F-586B4AAB4139}"/>
            </c:ext>
          </c:extLst>
        </c:ser>
        <c:ser>
          <c:idx val="2"/>
          <c:order val="2"/>
          <c:tx>
            <c:strRef>
              <c:f>'16.グラフデータ'!$C$9</c:f>
              <c:strCache>
                <c:ptCount val="1"/>
                <c:pt idx="0">
                  <c:v>採択件数（新規分のみ）(C)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'16.グラフデータ'!$D$6:$H$6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'16.グラフデータ'!$D$9:$H$9</c:f>
              <c:numCache>
                <c:formatCode>#,##0_);[Red]\(#,##0\)</c:formatCode>
                <c:ptCount val="5"/>
                <c:pt idx="0">
                  <c:v>90</c:v>
                </c:pt>
                <c:pt idx="1">
                  <c:v>90</c:v>
                </c:pt>
                <c:pt idx="2">
                  <c:v>80</c:v>
                </c:pt>
                <c:pt idx="3">
                  <c:v>67</c:v>
                </c:pt>
                <c:pt idx="4">
                  <c:v>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E8D-4BAA-9F4F-586B4AAB4139}"/>
            </c:ext>
          </c:extLst>
        </c:ser>
        <c:ser>
          <c:idx val="3"/>
          <c:order val="3"/>
          <c:tx>
            <c:strRef>
              <c:f>'16.グラフデータ'!$C$10</c:f>
              <c:strCache>
                <c:ptCount val="1"/>
                <c:pt idx="0">
                  <c:v>採択件数（新規・継続）(D)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rgbClr val="0070C0"/>
                </a:solidFill>
              </a:ln>
              <a:effectLst/>
            </c:spPr>
          </c:marker>
          <c:cat>
            <c:strRef>
              <c:f>'16.グラフデータ'!$D$6:$H$6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'16.グラフデータ'!$D$10:$H$10</c:f>
              <c:numCache>
                <c:formatCode>#,##0_);[Red]\(#,##0\)</c:formatCode>
                <c:ptCount val="5"/>
                <c:pt idx="0">
                  <c:v>287</c:v>
                </c:pt>
                <c:pt idx="1">
                  <c:v>292</c:v>
                </c:pt>
                <c:pt idx="2">
                  <c:v>274</c:v>
                </c:pt>
                <c:pt idx="3">
                  <c:v>254</c:v>
                </c:pt>
                <c:pt idx="4">
                  <c:v>250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E8D-4BAA-9F4F-586B4AAB4139}"/>
            </c:ext>
          </c:extLst>
        </c:ser>
        <c:ser>
          <c:idx val="4"/>
          <c:order val="4"/>
          <c:tx>
            <c:strRef>
              <c:f>'16.グラフデータ'!$C$11</c:f>
              <c:strCache>
                <c:ptCount val="1"/>
                <c:pt idx="0">
                  <c:v>（参考）新規採択率(E=C/B)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cat>
            <c:strRef>
              <c:f>'16.グラフデータ'!$D$6:$H$6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'16.グラフデータ'!$D$11:$H$11</c:f>
              <c:numCache>
                <c:formatCode>0.0%</c:formatCode>
                <c:ptCount val="5"/>
                <c:pt idx="0">
                  <c:v>0.188</c:v>
                </c:pt>
                <c:pt idx="1">
                  <c:v>0.20799999999999999</c:v>
                </c:pt>
                <c:pt idx="2">
                  <c:v>0.19700000000000001</c:v>
                </c:pt>
                <c:pt idx="3">
                  <c:v>0.17599999999999999</c:v>
                </c:pt>
                <c:pt idx="4">
                  <c:v>0.223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E8D-4BAA-9F4F-586B4AAB41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8944024"/>
        <c:axId val="478943696"/>
      </c:lineChart>
      <c:catAx>
        <c:axId val="4797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79782288"/>
        <c:crosses val="autoZero"/>
        <c:auto val="1"/>
        <c:lblAlgn val="ctr"/>
        <c:lblOffset val="100"/>
        <c:noMultiLvlLbl val="0"/>
      </c:catAx>
      <c:valAx>
        <c:axId val="47978228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 altLang="en-US"/>
                  <a:t>（千</a:t>
                </a:r>
                <a:r>
                  <a:rPr lang="ja-JP"/>
                  <a:t>円）</a:t>
                </a:r>
              </a:p>
            </c:rich>
          </c:tx>
          <c:layout>
            <c:manualLayout>
              <c:xMode val="edge"/>
              <c:yMode val="edge"/>
              <c:x val="0.2097958681451278"/>
              <c:y val="8.7134649709950888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79785568"/>
        <c:crosses val="autoZero"/>
        <c:crossBetween val="between"/>
        <c:majorUnit val="150000"/>
      </c:valAx>
      <c:valAx>
        <c:axId val="478943696"/>
        <c:scaling>
          <c:orientation val="minMax"/>
          <c:min val="0"/>
        </c:scaling>
        <c:delete val="0"/>
        <c:axPos val="r"/>
        <c:numFmt formatCode="#,##0_);[Red]\(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78944024"/>
        <c:crosses val="max"/>
        <c:crossBetween val="between"/>
        <c:majorUnit val="120"/>
      </c:valAx>
      <c:catAx>
        <c:axId val="478944024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</a:p>
            </c:rich>
          </c:tx>
          <c:layout>
            <c:manualLayout>
              <c:xMode val="edge"/>
              <c:yMode val="edge"/>
              <c:x val="0.92947795987787396"/>
              <c:y val="1.584783578759482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out"/>
        <c:minorTickMark val="none"/>
        <c:tickLblPos val="nextTo"/>
        <c:crossAx val="47894369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1325299155331127"/>
          <c:y val="0.11274646224777458"/>
          <c:w val="0.61550562255898711"/>
          <c:h val="0.4119818356038828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'16.グラフデータ'!$C$15</c:f>
              <c:strCache>
                <c:ptCount val="1"/>
                <c:pt idx="0">
                  <c:v>配分金額（間接経費含む）(A)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'16.グラフデータ'!$D$14:$H$14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'16.グラフデータ'!$D$15:$H$15</c:f>
              <c:numCache>
                <c:formatCode>#,##0_);[Red]\(#,##0\)</c:formatCode>
                <c:ptCount val="5"/>
                <c:pt idx="0">
                  <c:v>137326</c:v>
                </c:pt>
                <c:pt idx="1">
                  <c:v>137599</c:v>
                </c:pt>
                <c:pt idx="2">
                  <c:v>135871</c:v>
                </c:pt>
                <c:pt idx="3">
                  <c:v>134700</c:v>
                </c:pt>
                <c:pt idx="4">
                  <c:v>135347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2C-44AF-9BAC-436298CC78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9785568"/>
        <c:axId val="479782288"/>
      </c:barChart>
      <c:lineChart>
        <c:grouping val="standard"/>
        <c:varyColors val="0"/>
        <c:ser>
          <c:idx val="1"/>
          <c:order val="1"/>
          <c:tx>
            <c:strRef>
              <c:f>'16.グラフデータ'!$C$16</c:f>
              <c:strCache>
                <c:ptCount val="1"/>
                <c:pt idx="0">
                  <c:v>申請件数（新規分のみ）(B)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'16.グラフデータ'!$D$14:$H$14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'16.グラフデータ'!$D$16:$H$16</c:f>
              <c:numCache>
                <c:formatCode>#,##0_);\(#,##0\)</c:formatCode>
                <c:ptCount val="5"/>
                <c:pt idx="0">
                  <c:v>49319</c:v>
                </c:pt>
                <c:pt idx="1">
                  <c:v>45084</c:v>
                </c:pt>
                <c:pt idx="2">
                  <c:v>43226</c:v>
                </c:pt>
                <c:pt idx="3">
                  <c:v>41838</c:v>
                </c:pt>
                <c:pt idx="4">
                  <c:v>43925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02C-44AF-9BAC-436298CC78C2}"/>
            </c:ext>
          </c:extLst>
        </c:ser>
        <c:ser>
          <c:idx val="2"/>
          <c:order val="2"/>
          <c:tx>
            <c:strRef>
              <c:f>'16.グラフデータ'!$C$17</c:f>
              <c:strCache>
                <c:ptCount val="1"/>
                <c:pt idx="0">
                  <c:v>採択件数（新規分のみ）(C)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'16.グラフデータ'!$D$14:$H$14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'16.グラフデータ'!$D$17:$H$17</c:f>
              <c:numCache>
                <c:formatCode>#,##0_);\(#,##0\)</c:formatCode>
                <c:ptCount val="5"/>
                <c:pt idx="0">
                  <c:v>14622</c:v>
                </c:pt>
                <c:pt idx="1">
                  <c:v>14069</c:v>
                </c:pt>
                <c:pt idx="2">
                  <c:v>13820</c:v>
                </c:pt>
                <c:pt idx="3">
                  <c:v>12789</c:v>
                </c:pt>
                <c:pt idx="4">
                  <c:v>13164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02C-44AF-9BAC-436298CC78C2}"/>
            </c:ext>
          </c:extLst>
        </c:ser>
        <c:ser>
          <c:idx val="3"/>
          <c:order val="3"/>
          <c:tx>
            <c:strRef>
              <c:f>'16.グラフデータ'!$C$18</c:f>
              <c:strCache>
                <c:ptCount val="1"/>
                <c:pt idx="0">
                  <c:v>採択件数（新規・継続）(D)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rgbClr val="0070C0"/>
                </a:solidFill>
              </a:ln>
              <a:effectLst/>
            </c:spPr>
          </c:marker>
          <c:cat>
            <c:strRef>
              <c:f>'16.グラフデータ'!$D$14:$H$14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'16.グラフデータ'!$D$18:$H$18</c:f>
              <c:numCache>
                <c:formatCode>#,##0_);\(#,##0\)</c:formatCode>
                <c:ptCount val="5"/>
                <c:pt idx="0">
                  <c:v>42467</c:v>
                </c:pt>
                <c:pt idx="1">
                  <c:v>42793</c:v>
                </c:pt>
                <c:pt idx="2">
                  <c:v>42439</c:v>
                </c:pt>
                <c:pt idx="3">
                  <c:v>41266</c:v>
                </c:pt>
                <c:pt idx="4">
                  <c:v>40638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02C-44AF-9BAC-436298CC78C2}"/>
            </c:ext>
          </c:extLst>
        </c:ser>
        <c:ser>
          <c:idx val="4"/>
          <c:order val="4"/>
          <c:tx>
            <c:strRef>
              <c:f>'16.グラフデータ'!$C$19</c:f>
              <c:strCache>
                <c:ptCount val="1"/>
                <c:pt idx="0">
                  <c:v>（参考）新規採択率(E=C/B)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cat>
            <c:strRef>
              <c:f>'16.グラフデータ'!$D$14:$H$14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'16.グラフデータ'!$D$19:$H$19</c:f>
              <c:numCache>
                <c:formatCode>0.0%</c:formatCode>
                <c:ptCount val="5"/>
                <c:pt idx="0">
                  <c:v>0.29599999999999999</c:v>
                </c:pt>
                <c:pt idx="1">
                  <c:v>0.312</c:v>
                </c:pt>
                <c:pt idx="2">
                  <c:v>0.32</c:v>
                </c:pt>
                <c:pt idx="3">
                  <c:v>0.30599999999999999</c:v>
                </c:pt>
                <c:pt idx="4">
                  <c:v>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02C-44AF-9BAC-436298CC78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8944024"/>
        <c:axId val="478943696"/>
      </c:lineChart>
      <c:catAx>
        <c:axId val="4797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79782288"/>
        <c:crosses val="autoZero"/>
        <c:auto val="1"/>
        <c:lblAlgn val="ctr"/>
        <c:lblOffset val="100"/>
        <c:noMultiLvlLbl val="0"/>
      </c:catAx>
      <c:valAx>
        <c:axId val="479782288"/>
        <c:scaling>
          <c:orientation val="minMax"/>
          <c:max val="15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</a:t>
                </a:r>
                <a:r>
                  <a:rPr lang="ja-JP" altLang="en-US"/>
                  <a:t>百万</a:t>
                </a:r>
                <a:r>
                  <a:rPr lang="ja-JP"/>
                  <a:t>円）</a:t>
                </a:r>
              </a:p>
            </c:rich>
          </c:tx>
          <c:layout>
            <c:manualLayout>
              <c:xMode val="edge"/>
              <c:yMode val="edge"/>
              <c:x val="0.2097958681451278"/>
              <c:y val="8.7134649709950888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79785568"/>
        <c:crosses val="autoZero"/>
        <c:crossBetween val="between"/>
        <c:majorUnit val="30000"/>
      </c:valAx>
      <c:valAx>
        <c:axId val="478943696"/>
        <c:scaling>
          <c:orientation val="minMax"/>
          <c:min val="0"/>
        </c:scaling>
        <c:delete val="0"/>
        <c:axPos val="r"/>
        <c:numFmt formatCode="#,##0_);\(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78944024"/>
        <c:crosses val="max"/>
        <c:crossBetween val="between"/>
        <c:majorUnit val="12000"/>
      </c:valAx>
      <c:catAx>
        <c:axId val="478944024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</a:p>
            </c:rich>
          </c:tx>
          <c:layout>
            <c:manualLayout>
              <c:xMode val="edge"/>
              <c:yMode val="edge"/>
              <c:x val="0.92947795987787396"/>
              <c:y val="1.584783578759482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out"/>
        <c:minorTickMark val="none"/>
        <c:tickLblPos val="nextTo"/>
        <c:crossAx val="47894369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1325302570435415"/>
          <c:y val="0.13752440944881891"/>
          <c:w val="0.61550562255898711"/>
          <c:h val="0.4150612773403324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'16.グラフデータ'!$C$23</c:f>
              <c:strCache>
                <c:ptCount val="1"/>
                <c:pt idx="0">
                  <c:v>配分金額（間接経費含む）(A)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'16.グラフデータ'!$D$22:$H$22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'16.グラフデータ'!$D$23:$H$23</c:f>
              <c:numCache>
                <c:formatCode>#,##0.0_);[Red]\(#,##0.0\)</c:formatCode>
                <c:ptCount val="5"/>
                <c:pt idx="0">
                  <c:v>1596.8</c:v>
                </c:pt>
                <c:pt idx="1">
                  <c:v>1600</c:v>
                </c:pt>
                <c:pt idx="2">
                  <c:v>1579.9</c:v>
                </c:pt>
                <c:pt idx="3">
                  <c:v>1566.3</c:v>
                </c:pt>
                <c:pt idx="4">
                  <c:v>1573.8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A9-4227-90D3-DFDE18D25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9785568"/>
        <c:axId val="479782288"/>
      </c:barChart>
      <c:lineChart>
        <c:grouping val="standard"/>
        <c:varyColors val="0"/>
        <c:ser>
          <c:idx val="1"/>
          <c:order val="1"/>
          <c:tx>
            <c:strRef>
              <c:f>'16.グラフデータ'!$C$24</c:f>
              <c:strCache>
                <c:ptCount val="1"/>
                <c:pt idx="0">
                  <c:v>申請件数（新規分のみ）(B)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'16.グラフデータ'!$D$22:$H$22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'16.グラフデータ'!$D$24:$H$24</c:f>
              <c:numCache>
                <c:formatCode>#,##0.0_);[Red]\(#,##0.0\)</c:formatCode>
                <c:ptCount val="5"/>
                <c:pt idx="0">
                  <c:v>573.5</c:v>
                </c:pt>
                <c:pt idx="1">
                  <c:v>524.20000000000005</c:v>
                </c:pt>
                <c:pt idx="2">
                  <c:v>502.6</c:v>
                </c:pt>
                <c:pt idx="3">
                  <c:v>486.5</c:v>
                </c:pt>
                <c:pt idx="4">
                  <c:v>510.8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EA9-4227-90D3-DFDE18D258B6}"/>
            </c:ext>
          </c:extLst>
        </c:ser>
        <c:ser>
          <c:idx val="2"/>
          <c:order val="2"/>
          <c:tx>
            <c:strRef>
              <c:f>'16.グラフデータ'!$C$25</c:f>
              <c:strCache>
                <c:ptCount val="1"/>
                <c:pt idx="0">
                  <c:v>採択件数（新規分のみ）(C)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'16.グラフデータ'!$D$22:$H$22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'16.グラフデータ'!$D$25:$H$25</c:f>
              <c:numCache>
                <c:formatCode>#,##0.0_);[Red]\(#,##0.0\)</c:formatCode>
                <c:ptCount val="5"/>
                <c:pt idx="0">
                  <c:v>170</c:v>
                </c:pt>
                <c:pt idx="1">
                  <c:v>163.6</c:v>
                </c:pt>
                <c:pt idx="2">
                  <c:v>160.69999999999999</c:v>
                </c:pt>
                <c:pt idx="3">
                  <c:v>148.69999999999999</c:v>
                </c:pt>
                <c:pt idx="4">
                  <c:v>153.1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EA9-4227-90D3-DFDE18D258B6}"/>
            </c:ext>
          </c:extLst>
        </c:ser>
        <c:ser>
          <c:idx val="3"/>
          <c:order val="3"/>
          <c:tx>
            <c:strRef>
              <c:f>'16.グラフデータ'!$C$26</c:f>
              <c:strCache>
                <c:ptCount val="1"/>
                <c:pt idx="0">
                  <c:v>採択件数（新規・継続）(D)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rgbClr val="0070C0"/>
                </a:solidFill>
              </a:ln>
              <a:effectLst/>
            </c:spPr>
          </c:marker>
          <c:cat>
            <c:strRef>
              <c:f>'16.グラフデータ'!$D$22:$H$22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'16.グラフデータ'!$D$26:$H$26</c:f>
              <c:numCache>
                <c:formatCode>#,##0.0_);[Red]\(#,##0.0\)</c:formatCode>
                <c:ptCount val="5"/>
                <c:pt idx="0">
                  <c:v>493.8</c:v>
                </c:pt>
                <c:pt idx="1">
                  <c:v>497.6</c:v>
                </c:pt>
                <c:pt idx="2">
                  <c:v>493.5</c:v>
                </c:pt>
                <c:pt idx="3">
                  <c:v>479.8</c:v>
                </c:pt>
                <c:pt idx="4">
                  <c:v>472.5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EA9-4227-90D3-DFDE18D258B6}"/>
            </c:ext>
          </c:extLst>
        </c:ser>
        <c:ser>
          <c:idx val="4"/>
          <c:order val="4"/>
          <c:tx>
            <c:strRef>
              <c:f>'16.グラフデータ'!$C$27</c:f>
              <c:strCache>
                <c:ptCount val="1"/>
                <c:pt idx="0">
                  <c:v>（参考）新規採択率(E=C/B)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cat>
            <c:strRef>
              <c:f>'16.グラフデータ'!$D$22:$H$22</c:f>
              <c:strCache>
                <c:ptCount val="5"/>
                <c:pt idx="0">
                  <c:v>R2(n=86)</c:v>
                </c:pt>
                <c:pt idx="1">
                  <c:v>R3(n=86)</c:v>
                </c:pt>
                <c:pt idx="2">
                  <c:v>R4(n=86)</c:v>
                </c:pt>
                <c:pt idx="3">
                  <c:v>R5(n=86)</c:v>
                </c:pt>
                <c:pt idx="4">
                  <c:v>R6(n=86)</c:v>
                </c:pt>
              </c:strCache>
            </c:strRef>
          </c:cat>
          <c:val>
            <c:numRef>
              <c:f>'16.グラフデータ'!$D$27:$H$27</c:f>
              <c:numCache>
                <c:formatCode>0.0%</c:formatCode>
                <c:ptCount val="5"/>
                <c:pt idx="0">
                  <c:v>0.29599999999999999</c:v>
                </c:pt>
                <c:pt idx="1">
                  <c:v>0.312</c:v>
                </c:pt>
                <c:pt idx="2">
                  <c:v>0.32</c:v>
                </c:pt>
                <c:pt idx="3">
                  <c:v>0.30599999999999999</c:v>
                </c:pt>
                <c:pt idx="4">
                  <c:v>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EA9-4227-90D3-DFDE18D25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8944024"/>
        <c:axId val="478943696"/>
      </c:lineChart>
      <c:catAx>
        <c:axId val="4797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79782288"/>
        <c:crosses val="autoZero"/>
        <c:auto val="1"/>
        <c:lblAlgn val="ctr"/>
        <c:lblOffset val="100"/>
        <c:noMultiLvlLbl val="0"/>
      </c:catAx>
      <c:valAx>
        <c:axId val="47978228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（百万円）</a:t>
                </a:r>
              </a:p>
            </c:rich>
          </c:tx>
          <c:layout>
            <c:manualLayout>
              <c:xMode val="edge"/>
              <c:yMode val="edge"/>
              <c:x val="0.2097958681451278"/>
              <c:y val="8.7134649709950888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79785568"/>
        <c:crosses val="autoZero"/>
        <c:crossBetween val="between"/>
        <c:majorUnit val="400"/>
      </c:valAx>
      <c:valAx>
        <c:axId val="478943696"/>
        <c:scaling>
          <c:orientation val="minMax"/>
          <c:max val="750"/>
          <c:min val="0"/>
        </c:scaling>
        <c:delete val="0"/>
        <c:axPos val="r"/>
        <c:numFmt formatCode="#,##0.0_);[Red]\(#,##0.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78944024"/>
        <c:crosses val="max"/>
        <c:crossBetween val="between"/>
        <c:majorUnit val="150"/>
      </c:valAx>
      <c:catAx>
        <c:axId val="478944024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</a:p>
            </c:rich>
          </c:tx>
          <c:layout>
            <c:manualLayout>
              <c:xMode val="edge"/>
              <c:yMode val="edge"/>
              <c:x val="0.92947795987787396"/>
              <c:y val="1.584783578759482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out"/>
        <c:minorTickMark val="none"/>
        <c:tickLblPos val="nextTo"/>
        <c:crossAx val="47894369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1325302570435415"/>
          <c:y val="0.10907996500437443"/>
          <c:w val="0.61550562255898711"/>
          <c:h val="0.4221723884514435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'16.グラフデータ'!$C$32</c:f>
              <c:strCache>
                <c:ptCount val="1"/>
                <c:pt idx="0">
                  <c:v>配分金額（間接経費含む）(A)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'16.グラフデータ'!$D$31:$H$31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'16.グラフデータ'!$D$32:$H$32</c:f>
              <c:numCache>
                <c:formatCode>#,##0.0_);[Red]\(#,##0.0\)</c:formatCode>
                <c:ptCount val="5"/>
                <c:pt idx="0">
                  <c:v>860.4</c:v>
                </c:pt>
                <c:pt idx="1">
                  <c:v>859.3</c:v>
                </c:pt>
                <c:pt idx="2">
                  <c:v>867</c:v>
                </c:pt>
                <c:pt idx="3">
                  <c:v>863</c:v>
                </c:pt>
                <c:pt idx="4">
                  <c:v>847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03-4BA8-8B8D-D436895262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9785568"/>
        <c:axId val="479782288"/>
      </c:barChart>
      <c:lineChart>
        <c:grouping val="standard"/>
        <c:varyColors val="0"/>
        <c:ser>
          <c:idx val="1"/>
          <c:order val="1"/>
          <c:tx>
            <c:strRef>
              <c:f>'16.グラフデータ'!$C$33</c:f>
              <c:strCache>
                <c:ptCount val="1"/>
                <c:pt idx="0">
                  <c:v>申請件数（新規分のみ）(B)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'16.グラフデータ'!$D$31:$H$31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'16.グラフデータ'!$D$33:$H$33</c:f>
              <c:numCache>
                <c:formatCode>#,##0.0_);[Red]\(#,##0.0\)</c:formatCode>
                <c:ptCount val="5"/>
                <c:pt idx="0">
                  <c:v>579.6</c:v>
                </c:pt>
                <c:pt idx="1">
                  <c:v>539</c:v>
                </c:pt>
                <c:pt idx="2">
                  <c:v>524.9</c:v>
                </c:pt>
                <c:pt idx="3">
                  <c:v>505</c:v>
                </c:pt>
                <c:pt idx="4">
                  <c:v>522.79999999999995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603-4BA8-8B8D-D436895262D6}"/>
            </c:ext>
          </c:extLst>
        </c:ser>
        <c:ser>
          <c:idx val="2"/>
          <c:order val="2"/>
          <c:tx>
            <c:strRef>
              <c:f>'16.グラフデータ'!$C$34</c:f>
              <c:strCache>
                <c:ptCount val="1"/>
                <c:pt idx="0">
                  <c:v>採択件数（新規分のみ）(C)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'16.グラフデータ'!$D$31:$H$31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'16.グラフデータ'!$D$34:$H$34</c:f>
              <c:numCache>
                <c:formatCode>#,##0.0_);[Red]\(#,##0.0\)</c:formatCode>
                <c:ptCount val="5"/>
                <c:pt idx="0">
                  <c:v>143.30000000000001</c:v>
                </c:pt>
                <c:pt idx="1">
                  <c:v>138.6</c:v>
                </c:pt>
                <c:pt idx="2">
                  <c:v>138.9</c:v>
                </c:pt>
                <c:pt idx="3">
                  <c:v>123.8</c:v>
                </c:pt>
                <c:pt idx="4">
                  <c:v>127.6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603-4BA8-8B8D-D436895262D6}"/>
            </c:ext>
          </c:extLst>
        </c:ser>
        <c:ser>
          <c:idx val="3"/>
          <c:order val="3"/>
          <c:tx>
            <c:strRef>
              <c:f>'16.グラフデータ'!$C$35</c:f>
              <c:strCache>
                <c:ptCount val="1"/>
                <c:pt idx="0">
                  <c:v>採択件数（新規・継続）(D)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rgbClr val="0070C0"/>
                </a:solidFill>
              </a:ln>
              <a:effectLst/>
            </c:spPr>
          </c:marker>
          <c:cat>
            <c:strRef>
              <c:f>'16.グラフデータ'!$D$31:$H$31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'16.グラフデータ'!$D$35:$H$35</c:f>
              <c:numCache>
                <c:formatCode>#,##0.0_);[Red]\(#,##0.0\)</c:formatCode>
                <c:ptCount val="5"/>
                <c:pt idx="0">
                  <c:v>423</c:v>
                </c:pt>
                <c:pt idx="1">
                  <c:v>428.5</c:v>
                </c:pt>
                <c:pt idx="2">
                  <c:v>428.6</c:v>
                </c:pt>
                <c:pt idx="3">
                  <c:v>417.5</c:v>
                </c:pt>
                <c:pt idx="4">
                  <c:v>408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603-4BA8-8B8D-D436895262D6}"/>
            </c:ext>
          </c:extLst>
        </c:ser>
        <c:ser>
          <c:idx val="4"/>
          <c:order val="4"/>
          <c:tx>
            <c:strRef>
              <c:f>'16.グラフデータ'!$C$36</c:f>
              <c:strCache>
                <c:ptCount val="1"/>
                <c:pt idx="0">
                  <c:v>（参考）新規採択率(E=C/B)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cat>
            <c:strRef>
              <c:f>'16.グラフデータ'!$D$31:$H$31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'16.グラフデータ'!$D$36:$H$36</c:f>
              <c:numCache>
                <c:formatCode>0.0%</c:formatCode>
                <c:ptCount val="5"/>
                <c:pt idx="0">
                  <c:v>0.247</c:v>
                </c:pt>
                <c:pt idx="1">
                  <c:v>0.25700000000000001</c:v>
                </c:pt>
                <c:pt idx="2">
                  <c:v>0.26500000000000001</c:v>
                </c:pt>
                <c:pt idx="3">
                  <c:v>0.245</c:v>
                </c:pt>
                <c:pt idx="4">
                  <c:v>0.24399999999999999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603-4BA8-8B8D-D436895262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8944024"/>
        <c:axId val="478943696"/>
      </c:lineChart>
      <c:catAx>
        <c:axId val="4797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79782288"/>
        <c:crosses val="autoZero"/>
        <c:auto val="1"/>
        <c:lblAlgn val="ctr"/>
        <c:lblOffset val="100"/>
        <c:noMultiLvlLbl val="0"/>
      </c:catAx>
      <c:valAx>
        <c:axId val="47978228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（百万円）</a:t>
                </a:r>
              </a:p>
            </c:rich>
          </c:tx>
          <c:layout>
            <c:manualLayout>
              <c:xMode val="edge"/>
              <c:yMode val="edge"/>
              <c:x val="0.2097958681451278"/>
              <c:y val="8.7134649709950888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79785568"/>
        <c:crosses val="autoZero"/>
        <c:crossBetween val="between"/>
        <c:majorUnit val="200"/>
      </c:valAx>
      <c:valAx>
        <c:axId val="478943696"/>
        <c:scaling>
          <c:orientation val="minMax"/>
          <c:min val="0"/>
        </c:scaling>
        <c:delete val="0"/>
        <c:axPos val="r"/>
        <c:numFmt formatCode="#,##0.0_);[Red]\(#,##0.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78944024"/>
        <c:crosses val="max"/>
        <c:crossBetween val="between"/>
        <c:majorUnit val="150"/>
      </c:valAx>
      <c:catAx>
        <c:axId val="478944024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</a:p>
            </c:rich>
          </c:tx>
          <c:layout>
            <c:manualLayout>
              <c:xMode val="edge"/>
              <c:yMode val="edge"/>
              <c:x val="0.92947795987787396"/>
              <c:y val="1.584783578759482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out"/>
        <c:minorTickMark val="none"/>
        <c:tickLblPos val="nextTo"/>
        <c:crossAx val="47894369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9</xdr:col>
      <xdr:colOff>910737</xdr:colOff>
      <xdr:row>23</xdr:row>
      <xdr:rowOff>0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29</xdr:row>
      <xdr:rowOff>0</xdr:rowOff>
    </xdr:from>
    <xdr:to>
      <xdr:col>9</xdr:col>
      <xdr:colOff>910737</xdr:colOff>
      <xdr:row>44</xdr:row>
      <xdr:rowOff>0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47624</xdr:colOff>
      <xdr:row>8</xdr:row>
      <xdr:rowOff>0</xdr:rowOff>
    </xdr:from>
    <xdr:to>
      <xdr:col>10</xdr:col>
      <xdr:colOff>0</xdr:colOff>
      <xdr:row>23</xdr:row>
      <xdr:rowOff>0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29</xdr:row>
      <xdr:rowOff>0</xdr:rowOff>
    </xdr:from>
    <xdr:to>
      <xdr:col>10</xdr:col>
      <xdr:colOff>1</xdr:colOff>
      <xdr:row>44</xdr:row>
      <xdr:rowOff>0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30_&#32113;&#35336;&#12539;&#35519;&#26619;/00_&#27598;&#24180;&#24658;&#20363;&#35519;&#26619;&#65288;&#25919;&#24220;&#32113;&#35336;&#65289;/99_&#12501;&#12449;&#12463;&#12488;&#12502;&#12483;&#12463;&#65288;&#23398;&#26657;&#22522;&#26412;&#35519;&#26619;&#12434;&#22522;&#12395;&#20316;&#25104;&#12377;&#12427;&#65289;/2022&#24180;&#24230;/02_&#38917;&#30446;&#21029;&#20316;&#26989;&#12487;&#12540;&#12479;/01_&#22312;&#31821;&#32773;&#25968;/&#12304;&#12469;&#12531;&#12503;&#12523;&#12305;&#65297;_&#23398;&#29983;&#2596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目次"/>
      <sheetName val="1-1.学士課程"/>
      <sheetName val="1-1-1~6.学士課程(学部別)"/>
      <sheetName val="1-2.修士課程"/>
      <sheetName val="1-2-1~7.修士課程（専攻別）"/>
      <sheetName val="1-3.博士課程"/>
      <sheetName val="1-3-1~3.博士課程（専攻別）"/>
      <sheetName val="1-4.専門職学位課程"/>
      <sheetName val="1.グラフデータ"/>
      <sheetName val="1.経年データ（大学単位）"/>
      <sheetName val="1.経年データ（学部単位）"/>
      <sheetName val="1.経年データ（専攻単位）"/>
      <sheetName val="1-1-7.学士課程（平均）"/>
      <sheetName val="1-1.2017"/>
      <sheetName val="1-1.2018"/>
      <sheetName val="1-1.2019"/>
      <sheetName val="1-1.2020"/>
      <sheetName val="1-1.2021"/>
      <sheetName val="1-1-7.グラフデータ"/>
      <sheetName val="1-2-8.修士課程（平均）"/>
      <sheetName val="1-2.2017"/>
      <sheetName val="1-2.2018"/>
      <sheetName val="1-2.2019"/>
      <sheetName val="1-2.2020"/>
      <sheetName val="1-2.2021"/>
      <sheetName val="1-2-8.グラフデータ"/>
      <sheetName val="1-3-4.博士課程（平均）"/>
      <sheetName val="1-3.2017"/>
      <sheetName val="1-3.2018"/>
      <sheetName val="1-3.2019"/>
      <sheetName val="1-3.2020"/>
      <sheetName val="1-3.2021"/>
      <sheetName val="1-3-4.グラフデータ"/>
      <sheetName val="1-4-2.専門職学位課程（平均）"/>
      <sheetName val="1-4.2017"/>
      <sheetName val="1-4.2018"/>
      <sheetName val="1-4.2019"/>
      <sheetName val="1-4.2020"/>
      <sheetName val="1-4.2021"/>
      <sheetName val="1-4-2.グラフデータ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9"/>
  <sheetViews>
    <sheetView tabSelected="1" workbookViewId="0"/>
  </sheetViews>
  <sheetFormatPr defaultRowHeight="22.5" customHeight="1"/>
  <cols>
    <col min="1" max="1" width="30.375" customWidth="1"/>
    <col min="2" max="2" width="30.5" customWidth="1"/>
    <col min="3" max="3" width="9" style="77"/>
  </cols>
  <sheetData>
    <row r="1" spans="1:1" ht="22.5" customHeight="1">
      <c r="A1" t="s">
        <v>197</v>
      </c>
    </row>
    <row r="2" spans="1:1" ht="22.5" customHeight="1">
      <c r="A2" t="s">
        <v>239</v>
      </c>
    </row>
    <row r="3" spans="1:1" ht="22.5" customHeight="1">
      <c r="A3" s="3" t="s">
        <v>236</v>
      </c>
    </row>
    <row r="4" spans="1:1" ht="22.5" customHeight="1">
      <c r="A4" s="75" t="s">
        <v>198</v>
      </c>
    </row>
    <row r="5" spans="1:1" ht="22.5" customHeight="1">
      <c r="A5" s="75" t="s">
        <v>209</v>
      </c>
    </row>
    <row r="7" spans="1:1" ht="22.5" customHeight="1">
      <c r="A7" s="93" t="s">
        <v>237</v>
      </c>
    </row>
    <row r="8" spans="1:1" ht="22.5" customHeight="1">
      <c r="A8" s="76" t="s">
        <v>199</v>
      </c>
    </row>
    <row r="10" spans="1:1" ht="22.5" customHeight="1">
      <c r="A10" s="94" t="s">
        <v>238</v>
      </c>
    </row>
    <row r="11" spans="1:1" ht="22.5" customHeight="1">
      <c r="A11" s="95" t="s">
        <v>200</v>
      </c>
    </row>
    <row r="12" spans="1:1" ht="22.5" customHeight="1">
      <c r="A12" s="95" t="s">
        <v>201</v>
      </c>
    </row>
    <row r="13" spans="1:1" ht="22.5" customHeight="1">
      <c r="A13" s="95" t="s">
        <v>240</v>
      </c>
    </row>
    <row r="14" spans="1:1" ht="22.5" customHeight="1">
      <c r="A14" s="95" t="s">
        <v>369</v>
      </c>
    </row>
    <row r="15" spans="1:1" ht="22.5" customHeight="1">
      <c r="A15" s="95" t="s">
        <v>374</v>
      </c>
    </row>
    <row r="17" spans="1:4" ht="22.5" customHeight="1">
      <c r="A17" s="2" t="s">
        <v>366</v>
      </c>
      <c r="B17" s="2"/>
      <c r="C17" s="2"/>
      <c r="D17" s="2"/>
    </row>
    <row r="18" spans="1:4" ht="22.5" customHeight="1">
      <c r="A18" s="199" t="s">
        <v>367</v>
      </c>
      <c r="B18" s="200"/>
      <c r="C18" s="200"/>
      <c r="D18" s="201"/>
    </row>
    <row r="19" spans="1:4" ht="22.5" customHeight="1">
      <c r="A19" s="202"/>
      <c r="B19" s="203"/>
      <c r="C19" s="203"/>
      <c r="D19" s="204"/>
    </row>
  </sheetData>
  <mergeCells count="1">
    <mergeCell ref="A18:D19"/>
  </mergeCells>
  <phoneticPr fontId="1"/>
  <hyperlinks>
    <hyperlink ref="A8" location="'16.グラフデータ'!A1" display="16.グラフデータ" xr:uid="{00000000-0004-0000-0000-000000000000}"/>
    <hyperlink ref="A11" location="'16-1.2020'!A1" display="16-1.2020" xr:uid="{00000000-0004-0000-0000-000005000000}"/>
    <hyperlink ref="A12" location="'16-1.2021'!A1" display="16-1.2021" xr:uid="{00000000-0004-0000-0000-000006000000}"/>
    <hyperlink ref="A4" location="'16-1.科研費'!A1" display="16-1.科研費" xr:uid="{00000000-0004-0000-0000-000007000000}"/>
    <hyperlink ref="A5" location="'16-2.科研費（平均）'!A1" display="16-2.科研費（平均）" xr:uid="{00000000-0004-0000-0000-000008000000}"/>
    <hyperlink ref="A13" location="'16-1.2022'!A1" display="16-1.2022" xr:uid="{00000000-0004-0000-0000-000009000000}"/>
    <hyperlink ref="A14" location="'16-1.2023'!A1" display="16-1.2023" xr:uid="{C8831EEC-1026-42E3-857E-DFA12D28A60A}"/>
    <hyperlink ref="A15" location="'16-1.2024'!Print_Area" display="16-1.2024" xr:uid="{C4CF5A0C-50A8-42BB-A44E-D2D59B082A2B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45"/>
  <sheetViews>
    <sheetView workbookViewId="0">
      <selection activeCell="Q33" sqref="Q33"/>
    </sheetView>
  </sheetViews>
  <sheetFormatPr defaultRowHeight="13.5"/>
  <cols>
    <col min="1" max="1" width="0.625" style="78" customWidth="1"/>
    <col min="2" max="2" width="11.625" style="78" customWidth="1"/>
    <col min="3" max="3" width="9" style="78" bestFit="1" customWidth="1"/>
    <col min="4" max="4" width="12.25" style="78" customWidth="1"/>
    <col min="5" max="5" width="12" style="78" customWidth="1"/>
    <col min="6" max="6" width="2.875" style="78" customWidth="1"/>
    <col min="7" max="7" width="11.625" style="78" customWidth="1"/>
    <col min="8" max="8" width="9" style="78" bestFit="1" customWidth="1"/>
    <col min="9" max="9" width="12.25" style="78" customWidth="1"/>
    <col min="10" max="10" width="12" style="78" customWidth="1"/>
    <col min="11" max="11" width="0.625" style="78" customWidth="1"/>
    <col min="12" max="12" width="20.5" bestFit="1" customWidth="1"/>
    <col min="13" max="17" width="8.625" bestFit="1" customWidth="1"/>
  </cols>
  <sheetData>
    <row r="1" spans="1:12" ht="24" customHeight="1" thickBot="1">
      <c r="A1" s="1" t="s">
        <v>235</v>
      </c>
      <c r="B1" s="1"/>
      <c r="C1" s="1"/>
      <c r="D1"/>
      <c r="E1"/>
      <c r="F1"/>
      <c r="G1"/>
      <c r="H1"/>
      <c r="I1"/>
      <c r="J1"/>
      <c r="K1"/>
      <c r="L1" s="74" t="s">
        <v>196</v>
      </c>
    </row>
    <row r="2" spans="1:12" ht="24" customHeight="1">
      <c r="A2" s="1" t="s">
        <v>202</v>
      </c>
      <c r="B2" s="1"/>
      <c r="C2" s="1"/>
      <c r="D2"/>
      <c r="E2"/>
      <c r="F2"/>
      <c r="G2"/>
      <c r="H2"/>
      <c r="I2"/>
      <c r="J2"/>
      <c r="K2"/>
    </row>
    <row r="3" spans="1:12">
      <c r="A3" s="1"/>
      <c r="B3" s="1"/>
      <c r="C3" s="1"/>
      <c r="D3"/>
      <c r="E3"/>
      <c r="F3"/>
      <c r="G3"/>
      <c r="H3"/>
      <c r="I3"/>
      <c r="J3"/>
      <c r="K3"/>
    </row>
    <row r="4" spans="1:12" s="4" customFormat="1" ht="18" customHeight="1">
      <c r="A4" s="79"/>
      <c r="B4" s="5" t="s">
        <v>0</v>
      </c>
      <c r="C4" s="79"/>
      <c r="D4" s="79"/>
      <c r="E4" s="79"/>
      <c r="F4" s="79"/>
      <c r="G4" s="5"/>
      <c r="H4" s="79"/>
      <c r="I4" s="79"/>
      <c r="J4" s="79"/>
      <c r="K4" s="79"/>
    </row>
    <row r="5" spans="1:12" s="4" customFormat="1" ht="17.25" customHeight="1">
      <c r="A5" s="80"/>
      <c r="B5" s="207" t="s">
        <v>358</v>
      </c>
      <c r="C5" s="81" t="s">
        <v>203</v>
      </c>
      <c r="D5" s="102">
        <f>AVERAGE('16.グラフデータ'!D7:H7)</f>
        <v>498524</v>
      </c>
      <c r="E5" s="208" t="str">
        <f>'16.グラフデータ'!AD7</f>
        <v>最新年度のみ増加</v>
      </c>
      <c r="F5" s="83"/>
      <c r="G5" s="207" t="s">
        <v>360</v>
      </c>
      <c r="H5" s="81" t="s">
        <v>203</v>
      </c>
      <c r="I5" s="82">
        <f>AVERAGE('16.グラフデータ'!D9:H9)</f>
        <v>83</v>
      </c>
      <c r="J5" s="205" t="str">
        <f>'16.グラフデータ'!AD9</f>
        <v>最新年度のみ増加</v>
      </c>
      <c r="K5" s="83"/>
    </row>
    <row r="6" spans="1:12" s="4" customFormat="1" ht="17.25" customHeight="1">
      <c r="A6" s="80"/>
      <c r="B6" s="207"/>
      <c r="C6" s="84" t="s">
        <v>204</v>
      </c>
      <c r="D6" s="103">
        <f>'16.グラフデータ'!H7-'16.グラフデータ'!D7</f>
        <v>-98800</v>
      </c>
      <c r="E6" s="209"/>
      <c r="F6" s="83"/>
      <c r="G6" s="207"/>
      <c r="H6" s="84" t="s">
        <v>204</v>
      </c>
      <c r="I6" s="104">
        <f>'16.グラフデータ'!H9-'16.グラフデータ'!D9</f>
        <v>-2</v>
      </c>
      <c r="J6" s="206"/>
      <c r="K6" s="83"/>
    </row>
    <row r="7" spans="1:12" s="4" customFormat="1" ht="17.25" customHeight="1">
      <c r="A7" s="80"/>
      <c r="B7" s="210" t="s">
        <v>359</v>
      </c>
      <c r="C7" s="81" t="s">
        <v>203</v>
      </c>
      <c r="D7" s="82">
        <f>AVERAGE('16.グラフデータ'!D8:H8)</f>
        <v>418.8</v>
      </c>
      <c r="E7" s="208" t="str">
        <f>'16.グラフデータ'!AD8</f>
        <v>最新年度のみ増加</v>
      </c>
      <c r="F7" s="83"/>
      <c r="G7" s="210" t="s">
        <v>361</v>
      </c>
      <c r="H7" s="81" t="s">
        <v>203</v>
      </c>
      <c r="I7" s="82">
        <f>AVERAGE('16.グラフデータ'!D10:H10)</f>
        <v>271.39999999999998</v>
      </c>
      <c r="J7" s="205" t="str">
        <f>'16.グラフデータ'!AD10</f>
        <v>減少傾向⤵</v>
      </c>
      <c r="K7" s="83"/>
    </row>
    <row r="8" spans="1:12" s="4" customFormat="1" ht="17.25" customHeight="1">
      <c r="A8" s="80"/>
      <c r="B8" s="210"/>
      <c r="C8" s="84" t="s">
        <v>204</v>
      </c>
      <c r="D8" s="104">
        <f>'16.グラフデータ'!H8-'16.グラフデータ'!D8</f>
        <v>-84</v>
      </c>
      <c r="E8" s="209"/>
      <c r="F8" s="83"/>
      <c r="G8" s="210"/>
      <c r="H8" s="84" t="s">
        <v>204</v>
      </c>
      <c r="I8" s="104">
        <f>'16.グラフデータ'!H10-'16.グラフデータ'!D10</f>
        <v>-37</v>
      </c>
      <c r="J8" s="206"/>
      <c r="K8" s="83"/>
    </row>
    <row r="9" spans="1:12" s="4" customFormat="1" ht="18.75" customHeight="1">
      <c r="A9" s="85"/>
      <c r="B9" s="85"/>
      <c r="C9" s="85"/>
      <c r="D9" s="85"/>
      <c r="E9" s="85"/>
      <c r="F9" s="85"/>
      <c r="G9" s="85"/>
      <c r="H9" s="85"/>
      <c r="I9" s="85"/>
      <c r="J9" s="85"/>
      <c r="K9" s="85"/>
    </row>
    <row r="10" spans="1:12" s="4" customFormat="1" ht="18.75" customHeight="1">
      <c r="A10" s="85"/>
      <c r="B10" s="85"/>
      <c r="C10" s="85"/>
      <c r="D10" s="85"/>
      <c r="E10" s="85"/>
      <c r="F10" s="85"/>
      <c r="G10" s="85"/>
      <c r="H10" s="85"/>
      <c r="I10" s="85"/>
      <c r="J10" s="85"/>
      <c r="K10" s="85"/>
    </row>
    <row r="11" spans="1:12" s="4" customFormat="1" ht="18.75" customHeight="1">
      <c r="A11" s="85"/>
      <c r="B11" s="85"/>
      <c r="C11" s="85"/>
      <c r="D11" s="85"/>
      <c r="E11" s="85"/>
      <c r="F11" s="85"/>
      <c r="G11" s="85"/>
      <c r="H11" s="85"/>
      <c r="I11" s="85"/>
      <c r="J11" s="85"/>
      <c r="K11" s="85"/>
    </row>
    <row r="12" spans="1:12" s="4" customFormat="1" ht="18.75" customHeight="1">
      <c r="A12" s="85"/>
      <c r="B12" s="85"/>
      <c r="C12" s="85"/>
      <c r="D12" s="85"/>
      <c r="E12" s="85"/>
      <c r="F12" s="85"/>
      <c r="G12" s="85"/>
      <c r="H12" s="85"/>
      <c r="I12" s="85"/>
      <c r="J12" s="85"/>
      <c r="K12" s="85"/>
    </row>
    <row r="13" spans="1:12" s="4" customFormat="1" ht="18.75" customHeight="1">
      <c r="A13" s="85"/>
      <c r="B13" s="85"/>
      <c r="C13" s="85"/>
      <c r="D13" s="85"/>
      <c r="E13" s="85"/>
      <c r="F13" s="85"/>
      <c r="G13" s="85"/>
      <c r="H13" s="85"/>
      <c r="I13" s="85"/>
      <c r="J13" s="85"/>
      <c r="K13" s="85"/>
    </row>
    <row r="14" spans="1:12" s="4" customFormat="1" ht="18.75" customHeight="1">
      <c r="A14" s="85"/>
      <c r="B14" s="85"/>
      <c r="C14" s="85"/>
      <c r="D14" s="85"/>
      <c r="E14" s="85"/>
      <c r="F14" s="85"/>
      <c r="G14" s="85"/>
      <c r="H14" s="85"/>
      <c r="I14" s="85"/>
      <c r="J14" s="85"/>
      <c r="K14" s="85"/>
    </row>
    <row r="15" spans="1:12" s="4" customFormat="1" ht="18.75" customHeight="1">
      <c r="A15" s="85"/>
      <c r="B15" s="85"/>
      <c r="C15" s="85"/>
      <c r="D15" s="85"/>
      <c r="E15" s="85"/>
      <c r="F15" s="85"/>
      <c r="G15" s="85"/>
      <c r="H15" s="85"/>
      <c r="I15" s="85"/>
      <c r="J15" s="85"/>
      <c r="K15" s="85"/>
    </row>
    <row r="16" spans="1:12" s="4" customFormat="1" ht="18.75" customHeight="1">
      <c r="A16" s="85"/>
      <c r="B16" s="85"/>
      <c r="C16" s="85"/>
      <c r="D16" s="85"/>
      <c r="E16" s="85"/>
      <c r="F16" s="85"/>
      <c r="G16" s="85"/>
      <c r="H16" s="85"/>
      <c r="I16" s="85"/>
      <c r="J16" s="85"/>
      <c r="K16" s="85"/>
    </row>
    <row r="17" spans="1:11" s="4" customFormat="1" ht="18.75" customHeight="1">
      <c r="A17" s="85"/>
      <c r="B17" s="85"/>
      <c r="C17" s="85"/>
      <c r="D17" s="85"/>
      <c r="E17" s="85"/>
      <c r="F17" s="85"/>
      <c r="G17" s="85"/>
      <c r="H17" s="85"/>
      <c r="I17" s="85"/>
      <c r="J17" s="85"/>
      <c r="K17" s="85"/>
    </row>
    <row r="18" spans="1:11" s="4" customFormat="1" ht="18.75" customHeight="1">
      <c r="A18" s="85"/>
      <c r="B18" s="85"/>
      <c r="C18" s="85"/>
      <c r="D18" s="85"/>
      <c r="E18" s="85"/>
      <c r="F18" s="85"/>
      <c r="G18" s="85"/>
      <c r="H18" s="85"/>
      <c r="I18" s="85"/>
      <c r="J18" s="85"/>
      <c r="K18" s="85"/>
    </row>
    <row r="19" spans="1:11" s="4" customFormat="1" ht="18.75" customHeight="1">
      <c r="A19" s="85"/>
      <c r="B19" s="85"/>
      <c r="C19" s="85"/>
      <c r="D19" s="85"/>
      <c r="E19" s="85"/>
      <c r="F19" s="85"/>
      <c r="G19" s="85"/>
      <c r="H19" s="85"/>
      <c r="I19" s="85"/>
      <c r="J19" s="85"/>
      <c r="K19" s="85"/>
    </row>
    <row r="20" spans="1:11" s="4" customFormat="1" ht="18.75" customHeight="1">
      <c r="A20" s="85"/>
      <c r="B20" s="85"/>
      <c r="C20" s="85"/>
      <c r="D20" s="85"/>
      <c r="E20" s="85"/>
      <c r="F20" s="85"/>
      <c r="G20" s="85"/>
      <c r="H20" s="85"/>
      <c r="I20" s="85"/>
      <c r="J20" s="85"/>
      <c r="K20" s="85"/>
    </row>
    <row r="21" spans="1:11" s="4" customFormat="1" ht="18.75" customHeight="1">
      <c r="A21" s="85"/>
      <c r="B21" s="85"/>
      <c r="C21" s="85"/>
      <c r="D21" s="85"/>
      <c r="E21" s="85"/>
      <c r="F21" s="85"/>
      <c r="G21" s="85"/>
      <c r="H21" s="85"/>
      <c r="I21" s="85"/>
      <c r="J21" s="85"/>
      <c r="K21" s="85"/>
    </row>
    <row r="22" spans="1:11" s="4" customFormat="1" ht="18.75" customHeight="1">
      <c r="A22" s="85"/>
      <c r="B22" s="85"/>
      <c r="C22" s="85"/>
      <c r="D22" s="85"/>
      <c r="E22" s="85"/>
      <c r="F22" s="85"/>
      <c r="G22" s="85"/>
      <c r="H22" s="85"/>
      <c r="I22" s="85"/>
      <c r="J22" s="85"/>
      <c r="K22" s="85"/>
    </row>
    <row r="23" spans="1:11" s="4" customFormat="1" ht="18.75" customHeight="1">
      <c r="A23" s="85"/>
      <c r="B23" s="85"/>
      <c r="C23" s="85"/>
      <c r="D23" s="85"/>
      <c r="E23" s="85"/>
      <c r="F23" s="85"/>
      <c r="G23" s="85"/>
      <c r="H23" s="85"/>
      <c r="I23" s="85"/>
      <c r="J23" s="85"/>
      <c r="K23" s="85"/>
    </row>
    <row r="24" spans="1:11" s="4" customFormat="1" ht="9" customHeight="1">
      <c r="A24" s="85"/>
      <c r="B24" s="85"/>
      <c r="C24" s="85"/>
      <c r="D24" s="85"/>
      <c r="E24" s="85"/>
      <c r="F24" s="85"/>
      <c r="G24" s="85"/>
      <c r="H24" s="85"/>
      <c r="I24" s="85"/>
      <c r="J24" s="85"/>
      <c r="K24" s="85"/>
    </row>
    <row r="25" spans="1:11" s="4" customFormat="1" ht="18.75" customHeight="1">
      <c r="A25" s="79"/>
      <c r="B25" s="5" t="s">
        <v>225</v>
      </c>
      <c r="C25" s="79"/>
      <c r="D25" s="79"/>
      <c r="E25" s="79"/>
      <c r="F25" s="79"/>
      <c r="G25" s="5"/>
      <c r="H25" s="79"/>
      <c r="I25" s="79"/>
      <c r="J25" s="79"/>
      <c r="K25" s="79"/>
    </row>
    <row r="26" spans="1:11" s="4" customFormat="1" ht="17.25" customHeight="1">
      <c r="A26" s="80"/>
      <c r="B26" s="207" t="s">
        <v>358</v>
      </c>
      <c r="C26" s="81" t="s">
        <v>203</v>
      </c>
      <c r="D26" s="105">
        <f>AVERAGE('16.グラフデータ'!D15:H15)</f>
        <v>136168.6</v>
      </c>
      <c r="E26" s="208" t="str">
        <f>'16.グラフデータ'!AD15</f>
        <v>同程度で推移</v>
      </c>
      <c r="F26" s="83"/>
      <c r="G26" s="207" t="s">
        <v>360</v>
      </c>
      <c r="H26" s="81" t="s">
        <v>203</v>
      </c>
      <c r="I26" s="82">
        <f>AVERAGE('16.グラフデータ'!D17:H17)</f>
        <v>13692.8</v>
      </c>
      <c r="J26" s="205" t="str">
        <f>'16.グラフデータ'!AD17</f>
        <v>最新年度のみ増加</v>
      </c>
      <c r="K26" s="83"/>
    </row>
    <row r="27" spans="1:11" s="4" customFormat="1" ht="17.25" customHeight="1">
      <c r="A27" s="80"/>
      <c r="B27" s="207"/>
      <c r="C27" s="84" t="s">
        <v>204</v>
      </c>
      <c r="D27" s="106">
        <f>'16.グラフデータ'!H15-'16.グラフデータ'!D15</f>
        <v>-1979</v>
      </c>
      <c r="E27" s="209"/>
      <c r="F27" s="83"/>
      <c r="G27" s="207"/>
      <c r="H27" s="84" t="s">
        <v>204</v>
      </c>
      <c r="I27" s="104">
        <f>'16.グラフデータ'!H17-'16.グラフデータ'!D17</f>
        <v>-1458</v>
      </c>
      <c r="J27" s="206"/>
      <c r="K27" s="83"/>
    </row>
    <row r="28" spans="1:11" s="4" customFormat="1" ht="17.25" customHeight="1">
      <c r="A28" s="80"/>
      <c r="B28" s="210" t="s">
        <v>359</v>
      </c>
      <c r="C28" s="81" t="s">
        <v>203</v>
      </c>
      <c r="D28" s="82">
        <f>AVERAGE('16.グラフデータ'!D16:H16)</f>
        <v>44678.400000000001</v>
      </c>
      <c r="E28" s="208" t="str">
        <f>'16.グラフデータ'!AD16</f>
        <v>最新年度のみ増加</v>
      </c>
      <c r="F28" s="83"/>
      <c r="G28" s="210" t="s">
        <v>361</v>
      </c>
      <c r="H28" s="81" t="s">
        <v>203</v>
      </c>
      <c r="I28" s="82">
        <f>AVERAGE('16.グラフデータ'!D18:H18)</f>
        <v>41920.6</v>
      </c>
      <c r="J28" s="205" t="str">
        <f>'16.グラフデータ'!AD18</f>
        <v>減少傾向⤵</v>
      </c>
      <c r="K28" s="83"/>
    </row>
    <row r="29" spans="1:11" s="4" customFormat="1" ht="17.25" customHeight="1">
      <c r="A29" s="80"/>
      <c r="B29" s="210"/>
      <c r="C29" s="84" t="s">
        <v>204</v>
      </c>
      <c r="D29" s="104">
        <f>'16.グラフデータ'!H16-'16.グラフデータ'!D16</f>
        <v>-5394</v>
      </c>
      <c r="E29" s="209"/>
      <c r="F29" s="83"/>
      <c r="G29" s="210"/>
      <c r="H29" s="84" t="s">
        <v>204</v>
      </c>
      <c r="I29" s="104">
        <f>'16.グラフデータ'!H18-'16.グラフデータ'!D18</f>
        <v>-1829</v>
      </c>
      <c r="J29" s="206"/>
      <c r="K29" s="83"/>
    </row>
    <row r="30" spans="1:11" s="4" customFormat="1" ht="18.75" customHeight="1">
      <c r="A30" s="85"/>
      <c r="B30" s="85"/>
      <c r="C30" s="85"/>
      <c r="D30" s="85"/>
      <c r="E30" s="85"/>
      <c r="F30" s="85"/>
      <c r="G30" s="85"/>
      <c r="H30" s="85"/>
      <c r="I30" s="85"/>
      <c r="J30" s="85"/>
      <c r="K30" s="85"/>
    </row>
    <row r="31" spans="1:11" s="4" customFormat="1" ht="18.75" customHeight="1">
      <c r="A31" s="85"/>
      <c r="B31" s="85"/>
      <c r="C31" s="85"/>
      <c r="D31" s="85"/>
      <c r="E31" s="85"/>
      <c r="F31" s="85"/>
      <c r="G31" s="85"/>
      <c r="H31" s="85"/>
      <c r="I31" s="85"/>
      <c r="J31" s="85"/>
      <c r="K31" s="85"/>
    </row>
    <row r="32" spans="1:11" s="4" customFormat="1" ht="18.75" customHeight="1">
      <c r="A32" s="85"/>
      <c r="B32" s="85"/>
      <c r="C32" s="85"/>
      <c r="D32" s="85"/>
      <c r="E32" s="85"/>
      <c r="F32" s="85"/>
      <c r="G32" s="85"/>
      <c r="H32" s="85"/>
      <c r="I32" s="85"/>
      <c r="J32" s="85"/>
      <c r="K32" s="85"/>
    </row>
    <row r="33" spans="1:18" s="4" customFormat="1" ht="18.75" customHeight="1">
      <c r="A33" s="85"/>
      <c r="B33" s="85"/>
      <c r="C33" s="85"/>
      <c r="D33" s="85"/>
      <c r="E33" s="85"/>
      <c r="F33" s="85"/>
      <c r="G33" s="85"/>
      <c r="H33" s="85"/>
      <c r="I33" s="85"/>
      <c r="J33" s="85"/>
      <c r="K33" s="85"/>
    </row>
    <row r="34" spans="1:18" s="4" customFormat="1" ht="18.75" customHeight="1">
      <c r="A34" s="85"/>
      <c r="B34" s="85"/>
      <c r="C34" s="85"/>
      <c r="D34" s="85"/>
      <c r="E34" s="85"/>
      <c r="F34" s="85"/>
      <c r="G34" s="85"/>
      <c r="H34" s="85"/>
      <c r="I34" s="85"/>
      <c r="J34" s="85"/>
      <c r="K34" s="85"/>
    </row>
    <row r="35" spans="1:18" s="4" customFormat="1" ht="18.75" customHeight="1">
      <c r="A35" s="85"/>
      <c r="B35" s="85"/>
      <c r="C35" s="85"/>
      <c r="D35" s="85"/>
      <c r="E35" s="85"/>
      <c r="F35" s="85"/>
      <c r="G35" s="85"/>
      <c r="H35" s="85"/>
      <c r="I35" s="85"/>
      <c r="J35" s="85"/>
      <c r="K35" s="85"/>
    </row>
    <row r="36" spans="1:18" ht="18.75" customHeight="1">
      <c r="A36" s="85"/>
      <c r="B36" s="85"/>
      <c r="C36" s="85"/>
      <c r="D36" s="85"/>
      <c r="E36" s="85"/>
      <c r="F36" s="85"/>
      <c r="G36" s="85"/>
      <c r="H36" s="85"/>
      <c r="I36" s="85"/>
      <c r="J36" s="85"/>
      <c r="K36" s="85"/>
      <c r="L36" s="4"/>
      <c r="M36" s="4"/>
      <c r="N36" s="4"/>
      <c r="O36" s="4"/>
      <c r="P36" s="4"/>
      <c r="Q36" s="4"/>
      <c r="R36" s="4"/>
    </row>
    <row r="37" spans="1:18" ht="18.75" customHeight="1">
      <c r="A37" s="85"/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4"/>
      <c r="M37" s="4"/>
      <c r="N37" s="4"/>
      <c r="O37" s="4"/>
      <c r="P37" s="4"/>
      <c r="Q37" s="4"/>
      <c r="R37" s="4"/>
    </row>
    <row r="38" spans="1:18" ht="18.75" customHeight="1">
      <c r="A38" s="85"/>
      <c r="B38" s="85"/>
      <c r="C38" s="85"/>
      <c r="D38" s="85"/>
      <c r="E38" s="85"/>
      <c r="F38" s="85"/>
      <c r="G38" s="85"/>
      <c r="H38" s="85"/>
      <c r="I38" s="85"/>
      <c r="J38" s="85"/>
      <c r="K38" s="85"/>
      <c r="L38" s="4"/>
      <c r="M38" s="4"/>
      <c r="N38" s="4"/>
      <c r="O38" s="4"/>
      <c r="P38" s="4"/>
      <c r="Q38" s="4"/>
      <c r="R38" s="4"/>
    </row>
    <row r="39" spans="1:18" ht="18.75" customHeight="1">
      <c r="A39" s="85"/>
      <c r="B39" s="85"/>
      <c r="C39" s="85"/>
      <c r="D39" s="85"/>
      <c r="E39" s="85"/>
      <c r="F39" s="85"/>
      <c r="G39" s="85"/>
      <c r="H39" s="85"/>
      <c r="I39" s="85"/>
      <c r="J39" s="85"/>
      <c r="K39" s="85"/>
      <c r="L39" s="4"/>
      <c r="M39" s="4"/>
      <c r="N39" s="4"/>
      <c r="O39" s="4"/>
      <c r="P39" s="4"/>
      <c r="Q39" s="4"/>
      <c r="R39" s="4"/>
    </row>
    <row r="40" spans="1:18" ht="18.75" customHeight="1">
      <c r="A40" s="85"/>
      <c r="B40" s="85"/>
      <c r="C40" s="85"/>
      <c r="D40" s="85"/>
      <c r="E40" s="85"/>
      <c r="F40" s="85"/>
      <c r="G40" s="85"/>
      <c r="H40" s="85"/>
      <c r="I40" s="85"/>
      <c r="J40" s="85"/>
      <c r="K40" s="85"/>
      <c r="L40" s="4"/>
      <c r="M40" s="4"/>
      <c r="N40" s="4"/>
      <c r="O40" s="4"/>
      <c r="P40" s="4"/>
      <c r="Q40" s="4"/>
      <c r="R40" s="4"/>
    </row>
    <row r="41" spans="1:18" ht="18.75" customHeight="1">
      <c r="A41" s="85"/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4"/>
      <c r="M41" s="4"/>
      <c r="N41" s="4"/>
      <c r="O41" s="4"/>
      <c r="P41" s="4"/>
      <c r="Q41" s="4"/>
      <c r="R41" s="4"/>
    </row>
    <row r="42" spans="1:18" ht="18.75" customHeight="1">
      <c r="A42" s="85"/>
      <c r="B42" s="85"/>
      <c r="C42" s="85"/>
      <c r="D42" s="85"/>
      <c r="E42" s="85"/>
      <c r="F42" s="85"/>
      <c r="G42" s="85"/>
      <c r="H42" s="85"/>
      <c r="I42" s="85"/>
      <c r="J42" s="85"/>
      <c r="K42" s="85"/>
      <c r="L42" s="4"/>
      <c r="M42" s="4"/>
      <c r="N42" s="4"/>
      <c r="O42" s="4"/>
      <c r="P42" s="4"/>
      <c r="Q42" s="4"/>
      <c r="R42" s="4"/>
    </row>
    <row r="43" spans="1:18" ht="18.75" customHeight="1">
      <c r="A43" s="85"/>
      <c r="B43" s="85"/>
      <c r="C43" s="85"/>
      <c r="D43" s="85"/>
      <c r="E43" s="85"/>
      <c r="F43" s="85"/>
      <c r="G43" s="85"/>
      <c r="H43" s="85"/>
      <c r="I43" s="85"/>
      <c r="J43" s="85"/>
      <c r="K43" s="85"/>
      <c r="L43" s="4"/>
      <c r="M43" s="4"/>
      <c r="N43" s="4"/>
      <c r="O43" s="4"/>
      <c r="P43" s="4"/>
      <c r="Q43" s="4"/>
      <c r="R43" s="4"/>
    </row>
    <row r="44" spans="1:18" ht="18.75" customHeight="1">
      <c r="A44" s="85"/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4"/>
      <c r="M44" s="4"/>
      <c r="N44" s="4"/>
      <c r="O44" s="4"/>
      <c r="P44" s="4"/>
      <c r="Q44" s="4"/>
      <c r="R44" s="4"/>
    </row>
    <row r="45" spans="1:18" ht="3.75" customHeight="1">
      <c r="A45" s="85"/>
      <c r="B45" s="85"/>
      <c r="C45" s="85"/>
      <c r="D45" s="85"/>
      <c r="E45" s="85"/>
      <c r="F45" s="85"/>
      <c r="G45" s="85"/>
      <c r="H45" s="85"/>
      <c r="I45" s="85"/>
      <c r="J45" s="85"/>
      <c r="K45" s="85"/>
      <c r="L45" s="4"/>
      <c r="M45" s="4"/>
      <c r="N45" s="4"/>
      <c r="O45" s="4"/>
      <c r="P45" s="4"/>
      <c r="Q45" s="4"/>
      <c r="R45" s="4"/>
    </row>
  </sheetData>
  <mergeCells count="16">
    <mergeCell ref="J28:J29"/>
    <mergeCell ref="B5:B6"/>
    <mergeCell ref="E5:E6"/>
    <mergeCell ref="G5:G6"/>
    <mergeCell ref="J5:J6"/>
    <mergeCell ref="B7:B8"/>
    <mergeCell ref="E7:E8"/>
    <mergeCell ref="G7:G8"/>
    <mergeCell ref="J7:J8"/>
    <mergeCell ref="B26:B27"/>
    <mergeCell ref="E26:E27"/>
    <mergeCell ref="G26:G27"/>
    <mergeCell ref="J26:J27"/>
    <mergeCell ref="B28:B29"/>
    <mergeCell ref="E28:E29"/>
    <mergeCell ref="G28:G29"/>
  </mergeCells>
  <phoneticPr fontId="1"/>
  <conditionalFormatting sqref="E5">
    <cfRule type="containsText" dxfId="168" priority="64" operator="containsText" text="―">
      <formula>NOT(ISERROR(SEARCH("―",E5)))</formula>
    </cfRule>
    <cfRule type="containsText" dxfId="167" priority="65" operator="containsText" text="隔年で">
      <formula>NOT(ISERROR(SEARCH("隔年で",E5)))</formula>
    </cfRule>
    <cfRule type="containsText" dxfId="166" priority="66" operator="containsText" text="年度により">
      <formula>NOT(ISERROR(SEARCH("年度により",E5)))</formula>
    </cfRule>
    <cfRule type="containsText" dxfId="165" priority="67" operator="containsText" text="減少傾向">
      <formula>NOT(ISERROR(SEARCH("減少傾向",E5)))</formula>
    </cfRule>
    <cfRule type="containsText" dxfId="164" priority="68" operator="containsText" text="増加傾向">
      <formula>NOT(ISERROR(SEARCH("増加傾向",E5)))</formula>
    </cfRule>
    <cfRule type="containsText" dxfId="163" priority="69" operator="containsText" text="同程度">
      <formula>NOT(ISERROR(SEARCH("同程度",E5)))</formula>
    </cfRule>
  </conditionalFormatting>
  <conditionalFormatting sqref="E5:E6">
    <cfRule type="containsText" dxfId="162" priority="62" operator="containsText" text="最新年度のみ減少">
      <formula>NOT(ISERROR(SEARCH("最新年度のみ減少",E5)))</formula>
    </cfRule>
    <cfRule type="containsText" dxfId="161" priority="63" operator="containsText" text="最新年度のみ増加">
      <formula>NOT(ISERROR(SEARCH("最新年度のみ増加",E5)))</formula>
    </cfRule>
  </conditionalFormatting>
  <conditionalFormatting sqref="E7">
    <cfRule type="containsText" dxfId="160" priority="56" operator="containsText" text="―">
      <formula>NOT(ISERROR(SEARCH("―",E7)))</formula>
    </cfRule>
    <cfRule type="containsText" dxfId="159" priority="57" operator="containsText" text="隔年で">
      <formula>NOT(ISERROR(SEARCH("隔年で",E7)))</formula>
    </cfRule>
    <cfRule type="containsText" dxfId="158" priority="58" operator="containsText" text="年度により">
      <formula>NOT(ISERROR(SEARCH("年度により",E7)))</formula>
    </cfRule>
    <cfRule type="containsText" dxfId="157" priority="59" operator="containsText" text="減少傾向">
      <formula>NOT(ISERROR(SEARCH("減少傾向",E7)))</formula>
    </cfRule>
    <cfRule type="containsText" dxfId="156" priority="60" operator="containsText" text="増加傾向">
      <formula>NOT(ISERROR(SEARCH("増加傾向",E7)))</formula>
    </cfRule>
    <cfRule type="containsText" dxfId="155" priority="61" operator="containsText" text="同程度">
      <formula>NOT(ISERROR(SEARCH("同程度",E7)))</formula>
    </cfRule>
  </conditionalFormatting>
  <conditionalFormatting sqref="E7:E8">
    <cfRule type="containsText" dxfId="154" priority="54" operator="containsText" text="最新年度のみ減少">
      <formula>NOT(ISERROR(SEARCH("最新年度のみ減少",E7)))</formula>
    </cfRule>
    <cfRule type="containsText" dxfId="153" priority="55" operator="containsText" text="最新年度のみ増加">
      <formula>NOT(ISERROR(SEARCH("最新年度のみ増加",E7)))</formula>
    </cfRule>
  </conditionalFormatting>
  <conditionalFormatting sqref="J5">
    <cfRule type="containsText" dxfId="152" priority="48" operator="containsText" text="―">
      <formula>NOT(ISERROR(SEARCH("―",J5)))</formula>
    </cfRule>
    <cfRule type="containsText" dxfId="151" priority="49" operator="containsText" text="隔年で">
      <formula>NOT(ISERROR(SEARCH("隔年で",J5)))</formula>
    </cfRule>
    <cfRule type="containsText" dxfId="150" priority="50" operator="containsText" text="年度により">
      <formula>NOT(ISERROR(SEARCH("年度により",J5)))</formula>
    </cfRule>
    <cfRule type="containsText" dxfId="149" priority="51" operator="containsText" text="減少傾向">
      <formula>NOT(ISERROR(SEARCH("減少傾向",J5)))</formula>
    </cfRule>
    <cfRule type="containsText" dxfId="148" priority="52" operator="containsText" text="増加傾向">
      <formula>NOT(ISERROR(SEARCH("増加傾向",J5)))</formula>
    </cfRule>
    <cfRule type="containsText" dxfId="147" priority="53" operator="containsText" text="同程度">
      <formula>NOT(ISERROR(SEARCH("同程度",J5)))</formula>
    </cfRule>
  </conditionalFormatting>
  <conditionalFormatting sqref="J5:J6">
    <cfRule type="containsText" dxfId="146" priority="46" operator="containsText" text="最新年度のみ減少">
      <formula>NOT(ISERROR(SEARCH("最新年度のみ減少",J5)))</formula>
    </cfRule>
    <cfRule type="containsText" dxfId="145" priority="47" operator="containsText" text="最新年度のみ増加">
      <formula>NOT(ISERROR(SEARCH("最新年度のみ増加",J5)))</formula>
    </cfRule>
  </conditionalFormatting>
  <conditionalFormatting sqref="J7">
    <cfRule type="containsText" dxfId="144" priority="40" operator="containsText" text="―">
      <formula>NOT(ISERROR(SEARCH("―",J7)))</formula>
    </cfRule>
    <cfRule type="containsText" dxfId="143" priority="41" operator="containsText" text="隔年で">
      <formula>NOT(ISERROR(SEARCH("隔年で",J7)))</formula>
    </cfRule>
    <cfRule type="containsText" dxfId="142" priority="42" operator="containsText" text="年度により">
      <formula>NOT(ISERROR(SEARCH("年度により",J7)))</formula>
    </cfRule>
    <cfRule type="containsText" dxfId="141" priority="43" operator="containsText" text="減少傾向">
      <formula>NOT(ISERROR(SEARCH("減少傾向",J7)))</formula>
    </cfRule>
    <cfRule type="containsText" dxfId="140" priority="44" operator="containsText" text="増加傾向">
      <formula>NOT(ISERROR(SEARCH("増加傾向",J7)))</formula>
    </cfRule>
    <cfRule type="containsText" dxfId="139" priority="45" operator="containsText" text="同程度">
      <formula>NOT(ISERROR(SEARCH("同程度",J7)))</formula>
    </cfRule>
  </conditionalFormatting>
  <conditionalFormatting sqref="J7:J8">
    <cfRule type="containsText" dxfId="138" priority="38" operator="containsText" text="最新年度のみ減少">
      <formula>NOT(ISERROR(SEARCH("最新年度のみ減少",J7)))</formula>
    </cfRule>
    <cfRule type="containsText" dxfId="137" priority="39" operator="containsText" text="最新年度のみ増加">
      <formula>NOT(ISERROR(SEARCH("最新年度のみ増加",J7)))</formula>
    </cfRule>
  </conditionalFormatting>
  <conditionalFormatting sqref="E26">
    <cfRule type="containsText" dxfId="136" priority="27" operator="containsText" text="―">
      <formula>NOT(ISERROR(SEARCH("―",E26)))</formula>
    </cfRule>
    <cfRule type="containsText" dxfId="135" priority="28" operator="containsText" text="隔年で">
      <formula>NOT(ISERROR(SEARCH("隔年で",E26)))</formula>
    </cfRule>
    <cfRule type="containsText" dxfId="134" priority="29" operator="containsText" text="年度により">
      <formula>NOT(ISERROR(SEARCH("年度により",E26)))</formula>
    </cfRule>
    <cfRule type="containsText" dxfId="133" priority="30" operator="containsText" text="減少傾向">
      <formula>NOT(ISERROR(SEARCH("減少傾向",E26)))</formula>
    </cfRule>
    <cfRule type="containsText" dxfId="132" priority="31" operator="containsText" text="増加傾向">
      <formula>NOT(ISERROR(SEARCH("増加傾向",E26)))</formula>
    </cfRule>
    <cfRule type="containsText" dxfId="131" priority="32" operator="containsText" text="同程度">
      <formula>NOT(ISERROR(SEARCH("同程度",E26)))</formula>
    </cfRule>
  </conditionalFormatting>
  <conditionalFormatting sqref="E26:E27">
    <cfRule type="containsText" dxfId="130" priority="25" operator="containsText" text="最新年度のみ減少">
      <formula>NOT(ISERROR(SEARCH("最新年度のみ減少",E26)))</formula>
    </cfRule>
    <cfRule type="containsText" dxfId="129" priority="26" operator="containsText" text="最新年度のみ増加">
      <formula>NOT(ISERROR(SEARCH("最新年度のみ増加",E26)))</formula>
    </cfRule>
  </conditionalFormatting>
  <conditionalFormatting sqref="E28">
    <cfRule type="containsText" dxfId="128" priority="19" operator="containsText" text="―">
      <formula>NOT(ISERROR(SEARCH("―",E28)))</formula>
    </cfRule>
    <cfRule type="containsText" dxfId="127" priority="20" operator="containsText" text="隔年で">
      <formula>NOT(ISERROR(SEARCH("隔年で",E28)))</formula>
    </cfRule>
    <cfRule type="containsText" dxfId="126" priority="21" operator="containsText" text="年度により">
      <formula>NOT(ISERROR(SEARCH("年度により",E28)))</formula>
    </cfRule>
    <cfRule type="containsText" dxfId="125" priority="22" operator="containsText" text="減少傾向">
      <formula>NOT(ISERROR(SEARCH("減少傾向",E28)))</formula>
    </cfRule>
    <cfRule type="containsText" dxfId="124" priority="23" operator="containsText" text="増加傾向">
      <formula>NOT(ISERROR(SEARCH("増加傾向",E28)))</formula>
    </cfRule>
    <cfRule type="containsText" dxfId="123" priority="24" operator="containsText" text="同程度">
      <formula>NOT(ISERROR(SEARCH("同程度",E28)))</formula>
    </cfRule>
  </conditionalFormatting>
  <conditionalFormatting sqref="E28:E29">
    <cfRule type="containsText" dxfId="122" priority="17" operator="containsText" text="最新年度のみ減少">
      <formula>NOT(ISERROR(SEARCH("最新年度のみ減少",E28)))</formula>
    </cfRule>
    <cfRule type="containsText" dxfId="121" priority="18" operator="containsText" text="最新年度のみ増加">
      <formula>NOT(ISERROR(SEARCH("最新年度のみ増加",E28)))</formula>
    </cfRule>
  </conditionalFormatting>
  <conditionalFormatting sqref="J26">
    <cfRule type="containsText" dxfId="120" priority="11" operator="containsText" text="―">
      <formula>NOT(ISERROR(SEARCH("―",J26)))</formula>
    </cfRule>
    <cfRule type="containsText" dxfId="119" priority="12" operator="containsText" text="隔年で">
      <formula>NOT(ISERROR(SEARCH("隔年で",J26)))</formula>
    </cfRule>
    <cfRule type="containsText" dxfId="118" priority="13" operator="containsText" text="年度により">
      <formula>NOT(ISERROR(SEARCH("年度により",J26)))</formula>
    </cfRule>
    <cfRule type="containsText" dxfId="117" priority="14" operator="containsText" text="減少傾向">
      <formula>NOT(ISERROR(SEARCH("減少傾向",J26)))</formula>
    </cfRule>
    <cfRule type="containsText" dxfId="116" priority="15" operator="containsText" text="増加傾向">
      <formula>NOT(ISERROR(SEARCH("増加傾向",J26)))</formula>
    </cfRule>
    <cfRule type="containsText" dxfId="115" priority="16" operator="containsText" text="同程度">
      <formula>NOT(ISERROR(SEARCH("同程度",J26)))</formula>
    </cfRule>
  </conditionalFormatting>
  <conditionalFormatting sqref="J26:J27">
    <cfRule type="containsText" dxfId="114" priority="9" operator="containsText" text="最新年度のみ減少">
      <formula>NOT(ISERROR(SEARCH("最新年度のみ減少",J26)))</formula>
    </cfRule>
    <cfRule type="containsText" dxfId="113" priority="10" operator="containsText" text="最新年度のみ増加">
      <formula>NOT(ISERROR(SEARCH("最新年度のみ増加",J26)))</formula>
    </cfRule>
  </conditionalFormatting>
  <conditionalFormatting sqref="J28">
    <cfRule type="containsText" dxfId="112" priority="3" operator="containsText" text="―">
      <formula>NOT(ISERROR(SEARCH("―",J28)))</formula>
    </cfRule>
    <cfRule type="containsText" dxfId="111" priority="4" operator="containsText" text="隔年で">
      <formula>NOT(ISERROR(SEARCH("隔年で",J28)))</formula>
    </cfRule>
    <cfRule type="containsText" dxfId="110" priority="5" operator="containsText" text="年度により">
      <formula>NOT(ISERROR(SEARCH("年度により",J28)))</formula>
    </cfRule>
    <cfRule type="containsText" dxfId="109" priority="6" operator="containsText" text="減少傾向">
      <formula>NOT(ISERROR(SEARCH("減少傾向",J28)))</formula>
    </cfRule>
    <cfRule type="containsText" dxfId="108" priority="7" operator="containsText" text="増加傾向">
      <formula>NOT(ISERROR(SEARCH("増加傾向",J28)))</formula>
    </cfRule>
    <cfRule type="containsText" dxfId="107" priority="8" operator="containsText" text="同程度">
      <formula>NOT(ISERROR(SEARCH("同程度",J28)))</formula>
    </cfRule>
  </conditionalFormatting>
  <conditionalFormatting sqref="J28:J29">
    <cfRule type="containsText" dxfId="106" priority="1" operator="containsText" text="最新年度のみ減少">
      <formula>NOT(ISERROR(SEARCH("最新年度のみ減少",J28)))</formula>
    </cfRule>
    <cfRule type="containsText" dxfId="105" priority="2" operator="containsText" text="最新年度のみ増加">
      <formula>NOT(ISERROR(SEARCH("最新年度のみ増加",J28)))</formula>
    </cfRule>
  </conditionalFormatting>
  <hyperlinks>
    <hyperlink ref="L1" location="目次!A1" display="目次に戻る" xr:uid="{00000000-0004-0000-01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&amp;R&amp;6出典：日本学術振興会公表資料「科研費データ」を加工して作成（https://www.jsps.go.jp/j-grantsinaid/27_kdata/kohyo/index.html）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26" operator="containsText" text="無し" id="{A1D90D1C-EE3F-4F6F-B494-F871BF80D023}">
            <xm:f>NOT(ISERROR(SEARCH("無し",'16-2.科研費（平均）'!F5)))</xm:f>
            <x14:dxf>
              <font>
                <b/>
                <i val="0"/>
                <color theme="1"/>
              </font>
              <fill>
                <patternFill>
                  <bgColor rgb="FFFFFFFF"/>
                </patternFill>
              </fill>
            </x14:dxf>
          </x14:cfRule>
          <x14:cfRule type="containsText" priority="127" operator="containsText" text="変動" id="{2D45327D-FC59-42EB-B49F-52940B75688E}">
            <xm:f>NOT(ISERROR(SEARCH("変動",'16-2.科研費（平均）'!F5)))</xm:f>
            <x14:dxf>
              <font>
                <b/>
                <i val="0"/>
              </font>
              <fill>
                <patternFill>
                  <bgColor theme="9" tint="0.39994506668294322"/>
                </patternFill>
              </fill>
            </x14:dxf>
          </x14:cfRule>
          <x14:cfRule type="containsText" priority="128" operator="containsText" text="減少" id="{98E956F5-1B04-4C83-A62B-BCF14A24B7B7}">
            <xm:f>NOT(ISERROR(SEARCH("減少",'16-2.科研費（平均）'!F5)))</xm:f>
            <x14:dxf>
              <font>
                <b/>
                <i val="0"/>
              </font>
              <fill>
                <patternFill>
                  <bgColor theme="4" tint="0.39994506668294322"/>
                </patternFill>
              </fill>
            </x14:dxf>
          </x14:cfRule>
          <x14:cfRule type="containsText" priority="129" operator="containsText" text="増加" id="{61E5D37E-B15D-477B-ADA6-E9EBB6EB2724}">
            <xm:f>NOT(ISERROR(SEARCH("増加",'16-2.科研費（平均）'!F5)))</xm:f>
            <x14:dxf>
              <font>
                <b/>
                <i val="0"/>
              </font>
              <fill>
                <patternFill>
                  <bgColor rgb="FFFF99FF"/>
                </patternFill>
              </fill>
            </x14:dxf>
          </x14:cfRule>
          <x14:cfRule type="containsText" priority="130" operator="containsText" text="安定" id="{9A6F5D74-260C-4980-A894-834F6BA16A97}">
            <xm:f>NOT(ISERROR(SEARCH("安定",'16-2.科研費（平均）'!F5)))</xm:f>
            <x14:dxf>
              <font>
                <b/>
                <i val="0"/>
              </font>
              <fill>
                <patternFill>
                  <bgColor theme="5" tint="0.39994506668294322"/>
                </patternFill>
              </fill>
            </x14:dxf>
          </x14:cfRule>
          <xm:sqref>F5:F8 K5:K8 K26:K29 F26:F29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1000000}">
          <x14:formula1>
            <xm:f>'W:\030_統計・調査\00_毎年恒例調査（政府統計）\99_ファクトブック（学校基本調査を基に作成する）\2022年度\02_項目別作業データ\01_在籍者数\[【サンプル】１_学生数.xlsx]1.グラフデータ'!#REF!</xm:f>
          </x14:formula1>
          <xm:sqref>K5:K8 F5:F8 F26:F29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105"/>
  <sheetViews>
    <sheetView workbookViewId="0">
      <selection activeCell="Q33" sqref="Q33"/>
    </sheetView>
  </sheetViews>
  <sheetFormatPr defaultRowHeight="13.5"/>
  <cols>
    <col min="1" max="1" width="0.625" customWidth="1"/>
    <col min="2" max="2" width="11.625" customWidth="1"/>
    <col min="3" max="3" width="9" bestFit="1" customWidth="1"/>
    <col min="4" max="4" width="12.25" customWidth="1"/>
    <col min="5" max="5" width="12" customWidth="1"/>
    <col min="6" max="6" width="2.875" customWidth="1"/>
    <col min="7" max="7" width="11.625" customWidth="1"/>
    <col min="8" max="8" width="9" bestFit="1" customWidth="1"/>
    <col min="9" max="9" width="12.25" customWidth="1"/>
    <col min="10" max="10" width="12" customWidth="1"/>
    <col min="11" max="11" width="0.625" customWidth="1"/>
    <col min="12" max="12" width="20.5" style="4" bestFit="1" customWidth="1"/>
    <col min="13" max="17" width="10.75" style="4" bestFit="1" customWidth="1"/>
    <col min="18" max="18" width="9" style="4"/>
  </cols>
  <sheetData>
    <row r="1" spans="1:12" ht="24" customHeight="1" thickBot="1">
      <c r="A1" s="1" t="s">
        <v>235</v>
      </c>
      <c r="B1" s="5"/>
      <c r="C1" s="5"/>
      <c r="D1" s="78"/>
      <c r="E1" s="78"/>
      <c r="F1" s="78"/>
      <c r="G1" s="5"/>
      <c r="H1" s="78"/>
      <c r="I1" s="78"/>
      <c r="J1" s="78"/>
      <c r="K1" s="78"/>
      <c r="L1" s="74" t="s">
        <v>196</v>
      </c>
    </row>
    <row r="2" spans="1:12" ht="24" customHeight="1">
      <c r="A2" s="1" t="s">
        <v>208</v>
      </c>
      <c r="B2" s="5"/>
      <c r="C2" s="5"/>
      <c r="D2" s="78"/>
      <c r="E2" s="78"/>
      <c r="F2" s="78"/>
      <c r="G2" s="78"/>
      <c r="H2" s="78"/>
      <c r="I2" s="78"/>
      <c r="J2" s="78"/>
      <c r="K2" s="78"/>
    </row>
    <row r="3" spans="1:12">
      <c r="A3" s="1"/>
      <c r="B3" s="5"/>
      <c r="C3" s="5"/>
      <c r="D3" s="78"/>
      <c r="E3" s="78"/>
      <c r="F3" s="78"/>
      <c r="G3" s="78"/>
      <c r="H3" s="78"/>
      <c r="I3" s="78"/>
      <c r="J3" s="78"/>
      <c r="K3" s="78"/>
    </row>
    <row r="4" spans="1:12" s="4" customFormat="1" ht="18" customHeight="1">
      <c r="A4" s="79"/>
      <c r="B4" s="5" t="s">
        <v>226</v>
      </c>
      <c r="C4" s="79"/>
      <c r="D4" s="79"/>
      <c r="E4" s="79"/>
      <c r="F4" s="79"/>
      <c r="G4" s="5"/>
      <c r="H4" s="79"/>
      <c r="I4" s="79"/>
      <c r="J4" s="79"/>
      <c r="K4" s="79"/>
    </row>
    <row r="5" spans="1:12" s="4" customFormat="1" ht="17.25" customHeight="1">
      <c r="A5" s="80"/>
      <c r="B5" s="207" t="s">
        <v>358</v>
      </c>
      <c r="C5" s="81" t="s">
        <v>203</v>
      </c>
      <c r="D5" s="105">
        <f>AVERAGE('16.グラフデータ'!D23:H23)</f>
        <v>1583.3600000000001</v>
      </c>
      <c r="E5" s="208" t="str">
        <f>'16.グラフデータ'!AD23</f>
        <v>同程度で推移</v>
      </c>
      <c r="F5" s="83"/>
      <c r="G5" s="207" t="s">
        <v>360</v>
      </c>
      <c r="H5" s="81" t="s">
        <v>203</v>
      </c>
      <c r="I5" s="82">
        <f>AVERAGE('16.グラフデータ'!D25:H25)</f>
        <v>159.22</v>
      </c>
      <c r="J5" s="205" t="str">
        <f>'16.グラフデータ'!AD25</f>
        <v>最新年度のみ増加</v>
      </c>
      <c r="K5" s="83"/>
    </row>
    <row r="6" spans="1:12" s="4" customFormat="1" ht="17.25" customHeight="1">
      <c r="A6" s="80"/>
      <c r="B6" s="207"/>
      <c r="C6" s="84" t="s">
        <v>204</v>
      </c>
      <c r="D6" s="106">
        <f>'16.グラフデータ'!H23-'16.グラフデータ'!D23</f>
        <v>-23</v>
      </c>
      <c r="E6" s="209"/>
      <c r="F6" s="83"/>
      <c r="G6" s="207"/>
      <c r="H6" s="84" t="s">
        <v>204</v>
      </c>
      <c r="I6" s="104">
        <f>'16.グラフデータ'!H25-'16.グラフデータ'!D25</f>
        <v>-16.900000000000006</v>
      </c>
      <c r="J6" s="206"/>
      <c r="K6" s="83"/>
    </row>
    <row r="7" spans="1:12" s="4" customFormat="1" ht="17.25" customHeight="1">
      <c r="A7" s="80"/>
      <c r="B7" s="210" t="s">
        <v>359</v>
      </c>
      <c r="C7" s="81" t="s">
        <v>203</v>
      </c>
      <c r="D7" s="82">
        <f>AVERAGE('16.グラフデータ'!D24:H24)</f>
        <v>519.5200000000001</v>
      </c>
      <c r="E7" s="208" t="str">
        <f>'16.グラフデータ'!AD24</f>
        <v>最新年度のみ増加</v>
      </c>
      <c r="F7" s="83"/>
      <c r="G7" s="210" t="s">
        <v>361</v>
      </c>
      <c r="H7" s="81" t="s">
        <v>203</v>
      </c>
      <c r="I7" s="82">
        <f>AVERAGE('16.グラフデータ'!D26:H26)</f>
        <v>487.43999999999994</v>
      </c>
      <c r="J7" s="205" t="str">
        <f>'16.グラフデータ'!AD26</f>
        <v>減少傾向⤵</v>
      </c>
      <c r="K7" s="83"/>
    </row>
    <row r="8" spans="1:12" s="4" customFormat="1" ht="17.25" customHeight="1">
      <c r="A8" s="80"/>
      <c r="B8" s="210"/>
      <c r="C8" s="84" t="s">
        <v>204</v>
      </c>
      <c r="D8" s="104">
        <f>'16.グラフデータ'!H24-'16.グラフデータ'!D24</f>
        <v>-62.699999999999989</v>
      </c>
      <c r="E8" s="209"/>
      <c r="F8" s="83"/>
      <c r="G8" s="210"/>
      <c r="H8" s="84" t="s">
        <v>204</v>
      </c>
      <c r="I8" s="104">
        <f>'16.グラフデータ'!H26-'16.グラフデータ'!D26</f>
        <v>-21.300000000000011</v>
      </c>
      <c r="J8" s="206"/>
      <c r="K8" s="83"/>
    </row>
    <row r="9" spans="1:12" s="4" customFormat="1" ht="18.75" customHeight="1">
      <c r="A9" s="85"/>
      <c r="B9" s="85"/>
      <c r="C9" s="85"/>
      <c r="D9" s="85"/>
      <c r="E9" s="85"/>
      <c r="F9" s="85"/>
      <c r="G9" s="85"/>
      <c r="H9" s="85"/>
      <c r="I9" s="85"/>
      <c r="J9" s="85"/>
      <c r="K9" s="85"/>
    </row>
    <row r="10" spans="1:12" s="4" customFormat="1" ht="18.75" customHeight="1">
      <c r="A10" s="85"/>
      <c r="B10" s="85"/>
      <c r="C10" s="85"/>
      <c r="D10" s="85"/>
      <c r="E10" s="85"/>
      <c r="F10" s="85"/>
      <c r="G10" s="85"/>
      <c r="H10" s="85"/>
      <c r="I10" s="85"/>
      <c r="J10" s="85"/>
      <c r="K10" s="85"/>
    </row>
    <row r="11" spans="1:12" s="4" customFormat="1" ht="18.75" customHeight="1">
      <c r="A11" s="85"/>
      <c r="B11" s="85"/>
      <c r="C11" s="85"/>
      <c r="D11" s="85"/>
      <c r="E11" s="85"/>
      <c r="F11" s="85"/>
      <c r="G11" s="85"/>
      <c r="H11" s="85"/>
      <c r="I11" s="85"/>
      <c r="J11" s="85"/>
      <c r="K11" s="85"/>
    </row>
    <row r="12" spans="1:12" s="4" customFormat="1" ht="18.75" customHeight="1">
      <c r="A12" s="85"/>
      <c r="B12" s="85"/>
      <c r="C12" s="85"/>
      <c r="D12" s="85"/>
      <c r="E12" s="85"/>
      <c r="F12" s="85"/>
      <c r="G12" s="85"/>
      <c r="H12" s="85"/>
      <c r="I12" s="85"/>
      <c r="J12" s="85"/>
      <c r="K12" s="85"/>
    </row>
    <row r="13" spans="1:12" s="4" customFormat="1" ht="18.75" customHeight="1">
      <c r="A13" s="85"/>
      <c r="B13" s="85"/>
      <c r="C13" s="85"/>
      <c r="D13" s="85"/>
      <c r="E13" s="85"/>
      <c r="F13" s="85"/>
      <c r="G13" s="85"/>
      <c r="H13" s="85"/>
      <c r="I13" s="85"/>
      <c r="J13" s="85"/>
      <c r="K13" s="85"/>
    </row>
    <row r="14" spans="1:12" s="4" customFormat="1" ht="18.75" customHeight="1">
      <c r="A14" s="85"/>
      <c r="B14" s="85"/>
      <c r="C14" s="85"/>
      <c r="D14" s="85"/>
      <c r="E14" s="85"/>
      <c r="F14" s="85"/>
      <c r="G14" s="85"/>
      <c r="H14" s="85"/>
      <c r="I14" s="85"/>
      <c r="J14" s="85"/>
      <c r="K14" s="85"/>
    </row>
    <row r="15" spans="1:12" s="4" customFormat="1" ht="18.75" customHeight="1">
      <c r="A15" s="85"/>
      <c r="B15" s="85"/>
      <c r="C15" s="85"/>
      <c r="D15" s="85"/>
      <c r="E15" s="85"/>
      <c r="F15" s="85"/>
      <c r="G15" s="85"/>
      <c r="H15" s="85"/>
      <c r="I15" s="85"/>
      <c r="J15" s="85"/>
      <c r="K15" s="85"/>
    </row>
    <row r="16" spans="1:12" s="4" customFormat="1" ht="18.75" customHeight="1">
      <c r="A16" s="85"/>
      <c r="B16" s="85"/>
      <c r="C16" s="85"/>
      <c r="D16" s="85"/>
      <c r="E16" s="85"/>
      <c r="F16" s="85"/>
      <c r="G16" s="85"/>
      <c r="H16" s="85"/>
      <c r="I16" s="85"/>
      <c r="J16" s="85"/>
      <c r="K16" s="85"/>
    </row>
    <row r="17" spans="1:11" s="4" customFormat="1" ht="18.75" customHeight="1">
      <c r="A17" s="85"/>
      <c r="B17" s="85"/>
      <c r="C17" s="85"/>
      <c r="D17" s="85"/>
      <c r="E17" s="85"/>
      <c r="F17" s="85"/>
      <c r="G17" s="85"/>
      <c r="H17" s="85"/>
      <c r="I17" s="85"/>
      <c r="J17" s="85"/>
      <c r="K17" s="85"/>
    </row>
    <row r="18" spans="1:11" s="4" customFormat="1" ht="18.75" customHeight="1">
      <c r="A18" s="85"/>
      <c r="B18" s="85"/>
      <c r="C18" s="85"/>
      <c r="D18" s="85"/>
      <c r="E18" s="85"/>
      <c r="F18" s="85"/>
      <c r="G18" s="85"/>
      <c r="H18" s="85"/>
      <c r="I18" s="85"/>
      <c r="J18" s="85"/>
      <c r="K18" s="85"/>
    </row>
    <row r="19" spans="1:11" s="4" customFormat="1" ht="18.75" customHeight="1">
      <c r="A19" s="85"/>
      <c r="B19" s="85"/>
      <c r="C19" s="85"/>
      <c r="D19" s="85"/>
      <c r="E19" s="85"/>
      <c r="F19" s="85"/>
      <c r="G19" s="85"/>
      <c r="H19" s="85"/>
      <c r="I19" s="85"/>
      <c r="J19" s="85"/>
      <c r="K19" s="85"/>
    </row>
    <row r="20" spans="1:11" s="4" customFormat="1" ht="18.75" customHeight="1">
      <c r="A20" s="85"/>
      <c r="B20" s="85"/>
      <c r="C20" s="85"/>
      <c r="D20" s="85"/>
      <c r="E20" s="85"/>
      <c r="F20" s="85"/>
      <c r="G20" s="85"/>
      <c r="H20" s="85"/>
      <c r="I20" s="85"/>
      <c r="J20" s="85"/>
      <c r="K20" s="85"/>
    </row>
    <row r="21" spans="1:11" s="4" customFormat="1" ht="18.75" customHeight="1">
      <c r="A21" s="85"/>
      <c r="B21" s="85"/>
      <c r="C21" s="85"/>
      <c r="D21" s="85"/>
      <c r="E21" s="85"/>
      <c r="F21" s="85"/>
      <c r="G21" s="85"/>
      <c r="H21" s="85"/>
      <c r="I21" s="85"/>
      <c r="J21" s="85"/>
      <c r="K21" s="85"/>
    </row>
    <row r="22" spans="1:11" s="4" customFormat="1" ht="18.75" customHeight="1">
      <c r="A22" s="85"/>
      <c r="B22" s="85"/>
      <c r="C22" s="85"/>
      <c r="D22" s="85"/>
      <c r="E22" s="85"/>
      <c r="F22" s="85"/>
      <c r="G22" s="85"/>
      <c r="H22" s="85"/>
      <c r="I22" s="85"/>
      <c r="J22" s="85"/>
      <c r="K22" s="85"/>
    </row>
    <row r="23" spans="1:11" s="4" customFormat="1" ht="18.75" customHeight="1">
      <c r="A23" s="85"/>
      <c r="B23" s="85"/>
      <c r="C23" s="85"/>
      <c r="D23" s="85"/>
      <c r="E23" s="85"/>
      <c r="F23" s="85"/>
      <c r="G23" s="85"/>
      <c r="H23" s="85"/>
      <c r="I23" s="85"/>
      <c r="J23" s="85"/>
      <c r="K23" s="85"/>
    </row>
    <row r="24" spans="1:11" s="4" customFormat="1" ht="9" customHeight="1">
      <c r="A24" s="85"/>
      <c r="B24" s="85"/>
      <c r="C24" s="85"/>
      <c r="D24" s="85"/>
      <c r="E24" s="85"/>
      <c r="F24" s="85"/>
      <c r="G24" s="85"/>
      <c r="H24" s="85"/>
      <c r="I24" s="85"/>
      <c r="J24" s="85"/>
      <c r="K24" s="85"/>
    </row>
    <row r="25" spans="1:11" s="4" customFormat="1" ht="18.75" customHeight="1">
      <c r="A25" s="79"/>
      <c r="B25" s="5" t="s">
        <v>229</v>
      </c>
      <c r="C25" s="79"/>
      <c r="D25" s="79"/>
      <c r="E25" s="79"/>
      <c r="F25" s="79"/>
      <c r="G25" s="5"/>
      <c r="H25" s="79"/>
      <c r="I25" s="79"/>
      <c r="J25" s="79"/>
      <c r="K25" s="79"/>
    </row>
    <row r="26" spans="1:11" s="4" customFormat="1" ht="17.25" customHeight="1">
      <c r="A26" s="80"/>
      <c r="B26" s="207" t="s">
        <v>358</v>
      </c>
      <c r="C26" s="81" t="s">
        <v>203</v>
      </c>
      <c r="D26" s="105">
        <f>AVERAGE('16.グラフデータ'!D32:H32)</f>
        <v>859.33999999999992</v>
      </c>
      <c r="E26" s="208" t="str">
        <f>'16.グラフデータ'!AD32</f>
        <v>同程度で推移</v>
      </c>
      <c r="F26" s="83"/>
      <c r="G26" s="207" t="s">
        <v>360</v>
      </c>
      <c r="H26" s="81" t="s">
        <v>203</v>
      </c>
      <c r="I26" s="82">
        <f>AVERAGE('16.グラフデータ'!D34:H34)</f>
        <v>134.44</v>
      </c>
      <c r="J26" s="205" t="str">
        <f>'16.グラフデータ'!AD34</f>
        <v>隔年で増減</v>
      </c>
      <c r="K26" s="83"/>
    </row>
    <row r="27" spans="1:11" s="4" customFormat="1" ht="17.25" customHeight="1">
      <c r="A27" s="80"/>
      <c r="B27" s="207"/>
      <c r="C27" s="84" t="s">
        <v>204</v>
      </c>
      <c r="D27" s="106">
        <f>'16.グラフデータ'!H32-'16.グラフデータ'!D32</f>
        <v>-13.399999999999977</v>
      </c>
      <c r="E27" s="209"/>
      <c r="F27" s="83"/>
      <c r="G27" s="207"/>
      <c r="H27" s="84" t="s">
        <v>204</v>
      </c>
      <c r="I27" s="104">
        <f>'16.グラフデータ'!H34-'16.グラフデータ'!D34</f>
        <v>-15.700000000000017</v>
      </c>
      <c r="J27" s="206"/>
      <c r="K27" s="83"/>
    </row>
    <row r="28" spans="1:11" s="4" customFormat="1" ht="17.25" customHeight="1">
      <c r="A28" s="80"/>
      <c r="B28" s="210" t="s">
        <v>359</v>
      </c>
      <c r="C28" s="81" t="s">
        <v>203</v>
      </c>
      <c r="D28" s="82">
        <f>AVERAGE('16.グラフデータ'!D33:H33)</f>
        <v>534.26</v>
      </c>
      <c r="E28" s="208" t="str">
        <f>'16.グラフデータ'!AD33</f>
        <v>最新年度のみ増加</v>
      </c>
      <c r="F28" s="83"/>
      <c r="G28" s="210" t="s">
        <v>361</v>
      </c>
      <c r="H28" s="81" t="s">
        <v>203</v>
      </c>
      <c r="I28" s="82">
        <f>AVERAGE('16.グラフデータ'!D35:H35)</f>
        <v>421.12</v>
      </c>
      <c r="J28" s="205" t="str">
        <f>'16.グラフデータ'!AD35</f>
        <v>年度により増減</v>
      </c>
      <c r="K28" s="83"/>
    </row>
    <row r="29" spans="1:11" s="4" customFormat="1" ht="17.25" customHeight="1">
      <c r="A29" s="80"/>
      <c r="B29" s="210"/>
      <c r="C29" s="84" t="s">
        <v>204</v>
      </c>
      <c r="D29" s="104">
        <f>'16.グラフデータ'!H33-'16.グラフデータ'!D33</f>
        <v>-56.800000000000068</v>
      </c>
      <c r="E29" s="209"/>
      <c r="F29" s="83"/>
      <c r="G29" s="210"/>
      <c r="H29" s="84" t="s">
        <v>204</v>
      </c>
      <c r="I29" s="104">
        <f>'16.グラフデータ'!H35-'16.グラフデータ'!D35</f>
        <v>-15</v>
      </c>
      <c r="J29" s="206"/>
      <c r="K29" s="83"/>
    </row>
    <row r="30" spans="1:11" s="4" customFormat="1" ht="18.75" customHeight="1">
      <c r="A30" s="85"/>
      <c r="B30" s="85"/>
      <c r="C30" s="85"/>
      <c r="D30" s="85"/>
      <c r="E30" s="85"/>
      <c r="F30" s="85"/>
      <c r="G30" s="85"/>
      <c r="H30" s="85"/>
      <c r="I30" s="85"/>
      <c r="J30" s="85"/>
      <c r="K30" s="85"/>
    </row>
    <row r="31" spans="1:11" s="4" customFormat="1" ht="18.75" customHeight="1">
      <c r="A31" s="85"/>
      <c r="B31" s="85"/>
      <c r="C31" s="85"/>
      <c r="D31" s="85"/>
      <c r="E31" s="85"/>
      <c r="F31" s="85"/>
      <c r="G31" s="85"/>
      <c r="H31" s="85"/>
      <c r="I31" s="85"/>
      <c r="J31" s="85"/>
      <c r="K31" s="85"/>
    </row>
    <row r="32" spans="1:11" s="4" customFormat="1" ht="18.75" customHeight="1">
      <c r="A32" s="85"/>
      <c r="B32" s="85"/>
      <c r="C32" s="85"/>
      <c r="D32" s="85"/>
      <c r="E32" s="85"/>
      <c r="F32" s="85"/>
      <c r="G32" s="85"/>
      <c r="H32" s="85"/>
      <c r="I32" s="85"/>
      <c r="J32" s="85"/>
      <c r="K32" s="85"/>
    </row>
    <row r="33" spans="1:11" s="4" customFormat="1" ht="18.75" customHeight="1">
      <c r="A33" s="85"/>
      <c r="B33" s="85"/>
      <c r="C33" s="85"/>
      <c r="D33" s="85"/>
      <c r="E33" s="85"/>
      <c r="F33" s="85"/>
      <c r="G33" s="85"/>
      <c r="H33" s="85"/>
      <c r="I33" s="85"/>
      <c r="J33" s="85"/>
      <c r="K33" s="85"/>
    </row>
    <row r="34" spans="1:11" s="4" customFormat="1" ht="18.75" customHeight="1">
      <c r="A34" s="85"/>
      <c r="B34" s="85"/>
      <c r="C34" s="85"/>
      <c r="D34" s="85"/>
      <c r="E34" s="85"/>
      <c r="F34" s="85"/>
      <c r="G34" s="85"/>
      <c r="H34" s="85"/>
      <c r="I34" s="85"/>
      <c r="J34" s="85"/>
      <c r="K34" s="85"/>
    </row>
    <row r="35" spans="1:11" s="4" customFormat="1" ht="18.75" customHeight="1">
      <c r="A35" s="85"/>
      <c r="B35" s="85"/>
      <c r="C35" s="85"/>
      <c r="D35" s="85"/>
      <c r="E35" s="85"/>
      <c r="F35" s="85"/>
      <c r="G35" s="85"/>
      <c r="H35" s="85"/>
      <c r="I35" s="85"/>
      <c r="J35" s="85"/>
      <c r="K35" s="85"/>
    </row>
    <row r="36" spans="1:11" ht="18.75" customHeight="1">
      <c r="A36" s="85"/>
      <c r="B36" s="85"/>
      <c r="C36" s="85"/>
      <c r="D36" s="85"/>
      <c r="E36" s="85"/>
      <c r="F36" s="85"/>
      <c r="G36" s="85"/>
      <c r="H36" s="85"/>
      <c r="I36" s="85"/>
      <c r="J36" s="85"/>
      <c r="K36" s="85"/>
    </row>
    <row r="37" spans="1:11" ht="18.75" customHeight="1">
      <c r="A37" s="85"/>
      <c r="B37" s="85"/>
      <c r="C37" s="85"/>
      <c r="D37" s="85"/>
      <c r="E37" s="85"/>
      <c r="F37" s="85"/>
      <c r="G37" s="85"/>
      <c r="H37" s="85"/>
      <c r="I37" s="85"/>
      <c r="J37" s="85"/>
      <c r="K37" s="85"/>
    </row>
    <row r="38" spans="1:11" ht="18.75" customHeight="1">
      <c r="A38" s="85"/>
      <c r="B38" s="85"/>
      <c r="C38" s="85"/>
      <c r="D38" s="85"/>
      <c r="E38" s="85"/>
      <c r="F38" s="85"/>
      <c r="G38" s="85"/>
      <c r="H38" s="85"/>
      <c r="I38" s="85"/>
      <c r="J38" s="85"/>
      <c r="K38" s="85"/>
    </row>
    <row r="39" spans="1:11" ht="18.75" customHeight="1">
      <c r="A39" s="85"/>
      <c r="B39" s="85"/>
      <c r="C39" s="85"/>
      <c r="D39" s="85"/>
      <c r="E39" s="85"/>
      <c r="F39" s="85"/>
      <c r="G39" s="85"/>
      <c r="H39" s="85"/>
      <c r="I39" s="85"/>
      <c r="J39" s="85"/>
      <c r="K39" s="85"/>
    </row>
    <row r="40" spans="1:11" ht="18.75" customHeight="1">
      <c r="A40" s="85"/>
      <c r="B40" s="85"/>
      <c r="C40" s="85"/>
      <c r="D40" s="85"/>
      <c r="E40" s="85"/>
      <c r="F40" s="85"/>
      <c r="G40" s="85"/>
      <c r="H40" s="85"/>
      <c r="I40" s="85"/>
      <c r="J40" s="85"/>
      <c r="K40" s="85"/>
    </row>
    <row r="41" spans="1:11" ht="18.75" customHeight="1">
      <c r="A41" s="85"/>
      <c r="B41" s="85"/>
      <c r="C41" s="85"/>
      <c r="D41" s="85"/>
      <c r="E41" s="85"/>
      <c r="F41" s="85"/>
      <c r="G41" s="85"/>
      <c r="H41" s="85"/>
      <c r="I41" s="85"/>
      <c r="J41" s="85"/>
      <c r="K41" s="85"/>
    </row>
    <row r="42" spans="1:11" ht="18.75" customHeight="1">
      <c r="A42" s="85"/>
      <c r="B42" s="85"/>
      <c r="C42" s="85"/>
      <c r="D42" s="85"/>
      <c r="E42" s="85"/>
      <c r="F42" s="85"/>
      <c r="G42" s="85"/>
      <c r="H42" s="85"/>
      <c r="I42" s="85"/>
      <c r="J42" s="85"/>
      <c r="K42" s="85"/>
    </row>
    <row r="43" spans="1:11" ht="18.75" customHeight="1">
      <c r="A43" s="85"/>
      <c r="B43" s="85"/>
      <c r="C43" s="85"/>
      <c r="D43" s="85"/>
      <c r="E43" s="85"/>
      <c r="F43" s="85"/>
      <c r="G43" s="85"/>
      <c r="H43" s="85"/>
      <c r="I43" s="85"/>
      <c r="J43" s="85"/>
      <c r="K43" s="85"/>
    </row>
    <row r="44" spans="1:11" ht="18.75" customHeight="1">
      <c r="A44" s="85"/>
      <c r="B44" s="85"/>
      <c r="C44" s="85"/>
      <c r="D44" s="85"/>
      <c r="E44" s="85"/>
      <c r="F44" s="85"/>
      <c r="G44" s="85"/>
      <c r="H44" s="85"/>
      <c r="I44" s="85"/>
      <c r="J44" s="85"/>
      <c r="K44" s="85"/>
    </row>
    <row r="45" spans="1:11" ht="3.75" customHeight="1">
      <c r="A45" s="85"/>
      <c r="B45" s="85"/>
      <c r="C45" s="85"/>
      <c r="D45" s="85"/>
      <c r="E45" s="85"/>
      <c r="F45" s="85"/>
      <c r="G45" s="85"/>
      <c r="H45" s="85"/>
      <c r="I45" s="85"/>
      <c r="J45" s="85"/>
      <c r="K45" s="85"/>
    </row>
    <row r="52" spans="1:11" s="4" customFormat="1" ht="18" customHeight="1">
      <c r="A52"/>
      <c r="B52"/>
      <c r="C52"/>
      <c r="D52"/>
      <c r="E52"/>
      <c r="F52"/>
      <c r="G52"/>
      <c r="H52"/>
      <c r="I52"/>
      <c r="J52"/>
      <c r="K52"/>
    </row>
    <row r="53" spans="1:11" s="4" customFormat="1" ht="32.25" customHeight="1">
      <c r="A53"/>
      <c r="B53"/>
      <c r="C53"/>
      <c r="D53"/>
      <c r="E53"/>
      <c r="F53"/>
      <c r="G53"/>
      <c r="H53"/>
      <c r="I53"/>
      <c r="J53"/>
      <c r="K53"/>
    </row>
    <row r="54" spans="1:11" s="4" customFormat="1">
      <c r="A54"/>
      <c r="B54"/>
      <c r="C54"/>
      <c r="D54"/>
      <c r="E54"/>
      <c r="F54"/>
      <c r="G54"/>
      <c r="H54"/>
      <c r="I54"/>
      <c r="J54"/>
      <c r="K54"/>
    </row>
    <row r="55" spans="1:11" s="4" customFormat="1">
      <c r="A55"/>
      <c r="B55"/>
      <c r="C55"/>
      <c r="D55"/>
      <c r="E55"/>
      <c r="F55"/>
      <c r="G55"/>
      <c r="H55"/>
      <c r="I55"/>
      <c r="J55"/>
      <c r="K55"/>
    </row>
    <row r="56" spans="1:11" s="4" customFormat="1">
      <c r="A56"/>
      <c r="B56"/>
      <c r="C56"/>
      <c r="D56"/>
      <c r="E56"/>
      <c r="F56"/>
      <c r="G56"/>
      <c r="H56"/>
      <c r="I56"/>
      <c r="J56"/>
      <c r="K56"/>
    </row>
    <row r="57" spans="1:11" s="4" customFormat="1">
      <c r="A57"/>
      <c r="B57"/>
      <c r="C57"/>
      <c r="D57"/>
      <c r="E57"/>
      <c r="F57"/>
      <c r="G57"/>
      <c r="H57"/>
      <c r="I57"/>
      <c r="J57"/>
      <c r="K57"/>
    </row>
    <row r="58" spans="1:11" s="4" customFormat="1">
      <c r="A58"/>
      <c r="B58"/>
      <c r="C58"/>
      <c r="D58"/>
      <c r="E58"/>
      <c r="F58"/>
      <c r="G58"/>
      <c r="H58"/>
      <c r="I58"/>
      <c r="J58"/>
      <c r="K58"/>
    </row>
    <row r="59" spans="1:11" s="4" customFormat="1">
      <c r="A59"/>
      <c r="B59"/>
      <c r="C59"/>
      <c r="D59"/>
      <c r="E59"/>
      <c r="F59"/>
      <c r="G59"/>
      <c r="H59"/>
      <c r="I59"/>
      <c r="J59"/>
      <c r="K59"/>
    </row>
    <row r="60" spans="1:11" s="4" customFormat="1">
      <c r="A60"/>
      <c r="B60"/>
      <c r="C60"/>
      <c r="D60"/>
      <c r="E60"/>
      <c r="F60"/>
      <c r="G60"/>
      <c r="H60"/>
      <c r="I60"/>
      <c r="J60"/>
      <c r="K60"/>
    </row>
    <row r="61" spans="1:11" s="4" customFormat="1">
      <c r="A61"/>
      <c r="B61"/>
      <c r="C61"/>
      <c r="D61"/>
      <c r="E61"/>
      <c r="F61"/>
      <c r="G61"/>
      <c r="H61"/>
      <c r="I61"/>
      <c r="J61"/>
      <c r="K61"/>
    </row>
    <row r="62" spans="1:11" s="4" customFormat="1">
      <c r="A62"/>
      <c r="B62"/>
      <c r="C62"/>
      <c r="D62"/>
      <c r="E62"/>
      <c r="F62"/>
      <c r="G62"/>
      <c r="H62"/>
      <c r="I62"/>
      <c r="J62"/>
      <c r="K62"/>
    </row>
    <row r="63" spans="1:11" s="4" customFormat="1">
      <c r="A63"/>
      <c r="B63"/>
      <c r="C63"/>
      <c r="D63"/>
      <c r="E63"/>
      <c r="F63"/>
      <c r="G63"/>
      <c r="H63"/>
      <c r="I63"/>
      <c r="J63"/>
      <c r="K63"/>
    </row>
    <row r="64" spans="1:11" s="4" customFormat="1">
      <c r="A64"/>
      <c r="B64"/>
      <c r="C64"/>
      <c r="D64"/>
      <c r="E64"/>
      <c r="F64"/>
      <c r="G64"/>
      <c r="H64"/>
      <c r="I64"/>
      <c r="J64"/>
      <c r="K64"/>
    </row>
    <row r="65" spans="1:11" s="4" customFormat="1">
      <c r="A65"/>
      <c r="B65"/>
      <c r="C65"/>
      <c r="D65"/>
      <c r="E65"/>
      <c r="F65"/>
      <c r="G65"/>
      <c r="H65"/>
      <c r="I65"/>
      <c r="J65"/>
      <c r="K65"/>
    </row>
    <row r="66" spans="1:11" s="4" customFormat="1">
      <c r="A66"/>
      <c r="B66"/>
      <c r="C66"/>
      <c r="D66"/>
      <c r="E66"/>
      <c r="F66"/>
      <c r="G66"/>
      <c r="H66"/>
      <c r="I66"/>
      <c r="J66"/>
      <c r="K66"/>
    </row>
    <row r="67" spans="1:11" s="4" customFormat="1">
      <c r="A67"/>
      <c r="B67"/>
      <c r="C67"/>
      <c r="D67"/>
      <c r="E67"/>
      <c r="F67"/>
      <c r="G67"/>
      <c r="H67"/>
      <c r="I67"/>
      <c r="J67"/>
      <c r="K67"/>
    </row>
    <row r="68" spans="1:11" s="4" customFormat="1">
      <c r="A68"/>
      <c r="B68"/>
      <c r="C68"/>
      <c r="D68"/>
      <c r="E68"/>
      <c r="F68"/>
      <c r="G68"/>
      <c r="H68"/>
      <c r="I68"/>
      <c r="J68"/>
      <c r="K68"/>
    </row>
    <row r="69" spans="1:11" s="4" customFormat="1">
      <c r="A69"/>
      <c r="B69"/>
      <c r="C69"/>
      <c r="D69"/>
      <c r="E69"/>
      <c r="F69"/>
      <c r="G69"/>
      <c r="H69"/>
      <c r="I69"/>
      <c r="J69"/>
      <c r="K69"/>
    </row>
    <row r="70" spans="1:11" s="4" customFormat="1">
      <c r="A70"/>
      <c r="B70"/>
      <c r="C70"/>
      <c r="D70"/>
      <c r="E70"/>
      <c r="F70"/>
      <c r="G70"/>
      <c r="H70"/>
      <c r="I70"/>
      <c r="J70"/>
      <c r="K70"/>
    </row>
    <row r="71" spans="1:11" s="4" customFormat="1">
      <c r="A71"/>
      <c r="B71"/>
      <c r="C71"/>
      <c r="D71"/>
      <c r="E71"/>
      <c r="F71"/>
      <c r="G71"/>
      <c r="H71"/>
      <c r="I71"/>
      <c r="J71"/>
      <c r="K71"/>
    </row>
    <row r="72" spans="1:11" s="4" customFormat="1">
      <c r="A72"/>
      <c r="B72"/>
      <c r="C72"/>
      <c r="D72"/>
      <c r="E72"/>
      <c r="F72"/>
      <c r="G72"/>
      <c r="H72"/>
      <c r="I72"/>
      <c r="J72"/>
      <c r="K72"/>
    </row>
    <row r="73" spans="1:11" s="4" customFormat="1">
      <c r="A73"/>
      <c r="B73"/>
      <c r="C73"/>
      <c r="D73"/>
      <c r="E73"/>
      <c r="F73"/>
      <c r="G73"/>
      <c r="H73"/>
      <c r="I73"/>
      <c r="J73"/>
      <c r="K73"/>
    </row>
    <row r="74" spans="1:11" s="4" customFormat="1">
      <c r="A74"/>
      <c r="B74"/>
      <c r="C74"/>
      <c r="D74"/>
      <c r="E74"/>
      <c r="F74"/>
      <c r="G74"/>
      <c r="H74"/>
      <c r="I74"/>
      <c r="J74"/>
      <c r="K74"/>
    </row>
    <row r="75" spans="1:11" s="4" customFormat="1">
      <c r="A75"/>
      <c r="B75"/>
      <c r="C75"/>
      <c r="D75"/>
      <c r="E75"/>
      <c r="F75"/>
      <c r="G75"/>
      <c r="H75"/>
      <c r="I75"/>
      <c r="J75"/>
      <c r="K75"/>
    </row>
    <row r="76" spans="1:11" ht="9" customHeight="1"/>
    <row r="77" spans="1:11" s="4" customFormat="1" ht="18" customHeight="1">
      <c r="A77"/>
      <c r="B77"/>
      <c r="C77"/>
      <c r="D77"/>
      <c r="E77"/>
      <c r="F77"/>
      <c r="G77"/>
      <c r="H77"/>
      <c r="I77"/>
      <c r="J77"/>
      <c r="K77"/>
    </row>
    <row r="78" spans="1:11" s="4" customFormat="1" ht="32.25" customHeight="1">
      <c r="A78"/>
      <c r="B78"/>
      <c r="C78"/>
      <c r="D78"/>
      <c r="E78"/>
      <c r="F78"/>
      <c r="G78"/>
      <c r="H78"/>
      <c r="I78"/>
      <c r="J78"/>
      <c r="K78"/>
    </row>
    <row r="79" spans="1:11" s="4" customFormat="1">
      <c r="A79"/>
      <c r="B79"/>
      <c r="C79"/>
      <c r="D79"/>
      <c r="E79"/>
      <c r="F79"/>
      <c r="G79"/>
      <c r="H79"/>
      <c r="I79"/>
      <c r="J79"/>
      <c r="K79"/>
    </row>
    <row r="80" spans="1:11" s="4" customFormat="1">
      <c r="A80"/>
      <c r="B80"/>
      <c r="C80"/>
      <c r="D80"/>
      <c r="E80"/>
      <c r="F80"/>
      <c r="G80"/>
      <c r="H80"/>
      <c r="I80"/>
      <c r="J80"/>
      <c r="K80"/>
    </row>
    <row r="81" spans="1:11" s="4" customFormat="1">
      <c r="A81"/>
      <c r="B81"/>
      <c r="C81"/>
      <c r="D81"/>
      <c r="E81"/>
      <c r="F81"/>
      <c r="G81"/>
      <c r="H81"/>
      <c r="I81"/>
      <c r="J81"/>
      <c r="K81"/>
    </row>
    <row r="105" ht="18" customHeight="1"/>
  </sheetData>
  <mergeCells count="16">
    <mergeCell ref="B5:B6"/>
    <mergeCell ref="E5:E6"/>
    <mergeCell ref="G5:G6"/>
    <mergeCell ref="J5:J6"/>
    <mergeCell ref="B7:B8"/>
    <mergeCell ref="E7:E8"/>
    <mergeCell ref="G7:G8"/>
    <mergeCell ref="J7:J8"/>
    <mergeCell ref="B26:B27"/>
    <mergeCell ref="E26:E27"/>
    <mergeCell ref="G26:G27"/>
    <mergeCell ref="J26:J27"/>
    <mergeCell ref="B28:B29"/>
    <mergeCell ref="E28:E29"/>
    <mergeCell ref="G28:G29"/>
    <mergeCell ref="J28:J29"/>
  </mergeCells>
  <phoneticPr fontId="1"/>
  <conditionalFormatting sqref="K5:K8 K26:K29">
    <cfRule type="containsText" dxfId="99" priority="224" operator="containsText" text="無し">
      <formula>NOT(ISERROR(SEARCH("無し",K5)))</formula>
    </cfRule>
    <cfRule type="containsText" dxfId="98" priority="225" operator="containsText" text="変動">
      <formula>NOT(ISERROR(SEARCH("変動",K5)))</formula>
    </cfRule>
    <cfRule type="containsText" dxfId="97" priority="226" operator="containsText" text="減少">
      <formula>NOT(ISERROR(SEARCH("減少",K5)))</formula>
    </cfRule>
    <cfRule type="containsText" dxfId="96" priority="227" operator="containsText" text="増加">
      <formula>NOT(ISERROR(SEARCH("増加",K5)))</formula>
    </cfRule>
    <cfRule type="containsText" dxfId="95" priority="228" operator="containsText" text="安定">
      <formula>NOT(ISERROR(SEARCH("安定",K5)))</formula>
    </cfRule>
  </conditionalFormatting>
  <conditionalFormatting sqref="F5:F8">
    <cfRule type="containsText" dxfId="94" priority="86" operator="containsText" text="無し">
      <formula>NOT(ISERROR(SEARCH("無し",F5)))</formula>
    </cfRule>
    <cfRule type="containsText" dxfId="93" priority="87" operator="containsText" text="変動">
      <formula>NOT(ISERROR(SEARCH("変動",F5)))</formula>
    </cfRule>
    <cfRule type="containsText" dxfId="92" priority="88" operator="containsText" text="減少">
      <formula>NOT(ISERROR(SEARCH("減少",F5)))</formula>
    </cfRule>
    <cfRule type="containsText" dxfId="91" priority="89" operator="containsText" text="増加">
      <formula>NOT(ISERROR(SEARCH("増加",F5)))</formula>
    </cfRule>
    <cfRule type="containsText" dxfId="90" priority="90" operator="containsText" text="安定">
      <formula>NOT(ISERROR(SEARCH("安定",F5)))</formula>
    </cfRule>
  </conditionalFormatting>
  <conditionalFormatting sqref="E5">
    <cfRule type="containsText" dxfId="89" priority="80" operator="containsText" text="―">
      <formula>NOT(ISERROR(SEARCH("―",E5)))</formula>
    </cfRule>
    <cfRule type="containsText" dxfId="88" priority="81" operator="containsText" text="隔年で">
      <formula>NOT(ISERROR(SEARCH("隔年で",E5)))</formula>
    </cfRule>
    <cfRule type="containsText" dxfId="87" priority="82" operator="containsText" text="年度により">
      <formula>NOT(ISERROR(SEARCH("年度により",E5)))</formula>
    </cfRule>
    <cfRule type="containsText" dxfId="86" priority="83" operator="containsText" text="減少傾向">
      <formula>NOT(ISERROR(SEARCH("減少傾向",E5)))</formula>
    </cfRule>
    <cfRule type="containsText" dxfId="85" priority="84" operator="containsText" text="増加傾向">
      <formula>NOT(ISERROR(SEARCH("増加傾向",E5)))</formula>
    </cfRule>
    <cfRule type="containsText" dxfId="84" priority="85" operator="containsText" text="同程度">
      <formula>NOT(ISERROR(SEARCH("同程度",E5)))</formula>
    </cfRule>
  </conditionalFormatting>
  <conditionalFormatting sqref="E5:E6">
    <cfRule type="containsText" dxfId="83" priority="78" operator="containsText" text="最新年度のみ減少">
      <formula>NOT(ISERROR(SEARCH("最新年度のみ減少",E5)))</formula>
    </cfRule>
    <cfRule type="containsText" dxfId="82" priority="79" operator="containsText" text="最新年度のみ増加">
      <formula>NOT(ISERROR(SEARCH("最新年度のみ増加",E5)))</formula>
    </cfRule>
  </conditionalFormatting>
  <conditionalFormatting sqref="E7">
    <cfRule type="containsText" dxfId="81" priority="72" operator="containsText" text="―">
      <formula>NOT(ISERROR(SEARCH("―",E7)))</formula>
    </cfRule>
    <cfRule type="containsText" dxfId="80" priority="73" operator="containsText" text="隔年で">
      <formula>NOT(ISERROR(SEARCH("隔年で",E7)))</formula>
    </cfRule>
    <cfRule type="containsText" dxfId="79" priority="74" operator="containsText" text="年度により">
      <formula>NOT(ISERROR(SEARCH("年度により",E7)))</formula>
    </cfRule>
    <cfRule type="containsText" dxfId="78" priority="75" operator="containsText" text="減少傾向">
      <formula>NOT(ISERROR(SEARCH("減少傾向",E7)))</formula>
    </cfRule>
    <cfRule type="containsText" dxfId="77" priority="76" operator="containsText" text="増加傾向">
      <formula>NOT(ISERROR(SEARCH("増加傾向",E7)))</formula>
    </cfRule>
    <cfRule type="containsText" dxfId="76" priority="77" operator="containsText" text="同程度">
      <formula>NOT(ISERROR(SEARCH("同程度",E7)))</formula>
    </cfRule>
  </conditionalFormatting>
  <conditionalFormatting sqref="E7:E8">
    <cfRule type="containsText" dxfId="75" priority="70" operator="containsText" text="最新年度のみ減少">
      <formula>NOT(ISERROR(SEARCH("最新年度のみ減少",E7)))</formula>
    </cfRule>
    <cfRule type="containsText" dxfId="74" priority="71" operator="containsText" text="最新年度のみ増加">
      <formula>NOT(ISERROR(SEARCH("最新年度のみ増加",E7)))</formula>
    </cfRule>
  </conditionalFormatting>
  <conditionalFormatting sqref="J26">
    <cfRule type="containsText" dxfId="73" priority="11" operator="containsText" text="―">
      <formula>NOT(ISERROR(SEARCH("―",J26)))</formula>
    </cfRule>
    <cfRule type="containsText" dxfId="72" priority="12" operator="containsText" text="隔年で">
      <formula>NOT(ISERROR(SEARCH("隔年で",J26)))</formula>
    </cfRule>
    <cfRule type="containsText" dxfId="71" priority="13" operator="containsText" text="年度により">
      <formula>NOT(ISERROR(SEARCH("年度により",J26)))</formula>
    </cfRule>
    <cfRule type="containsText" dxfId="70" priority="14" operator="containsText" text="減少傾向">
      <formula>NOT(ISERROR(SEARCH("減少傾向",J26)))</formula>
    </cfRule>
    <cfRule type="containsText" dxfId="69" priority="15" operator="containsText" text="増加傾向">
      <formula>NOT(ISERROR(SEARCH("増加傾向",J26)))</formula>
    </cfRule>
    <cfRule type="containsText" dxfId="68" priority="16" operator="containsText" text="同程度">
      <formula>NOT(ISERROR(SEARCH("同程度",J26)))</formula>
    </cfRule>
  </conditionalFormatting>
  <conditionalFormatting sqref="J26:J27">
    <cfRule type="containsText" dxfId="67" priority="9" operator="containsText" text="最新年度のみ減少">
      <formula>NOT(ISERROR(SEARCH("最新年度のみ減少",J26)))</formula>
    </cfRule>
    <cfRule type="containsText" dxfId="66" priority="10" operator="containsText" text="最新年度のみ増加">
      <formula>NOT(ISERROR(SEARCH("最新年度のみ増加",J26)))</formula>
    </cfRule>
  </conditionalFormatting>
  <conditionalFormatting sqref="J28">
    <cfRule type="containsText" dxfId="65" priority="3" operator="containsText" text="―">
      <formula>NOT(ISERROR(SEARCH("―",J28)))</formula>
    </cfRule>
    <cfRule type="containsText" dxfId="64" priority="4" operator="containsText" text="隔年で">
      <formula>NOT(ISERROR(SEARCH("隔年で",J28)))</formula>
    </cfRule>
    <cfRule type="containsText" dxfId="63" priority="5" operator="containsText" text="年度により">
      <formula>NOT(ISERROR(SEARCH("年度により",J28)))</formula>
    </cfRule>
    <cfRule type="containsText" dxfId="62" priority="6" operator="containsText" text="減少傾向">
      <formula>NOT(ISERROR(SEARCH("減少傾向",J28)))</formula>
    </cfRule>
    <cfRule type="containsText" dxfId="61" priority="7" operator="containsText" text="増加傾向">
      <formula>NOT(ISERROR(SEARCH("増加傾向",J28)))</formula>
    </cfRule>
    <cfRule type="containsText" dxfId="60" priority="8" operator="containsText" text="同程度">
      <formula>NOT(ISERROR(SEARCH("同程度",J28)))</formula>
    </cfRule>
  </conditionalFormatting>
  <conditionalFormatting sqref="J28:J29">
    <cfRule type="containsText" dxfId="59" priority="1" operator="containsText" text="最新年度のみ減少">
      <formula>NOT(ISERROR(SEARCH("最新年度のみ減少",J28)))</formula>
    </cfRule>
    <cfRule type="containsText" dxfId="58" priority="2" operator="containsText" text="最新年度のみ増加">
      <formula>NOT(ISERROR(SEARCH("最新年度のみ増加",J28)))</formula>
    </cfRule>
  </conditionalFormatting>
  <conditionalFormatting sqref="J5">
    <cfRule type="containsText" dxfId="57" priority="48" operator="containsText" text="―">
      <formula>NOT(ISERROR(SEARCH("―",J5)))</formula>
    </cfRule>
    <cfRule type="containsText" dxfId="56" priority="49" operator="containsText" text="隔年で">
      <formula>NOT(ISERROR(SEARCH("隔年で",J5)))</formula>
    </cfRule>
    <cfRule type="containsText" dxfId="55" priority="50" operator="containsText" text="年度により">
      <formula>NOT(ISERROR(SEARCH("年度により",J5)))</formula>
    </cfRule>
    <cfRule type="containsText" dxfId="54" priority="51" operator="containsText" text="減少傾向">
      <formula>NOT(ISERROR(SEARCH("減少傾向",J5)))</formula>
    </cfRule>
    <cfRule type="containsText" dxfId="53" priority="52" operator="containsText" text="増加傾向">
      <formula>NOT(ISERROR(SEARCH("増加傾向",J5)))</formula>
    </cfRule>
    <cfRule type="containsText" dxfId="52" priority="53" operator="containsText" text="同程度">
      <formula>NOT(ISERROR(SEARCH("同程度",J5)))</formula>
    </cfRule>
  </conditionalFormatting>
  <conditionalFormatting sqref="J5:J6">
    <cfRule type="containsText" dxfId="51" priority="46" operator="containsText" text="最新年度のみ減少">
      <formula>NOT(ISERROR(SEARCH("最新年度のみ減少",J5)))</formula>
    </cfRule>
    <cfRule type="containsText" dxfId="50" priority="47" operator="containsText" text="最新年度のみ増加">
      <formula>NOT(ISERROR(SEARCH("最新年度のみ増加",J5)))</formula>
    </cfRule>
  </conditionalFormatting>
  <conditionalFormatting sqref="J7">
    <cfRule type="containsText" dxfId="49" priority="40" operator="containsText" text="―">
      <formula>NOT(ISERROR(SEARCH("―",J7)))</formula>
    </cfRule>
    <cfRule type="containsText" dxfId="48" priority="41" operator="containsText" text="隔年で">
      <formula>NOT(ISERROR(SEARCH("隔年で",J7)))</formula>
    </cfRule>
    <cfRule type="containsText" dxfId="47" priority="42" operator="containsText" text="年度により">
      <formula>NOT(ISERROR(SEARCH("年度により",J7)))</formula>
    </cfRule>
    <cfRule type="containsText" dxfId="46" priority="43" operator="containsText" text="減少傾向">
      <formula>NOT(ISERROR(SEARCH("減少傾向",J7)))</formula>
    </cfRule>
    <cfRule type="containsText" dxfId="45" priority="44" operator="containsText" text="増加傾向">
      <formula>NOT(ISERROR(SEARCH("増加傾向",J7)))</formula>
    </cfRule>
    <cfRule type="containsText" dxfId="44" priority="45" operator="containsText" text="同程度">
      <formula>NOT(ISERROR(SEARCH("同程度",J7)))</formula>
    </cfRule>
  </conditionalFormatting>
  <conditionalFormatting sqref="J7:J8">
    <cfRule type="containsText" dxfId="43" priority="38" operator="containsText" text="最新年度のみ減少">
      <formula>NOT(ISERROR(SEARCH("最新年度のみ減少",J7)))</formula>
    </cfRule>
    <cfRule type="containsText" dxfId="42" priority="39" operator="containsText" text="最新年度のみ増加">
      <formula>NOT(ISERROR(SEARCH("最新年度のみ増加",J7)))</formula>
    </cfRule>
  </conditionalFormatting>
  <conditionalFormatting sqref="F26:F29">
    <cfRule type="containsText" dxfId="41" priority="33" operator="containsText" text="無し">
      <formula>NOT(ISERROR(SEARCH("無し",F26)))</formula>
    </cfRule>
    <cfRule type="containsText" dxfId="40" priority="34" operator="containsText" text="変動">
      <formula>NOT(ISERROR(SEARCH("変動",F26)))</formula>
    </cfRule>
    <cfRule type="containsText" dxfId="39" priority="35" operator="containsText" text="減少">
      <formula>NOT(ISERROR(SEARCH("減少",F26)))</formula>
    </cfRule>
    <cfRule type="containsText" dxfId="38" priority="36" operator="containsText" text="増加">
      <formula>NOT(ISERROR(SEARCH("増加",F26)))</formula>
    </cfRule>
    <cfRule type="containsText" dxfId="37" priority="37" operator="containsText" text="安定">
      <formula>NOT(ISERROR(SEARCH("安定",F26)))</formula>
    </cfRule>
  </conditionalFormatting>
  <conditionalFormatting sqref="E26">
    <cfRule type="containsText" dxfId="36" priority="27" operator="containsText" text="―">
      <formula>NOT(ISERROR(SEARCH("―",E26)))</formula>
    </cfRule>
    <cfRule type="containsText" dxfId="35" priority="28" operator="containsText" text="隔年で">
      <formula>NOT(ISERROR(SEARCH("隔年で",E26)))</formula>
    </cfRule>
    <cfRule type="containsText" dxfId="34" priority="29" operator="containsText" text="年度により">
      <formula>NOT(ISERROR(SEARCH("年度により",E26)))</formula>
    </cfRule>
    <cfRule type="containsText" dxfId="33" priority="30" operator="containsText" text="減少傾向">
      <formula>NOT(ISERROR(SEARCH("減少傾向",E26)))</formula>
    </cfRule>
    <cfRule type="containsText" dxfId="32" priority="31" operator="containsText" text="増加傾向">
      <formula>NOT(ISERROR(SEARCH("増加傾向",E26)))</formula>
    </cfRule>
    <cfRule type="containsText" dxfId="31" priority="32" operator="containsText" text="同程度">
      <formula>NOT(ISERROR(SEARCH("同程度",E26)))</formula>
    </cfRule>
  </conditionalFormatting>
  <conditionalFormatting sqref="E26:E27">
    <cfRule type="containsText" dxfId="30" priority="25" operator="containsText" text="最新年度のみ減少">
      <formula>NOT(ISERROR(SEARCH("最新年度のみ減少",E26)))</formula>
    </cfRule>
    <cfRule type="containsText" dxfId="29" priority="26" operator="containsText" text="最新年度のみ増加">
      <formula>NOT(ISERROR(SEARCH("最新年度のみ増加",E26)))</formula>
    </cfRule>
  </conditionalFormatting>
  <conditionalFormatting sqref="E28">
    <cfRule type="containsText" dxfId="28" priority="19" operator="containsText" text="―">
      <formula>NOT(ISERROR(SEARCH("―",E28)))</formula>
    </cfRule>
    <cfRule type="containsText" dxfId="27" priority="20" operator="containsText" text="隔年で">
      <formula>NOT(ISERROR(SEARCH("隔年で",E28)))</formula>
    </cfRule>
    <cfRule type="containsText" dxfId="26" priority="21" operator="containsText" text="年度により">
      <formula>NOT(ISERROR(SEARCH("年度により",E28)))</formula>
    </cfRule>
    <cfRule type="containsText" dxfId="25" priority="22" operator="containsText" text="減少傾向">
      <formula>NOT(ISERROR(SEARCH("減少傾向",E28)))</formula>
    </cfRule>
    <cfRule type="containsText" dxfId="24" priority="23" operator="containsText" text="増加傾向">
      <formula>NOT(ISERROR(SEARCH("増加傾向",E28)))</formula>
    </cfRule>
    <cfRule type="containsText" dxfId="23" priority="24" operator="containsText" text="同程度">
      <formula>NOT(ISERROR(SEARCH("同程度",E28)))</formula>
    </cfRule>
  </conditionalFormatting>
  <conditionalFormatting sqref="E28:E29">
    <cfRule type="containsText" dxfId="22" priority="17" operator="containsText" text="最新年度のみ減少">
      <formula>NOT(ISERROR(SEARCH("最新年度のみ減少",E28)))</formula>
    </cfRule>
    <cfRule type="containsText" dxfId="21" priority="18" operator="containsText" text="最新年度のみ増加">
      <formula>NOT(ISERROR(SEARCH("最新年度のみ増加",E28)))</formula>
    </cfRule>
  </conditionalFormatting>
  <hyperlinks>
    <hyperlink ref="L1" location="目次!A1" display="目次に戻る" xr:uid="{00000000-0004-0000-02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&amp;R&amp;6出典：日本学術振興会公表資料「科研費データ」を加工して作成（https://www.jsps.go.jp/j-grantsinaid/27_kdata/kohyo/index.html）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00000000-0002-0000-0200-000000000000}">
          <x14:formula1>
            <xm:f>'W:\030_統計・調査\00_毎年恒例調査（政府統計）\99_ファクトブック（学校基本調査を基に作成する）\2022年度\02_項目別作業データ\01_在籍者数\[【サンプル】１_学生数.xlsx]1.グラフデータ'!#REF!</xm:f>
          </x14:formula1>
          <xm:sqref>K5:K8</xm:sqref>
        </x14:dataValidation>
        <x14:dataValidation type="list" allowBlank="1" showInputMessage="1" showErrorMessage="1" xr:uid="{B98116CC-572A-4977-88CD-A2BA36645ED9}">
          <x14:formula1>
            <xm:f>'W:\030_統計・調査\00_毎年恒例調査（政府統計）\99_ファクトブック（学校基本調査を基に作成する）\2022年度\02_項目別作業データ\01_在籍者数\[【サンプル】１_学生数.xlsx]1.グラフデータ'!#REF!</xm:f>
          </x14:formula1>
          <xm:sqref>F5:F8 F26:F29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AL316"/>
  <sheetViews>
    <sheetView view="pageBreakPreview" zoomScaleNormal="100" zoomScaleSheetLayoutView="100" workbookViewId="0">
      <selection activeCell="C1" sqref="C1"/>
    </sheetView>
  </sheetViews>
  <sheetFormatPr defaultRowHeight="13.5"/>
  <cols>
    <col min="1" max="1" width="2.375" style="107" customWidth="1"/>
    <col min="2" max="2" width="3" style="107" customWidth="1"/>
    <col min="3" max="3" width="19.875" style="117" customWidth="1"/>
    <col min="4" max="8" width="9.875" style="177" customWidth="1"/>
    <col min="9" max="11" width="10.25" style="118" hidden="1" customWidth="1"/>
    <col min="12" max="12" width="3.75" style="119" hidden="1" customWidth="1"/>
    <col min="13" max="16" width="3" style="119" hidden="1" customWidth="1"/>
    <col min="17" max="17" width="6" style="119" hidden="1" customWidth="1"/>
    <col min="18" max="20" width="4.5" style="119" hidden="1" customWidth="1"/>
    <col min="21" max="21" width="5.25" style="119" hidden="1" customWidth="1"/>
    <col min="22" max="22" width="7.5" style="119" hidden="1" customWidth="1"/>
    <col min="23" max="23" width="14.625" style="118" hidden="1" customWidth="1"/>
    <col min="24" max="24" width="4.5" style="119" hidden="1" customWidth="1"/>
    <col min="25" max="26" width="7.5" style="118" hidden="1" customWidth="1"/>
    <col min="27" max="27" width="4.625" style="119" hidden="1" customWidth="1"/>
    <col min="28" max="29" width="7.5" style="118" hidden="1" customWidth="1"/>
    <col min="30" max="30" width="18.375" style="109" hidden="1" customWidth="1"/>
    <col min="31" max="31" width="1.625" style="107" customWidth="1"/>
    <col min="32" max="32" width="3.25" style="107" customWidth="1"/>
    <col min="33" max="34" width="9" style="107" customWidth="1"/>
    <col min="35" max="35" width="33.875" style="107" hidden="1" customWidth="1"/>
    <col min="36" max="36" width="9" style="107" hidden="1" customWidth="1"/>
    <col min="37" max="37" width="12.625" style="107" hidden="1" customWidth="1"/>
    <col min="38" max="38" width="17.625" style="107" hidden="1" customWidth="1"/>
    <col min="39" max="16384" width="9" style="107"/>
  </cols>
  <sheetData>
    <row r="1" spans="2:38" ht="25.5" customHeight="1" thickBot="1">
      <c r="C1" s="108" t="s">
        <v>196</v>
      </c>
      <c r="I1" s="110"/>
      <c r="J1" s="110"/>
      <c r="K1" s="110"/>
      <c r="L1" s="111"/>
      <c r="M1" s="111"/>
      <c r="N1" s="112" t="s">
        <v>363</v>
      </c>
      <c r="O1" s="112"/>
      <c r="P1" s="112"/>
      <c r="Q1" s="196" t="str" cm="1">
        <f t="array" aca="1" ref="Q1" ca="1">"R"&amp;RIGHT(CELL("filename",'16-1.2020'!A1),4)-2018</f>
        <v>R2</v>
      </c>
      <c r="R1" s="196" t="str" cm="1">
        <f t="array" aca="1" ref="R1" ca="1">"R"&amp;RIGHT(CELL("filename",'16-1.2021'!A1),4)-2018</f>
        <v>R3</v>
      </c>
      <c r="S1" s="196" t="str" cm="1">
        <f t="array" aca="1" ref="S1" ca="1">"R"&amp;RIGHT(CELL("filename",'16-1.2022'!B1),4)-2018</f>
        <v>R4</v>
      </c>
      <c r="T1" s="196" t="str" cm="1">
        <f t="array" aca="1" ref="T1" ca="1">"R"&amp;RIGHT(CELL("filename",'16-1.2023'!C1),4)-2018</f>
        <v>R5</v>
      </c>
      <c r="U1" s="196" t="str" cm="1">
        <f t="array" aca="1" ref="U1" ca="1">"R"&amp;RIGHT(CELL("filename",'16-1.2024'!D1),4)-2018</f>
        <v>R6</v>
      </c>
      <c r="V1" s="113"/>
      <c r="W1" s="110" t="s">
        <v>242</v>
      </c>
      <c r="X1" s="111"/>
      <c r="Y1" s="114"/>
      <c r="Z1" s="114"/>
      <c r="AA1" s="111"/>
      <c r="AB1" s="114"/>
      <c r="AC1" s="114"/>
      <c r="AD1" s="107"/>
      <c r="AI1" s="115" t="s">
        <v>206</v>
      </c>
      <c r="AK1" s="116" t="s">
        <v>243</v>
      </c>
      <c r="AL1" s="116" t="s">
        <v>244</v>
      </c>
    </row>
    <row r="2" spans="2:38">
      <c r="Q2" s="120" t="s">
        <v>364</v>
      </c>
      <c r="R2" s="120" t="s">
        <v>364</v>
      </c>
      <c r="S2" s="120" t="s">
        <v>364</v>
      </c>
      <c r="T2" s="120" t="s">
        <v>364</v>
      </c>
      <c r="U2" s="120" t="s">
        <v>364</v>
      </c>
      <c r="V2" s="121"/>
      <c r="W2" s="110" t="s">
        <v>245</v>
      </c>
      <c r="AI2" s="115" t="s">
        <v>246</v>
      </c>
      <c r="AK2" s="116" t="s">
        <v>247</v>
      </c>
      <c r="AL2" s="116" t="s">
        <v>248</v>
      </c>
    </row>
    <row r="3" spans="2:38" ht="14.25" thickBot="1">
      <c r="I3" s="122"/>
      <c r="J3" s="118" t="s">
        <v>357</v>
      </c>
      <c r="K3" s="123"/>
      <c r="L3" s="123"/>
      <c r="Q3" s="124">
        <v>4</v>
      </c>
      <c r="R3" s="124">
        <v>3</v>
      </c>
      <c r="S3" s="124">
        <v>2</v>
      </c>
      <c r="T3" s="124">
        <v>1</v>
      </c>
      <c r="U3" s="124" t="s">
        <v>365</v>
      </c>
      <c r="V3" s="125"/>
      <c r="W3" s="111" t="s">
        <v>249</v>
      </c>
      <c r="AI3" s="115" t="s">
        <v>205</v>
      </c>
      <c r="AK3" s="116" t="s">
        <v>250</v>
      </c>
      <c r="AL3" s="116" t="s">
        <v>251</v>
      </c>
    </row>
    <row r="4" spans="2:38" ht="14.25" thickBot="1">
      <c r="B4" s="126" t="s">
        <v>362</v>
      </c>
      <c r="C4" s="127"/>
      <c r="D4" s="178"/>
      <c r="E4" s="178"/>
      <c r="F4" s="178"/>
      <c r="G4" s="178"/>
      <c r="H4" s="178"/>
      <c r="I4" s="128"/>
      <c r="J4" s="128"/>
      <c r="K4" s="128"/>
      <c r="L4" s="129"/>
      <c r="M4" s="129"/>
      <c r="N4" s="129"/>
      <c r="O4" s="129"/>
      <c r="P4" s="129"/>
      <c r="Q4" s="129"/>
      <c r="R4" s="129"/>
      <c r="S4" s="129"/>
      <c r="T4" s="129"/>
      <c r="U4" s="129"/>
      <c r="V4" s="129"/>
      <c r="W4" s="128"/>
      <c r="X4" s="129"/>
      <c r="Y4" s="128"/>
      <c r="Z4" s="128"/>
      <c r="AA4" s="129"/>
      <c r="AB4" s="128"/>
      <c r="AC4" s="128"/>
      <c r="AD4" s="130"/>
      <c r="AE4" s="131"/>
      <c r="AI4" s="115" t="s">
        <v>252</v>
      </c>
      <c r="AK4" s="116" t="s">
        <v>253</v>
      </c>
      <c r="AL4" s="116" t="s">
        <v>248</v>
      </c>
    </row>
    <row r="5" spans="2:38">
      <c r="B5" s="132"/>
      <c r="C5" s="133"/>
      <c r="D5" s="179"/>
      <c r="E5" s="179"/>
      <c r="F5" s="179"/>
      <c r="G5" s="179"/>
      <c r="H5" s="179"/>
      <c r="I5" s="228" t="s">
        <v>254</v>
      </c>
      <c r="J5" s="229"/>
      <c r="K5" s="229"/>
      <c r="L5" s="229"/>
      <c r="M5" s="229"/>
      <c r="N5" s="229"/>
      <c r="O5" s="229"/>
      <c r="P5" s="216"/>
      <c r="Q5" s="218" t="s">
        <v>255</v>
      </c>
      <c r="R5" s="215" t="s">
        <v>256</v>
      </c>
      <c r="S5" s="217"/>
      <c r="T5" s="217"/>
      <c r="U5" s="217"/>
      <c r="V5" s="220" t="s">
        <v>257</v>
      </c>
      <c r="W5" s="221"/>
      <c r="X5" s="224" t="s">
        <v>258</v>
      </c>
      <c r="Y5" s="213" t="s">
        <v>259</v>
      </c>
      <c r="Z5" s="214"/>
      <c r="AA5" s="226" t="s">
        <v>260</v>
      </c>
      <c r="AB5" s="213" t="s">
        <v>261</v>
      </c>
      <c r="AC5" s="214"/>
      <c r="AD5" s="211" t="s">
        <v>262</v>
      </c>
      <c r="AE5" s="135"/>
      <c r="AI5" s="115" t="s">
        <v>207</v>
      </c>
      <c r="AK5" s="116" t="s">
        <v>263</v>
      </c>
      <c r="AL5" s="116" t="s">
        <v>264</v>
      </c>
    </row>
    <row r="6" spans="2:38">
      <c r="B6" s="132"/>
      <c r="C6" s="136" t="s">
        <v>1</v>
      </c>
      <c r="D6" s="195" t="str">
        <f ca="1">Q1</f>
        <v>R2</v>
      </c>
      <c r="E6" s="195" t="str">
        <f t="shared" ref="E6:H6" ca="1" si="0">R1</f>
        <v>R3</v>
      </c>
      <c r="F6" s="195" t="str">
        <f t="shared" ca="1" si="0"/>
        <v>R4</v>
      </c>
      <c r="G6" s="195" t="str">
        <f t="shared" ca="1" si="0"/>
        <v>R5</v>
      </c>
      <c r="H6" s="195" t="str">
        <f t="shared" ca="1" si="0"/>
        <v>R6</v>
      </c>
      <c r="I6" s="137" t="s">
        <v>265</v>
      </c>
      <c r="J6" s="138">
        <v>-0.03</v>
      </c>
      <c r="K6" s="138">
        <v>0.03</v>
      </c>
      <c r="L6" s="197" t="str">
        <f ca="1">Q1</f>
        <v>R2</v>
      </c>
      <c r="M6" s="197" t="str">
        <f ca="1">R1</f>
        <v>R3</v>
      </c>
      <c r="N6" s="197" t="str">
        <f ca="1">S1</f>
        <v>R4</v>
      </c>
      <c r="O6" s="197" t="str">
        <f ca="1">T1</f>
        <v>R5</v>
      </c>
      <c r="P6" s="197" t="str">
        <f ca="1">U1</f>
        <v>R6</v>
      </c>
      <c r="Q6" s="219"/>
      <c r="R6" s="140" t="s">
        <v>266</v>
      </c>
      <c r="S6" s="139" t="s">
        <v>267</v>
      </c>
      <c r="T6" s="139" t="s">
        <v>268</v>
      </c>
      <c r="U6" s="139" t="s">
        <v>269</v>
      </c>
      <c r="V6" s="222"/>
      <c r="W6" s="223"/>
      <c r="X6" s="225"/>
      <c r="Y6" s="141" t="s">
        <v>270</v>
      </c>
      <c r="Z6" s="142" t="s">
        <v>271</v>
      </c>
      <c r="AA6" s="227"/>
      <c r="AB6" s="143" t="s">
        <v>272</v>
      </c>
      <c r="AC6" s="144" t="s">
        <v>273</v>
      </c>
      <c r="AD6" s="212"/>
      <c r="AE6" s="135"/>
      <c r="AI6" s="115" t="s">
        <v>274</v>
      </c>
      <c r="AK6" s="116" t="s">
        <v>275</v>
      </c>
      <c r="AL6" s="116" t="s">
        <v>264</v>
      </c>
    </row>
    <row r="7" spans="2:38" ht="27">
      <c r="B7" s="132"/>
      <c r="C7" s="145" t="s">
        <v>227</v>
      </c>
      <c r="D7" s="181" cm="1">
        <f t="array" ref="D7">TRUNC(INDEX('16-1.2020'!I:I,MATCH("F139110110504",'16-1.2020'!A:A,0),0)/1000,0)</f>
        <v>580840</v>
      </c>
      <c r="E7" s="182" cm="1">
        <f t="array" ref="E7">TRUNC(INDEX('16-1.2021'!I:I,MATCH("F139110110504",'16-1.2021'!A:A,0),0)/1000,0)</f>
        <v>518570</v>
      </c>
      <c r="F7" s="182" cm="1">
        <f t="array" ref="F7">TRUNC(INDEX('16-1.2022'!I:I,MATCH("F139110110504",'16-1.2022'!A:A,0),0)/1000,0)</f>
        <v>459680</v>
      </c>
      <c r="G7" s="182" cm="1">
        <f t="array" ref="G7">TRUNC(INDEX('16-1.2023'!I:I,MATCH("F139110110504",'16-1.2023'!A:A,0),0)/1000,0)</f>
        <v>451490</v>
      </c>
      <c r="H7" s="182" cm="1">
        <f t="array" ref="H7">TRUNC(INDEX('16-1.2024'!I:I,MATCH("F139110110504",'16-1.2024'!A:A,0),0)/1000,0)</f>
        <v>482040</v>
      </c>
      <c r="I7" s="146">
        <f>AVERAGE(D7:H7)</f>
        <v>498524</v>
      </c>
      <c r="J7" s="147">
        <f>I7*0.97</f>
        <v>483568.27999999997</v>
      </c>
      <c r="K7" s="147">
        <f>I7*1.03</f>
        <v>513479.72000000003</v>
      </c>
      <c r="L7" s="139" t="str">
        <f>IF(AND(D7&gt;I7*0.97,D7&lt;I7*1.03),"○","×")</f>
        <v>×</v>
      </c>
      <c r="M7" s="139" t="str">
        <f>IF(AND(E7&gt;I7*0.97,E7&lt;I7*1.03),"○","×")</f>
        <v>×</v>
      </c>
      <c r="N7" s="139" t="str">
        <f>IF(AND(F7&gt;I7*0.97,F7&lt;I7*1.03),"○","×")</f>
        <v>×</v>
      </c>
      <c r="O7" s="139" t="str">
        <f>IF(AND(G7&gt;I7*0.97,G7&lt;I7*1.03),"○","×")</f>
        <v>×</v>
      </c>
      <c r="P7" s="139" t="str">
        <f>IF(AND(H7&gt;I7*0.97,H7&lt;I7*1.03),"○","×")</f>
        <v>×</v>
      </c>
      <c r="Q7" s="148" t="str">
        <f>IF(COUNTIF(L7:P7,"○")=5,"同程度","―")</f>
        <v>―</v>
      </c>
      <c r="R7" s="140" t="str">
        <f t="shared" ref="R7:U11" si="1">IF(E7-D7&gt;0,"↑",IF(E7-D7&lt;0,"↓","－"))</f>
        <v>↓</v>
      </c>
      <c r="S7" s="139" t="str">
        <f t="shared" si="1"/>
        <v>↓</v>
      </c>
      <c r="T7" s="139" t="str">
        <f t="shared" si="1"/>
        <v>↓</v>
      </c>
      <c r="U7" s="139" t="str">
        <f t="shared" si="1"/>
        <v>↑</v>
      </c>
      <c r="V7" s="139" t="str">
        <f>R7&amp;S7&amp;T7&amp;U7</f>
        <v>↓↓↓↑</v>
      </c>
      <c r="W7" s="149" t="str" cm="1">
        <f t="array" ref="W7">INDEX($AL$2:$AL$82,MATCH(V7,$AK$2:$AK$82,0),0)</f>
        <v>最新年度のみ増加</v>
      </c>
      <c r="X7" s="150" t="str">
        <f>IF(F7-D7&gt;0,"↑",IF(F7-D7&lt;0,"↓","－"))</f>
        <v>↓</v>
      </c>
      <c r="Y7" s="151" t="str">
        <f>IF(V7="↓↑↓↓",IF(X7="↓","減少傾向","×"),"判定外")</f>
        <v>判定外</v>
      </c>
      <c r="Z7" s="152" t="str">
        <f>IF(V7="↑↓↑↑",IF(X7="↑","増加傾向","×"),"判定外")</f>
        <v>判定外</v>
      </c>
      <c r="AA7" s="153" t="str">
        <f>IF(G7-E7&gt;0,"↑",IF(G7-E7&lt;0,"↓","－"))</f>
        <v>↓</v>
      </c>
      <c r="AB7" s="151" t="str">
        <f>IF(V7="↓↓↑↓",IF(AA7="↓","減少傾向","×"),"判定外")</f>
        <v>判定外</v>
      </c>
      <c r="AC7" s="152" t="str">
        <f>IF(V7="↑↑↓↑",IF(AA7="↑","増加傾向","×"),"判定外")</f>
        <v>判定外</v>
      </c>
      <c r="AD7" s="154" t="s">
        <v>376</v>
      </c>
      <c r="AE7" s="135"/>
      <c r="AI7" s="115" t="s">
        <v>264</v>
      </c>
      <c r="AK7" s="116" t="s">
        <v>277</v>
      </c>
      <c r="AL7" s="116" t="s">
        <v>264</v>
      </c>
    </row>
    <row r="8" spans="2:38" ht="27">
      <c r="B8" s="132"/>
      <c r="C8" s="145" t="s">
        <v>228</v>
      </c>
      <c r="D8" s="181" cm="1">
        <f t="array" ref="D8">INDEX('16-1.2020'!M:M,MATCH("F139110110504",'16-1.2020'!A:A,0),0)</f>
        <v>479</v>
      </c>
      <c r="E8" s="181" cm="1">
        <f t="array" ref="E8">INDEX('16-1.2021'!M:M,MATCH("F139110110504",'16-1.2021'!A:A,0),0)</f>
        <v>433</v>
      </c>
      <c r="F8" s="181" cm="1">
        <f t="array" ref="F8">INDEX('16-1.2022'!M:M,MATCH("F139110110504",'16-1.2022'!A:A,0),0)</f>
        <v>407</v>
      </c>
      <c r="G8" s="181" cm="1">
        <f t="array" ref="G8">INDEX('16-1.2023'!M:M,MATCH("F139110110504",'16-1.2023'!A:A,0),0)</f>
        <v>380</v>
      </c>
      <c r="H8" s="181" cm="1">
        <f t="array" ref="H8">INDEX('16-1.2024'!M:M,MATCH("F139110110504",'16-1.2024'!A:A,0),0)</f>
        <v>395</v>
      </c>
      <c r="I8" s="146">
        <f>AVERAGE(D8:H8)</f>
        <v>418.8</v>
      </c>
      <c r="J8" s="147">
        <f>I8*0.97</f>
        <v>406.23599999999999</v>
      </c>
      <c r="K8" s="147">
        <f>I8*1.03</f>
        <v>431.36400000000003</v>
      </c>
      <c r="L8" s="139" t="str">
        <f>IF(AND(D8&gt;I8*0.97,D8&lt;I8*1.03),"○","×")</f>
        <v>×</v>
      </c>
      <c r="M8" s="139" t="str">
        <f>IF(AND(E8&gt;I8*0.97,E8&lt;I8*1.03),"○","×")</f>
        <v>×</v>
      </c>
      <c r="N8" s="139" t="str">
        <f>IF(AND(F8&gt;I8*0.97,F8&lt;I8*1.03),"○","×")</f>
        <v>○</v>
      </c>
      <c r="O8" s="139" t="str">
        <f>IF(AND(G8&gt;I8*0.97,G8&lt;I8*1.03),"○","×")</f>
        <v>×</v>
      </c>
      <c r="P8" s="139" t="str">
        <f>IF(AND(H8&gt;I8*0.97,H8&lt;I8*1.03),"○","×")</f>
        <v>×</v>
      </c>
      <c r="Q8" s="148" t="str">
        <f>IF(COUNTIF(L8:P8,"○")=5,"同程度","―")</f>
        <v>―</v>
      </c>
      <c r="R8" s="140" t="str">
        <f t="shared" si="1"/>
        <v>↓</v>
      </c>
      <c r="S8" s="139" t="str">
        <f t="shared" si="1"/>
        <v>↓</v>
      </c>
      <c r="T8" s="139" t="str">
        <f t="shared" si="1"/>
        <v>↓</v>
      </c>
      <c r="U8" s="139" t="str">
        <f t="shared" si="1"/>
        <v>↑</v>
      </c>
      <c r="V8" s="139" t="str">
        <f>R8&amp;S8&amp;T8&amp;U8</f>
        <v>↓↓↓↑</v>
      </c>
      <c r="W8" s="149" t="str" cm="1">
        <f t="array" ref="W8">INDEX($AL$2:$AL$82,MATCH(V8,$AK$2:$AK$82,0),0)</f>
        <v>最新年度のみ増加</v>
      </c>
      <c r="X8" s="150" t="str">
        <f>IF(F8-D8&gt;0,"↑",IF(F8-D8&lt;0,"↓","－"))</f>
        <v>↓</v>
      </c>
      <c r="Y8" s="151" t="str">
        <f>IF(V8="↓↑↓↓",IF(X8="↓","減少傾向","×"),"判定外")</f>
        <v>判定外</v>
      </c>
      <c r="Z8" s="152" t="str">
        <f>IF(V8="↑↓↑↑",IF(X8="↑","増加傾向","×"),"判定外")</f>
        <v>判定外</v>
      </c>
      <c r="AA8" s="153" t="str">
        <f>IF(G8-E8&gt;0,"↑",IF(G8-E8&lt;0,"↓","－"))</f>
        <v>↓</v>
      </c>
      <c r="AB8" s="151" t="str">
        <f>IF(V8="↓↓↑↓",IF(AA8="↓","減少傾向","×"),"判定外")</f>
        <v>判定外</v>
      </c>
      <c r="AC8" s="152" t="str">
        <f>IF(V8="↑↑↓↑",IF(AA8="↑","増加傾向","×"),"判定外")</f>
        <v>判定外</v>
      </c>
      <c r="AD8" s="154" t="s">
        <v>376</v>
      </c>
      <c r="AE8" s="135"/>
      <c r="AI8" s="115" t="s">
        <v>276</v>
      </c>
      <c r="AK8" s="116" t="s">
        <v>278</v>
      </c>
      <c r="AL8" s="116" t="s">
        <v>248</v>
      </c>
    </row>
    <row r="9" spans="2:38" ht="27">
      <c r="B9" s="132"/>
      <c r="C9" s="145" t="s">
        <v>230</v>
      </c>
      <c r="D9" s="181" cm="1">
        <f t="array" ref="D9">INDEX('16-1.2020'!N:N,MATCH("F139110110504",'16-1.2020'!A:A,0),0)</f>
        <v>90</v>
      </c>
      <c r="E9" s="181" cm="1">
        <f t="array" ref="E9">INDEX('16-1.2021'!N:N,MATCH("F139110110504",'16-1.2021'!A:A,0),0)</f>
        <v>90</v>
      </c>
      <c r="F9" s="181" cm="1">
        <f t="array" ref="F9">INDEX('16-1.2022'!N:N,MATCH("F139110110504",'16-1.2022'!A:A,0),0)</f>
        <v>80</v>
      </c>
      <c r="G9" s="181" cm="1">
        <f t="array" ref="G9">INDEX('16-1.2023'!N:N,MATCH("F139110110504",'16-1.2023'!A:A,0),0)</f>
        <v>67</v>
      </c>
      <c r="H9" s="181" cm="1">
        <f t="array" ref="H9">INDEX('16-1.2024'!N:N,MATCH("F139110110504",'16-1.2024'!A:A,0),0)</f>
        <v>88</v>
      </c>
      <c r="I9" s="146">
        <f>AVERAGE(D9:H9)</f>
        <v>83</v>
      </c>
      <c r="J9" s="147">
        <f>I9*0.97</f>
        <v>80.509999999999991</v>
      </c>
      <c r="K9" s="147">
        <f>I9*1.03</f>
        <v>85.490000000000009</v>
      </c>
      <c r="L9" s="139" t="str">
        <f>IF(AND(D9&gt;I9*0.97,D9&lt;I9*1.03),"○","×")</f>
        <v>×</v>
      </c>
      <c r="M9" s="139" t="str">
        <f>IF(AND(E9&gt;I9*0.97,E9&lt;I9*1.03),"○","×")</f>
        <v>×</v>
      </c>
      <c r="N9" s="139" t="str">
        <f>IF(AND(F9&gt;I9*0.97,F9&lt;I9*1.03),"○","×")</f>
        <v>×</v>
      </c>
      <c r="O9" s="139" t="str">
        <f>IF(AND(G9&gt;I9*0.97,G9&lt;I9*1.03),"○","×")</f>
        <v>×</v>
      </c>
      <c r="P9" s="139" t="str">
        <f>IF(AND(H9&gt;I9*0.97,H9&lt;I9*1.03),"○","×")</f>
        <v>×</v>
      </c>
      <c r="Q9" s="148" t="str">
        <f>IF(COUNTIF(L9:P9,"○")=5,"同程度","―")</f>
        <v>―</v>
      </c>
      <c r="R9" s="140" t="str">
        <f t="shared" si="1"/>
        <v>－</v>
      </c>
      <c r="S9" s="139" t="str">
        <f t="shared" si="1"/>
        <v>↓</v>
      </c>
      <c r="T9" s="139" t="str">
        <f t="shared" si="1"/>
        <v>↓</v>
      </c>
      <c r="U9" s="139" t="str">
        <f t="shared" si="1"/>
        <v>↑</v>
      </c>
      <c r="V9" s="139" t="str">
        <f>R9&amp;S9&amp;T9&amp;U9</f>
        <v>－↓↓↑</v>
      </c>
      <c r="W9" s="149" t="str" cm="1">
        <f t="array" ref="W9">INDEX($AL$2:$AL$82,MATCH(V9,$AK$2:$AK$82,0),0)</f>
        <v>最新年度のみ増加</v>
      </c>
      <c r="X9" s="150" t="str">
        <f>IF(F9-D9&gt;0,"↑",IF(F9-D9&lt;0,"↓","－"))</f>
        <v>↓</v>
      </c>
      <c r="Y9" s="151" t="str">
        <f>IF(V9="↓↑↓↓",IF(X9="↓","減少傾向","×"),"判定外")</f>
        <v>判定外</v>
      </c>
      <c r="Z9" s="152" t="str">
        <f>IF(V9="↑↓↑↑",IF(X9="↑","増加傾向","×"),"判定外")</f>
        <v>判定外</v>
      </c>
      <c r="AA9" s="153" t="str">
        <f>IF(G9-E9&gt;0,"↑",IF(G9-E9&lt;0,"↓","－"))</f>
        <v>↓</v>
      </c>
      <c r="AB9" s="151" t="str">
        <f>IF(V9="↓↓↑↓",IF(AA9="↓","減少傾向","×"),"判定外")</f>
        <v>判定外</v>
      </c>
      <c r="AC9" s="152" t="str">
        <f>IF(V9="↑↑↓↑",IF(AA9="↑","増加傾向","×"),"判定外")</f>
        <v>判定外</v>
      </c>
      <c r="AD9" s="154" t="s">
        <v>376</v>
      </c>
      <c r="AE9" s="135"/>
      <c r="AI9" s="115" t="s">
        <v>210</v>
      </c>
      <c r="AK9" s="116" t="s">
        <v>279</v>
      </c>
      <c r="AL9" s="116" t="s">
        <v>251</v>
      </c>
    </row>
    <row r="10" spans="2:38" ht="27">
      <c r="B10" s="132"/>
      <c r="C10" s="145" t="s">
        <v>231</v>
      </c>
      <c r="D10" s="181" cm="1">
        <f t="array" ref="D10">INDEX('16-1.2020'!D:D,MATCH("F139110110504",'16-1.2020'!A:A,0),0)</f>
        <v>287</v>
      </c>
      <c r="E10" s="181" cm="1">
        <f t="array" ref="E10">INDEX('16-1.2021'!D:D,MATCH("F139110110504",'16-1.2021'!A:A,0),0)</f>
        <v>292</v>
      </c>
      <c r="F10" s="181" cm="1">
        <f t="array" ref="F10">INDEX('16-1.2022'!D:D,MATCH("F139110110504",'16-1.2022'!A:A,0),0)</f>
        <v>274</v>
      </c>
      <c r="G10" s="181" cm="1">
        <f t="array" ref="G10">INDEX('16-1.2023'!D:D,MATCH("F139110110504",'16-1.2023'!A:A,0),0)</f>
        <v>254</v>
      </c>
      <c r="H10" s="181" cm="1">
        <f t="array" ref="H10">INDEX('16-1.2024'!D:D,MATCH("F139110110504",'16-1.2024'!A:A,0),0)</f>
        <v>250</v>
      </c>
      <c r="I10" s="146">
        <f>AVERAGE(D10:H10)</f>
        <v>271.39999999999998</v>
      </c>
      <c r="J10" s="147">
        <f>I10*0.97</f>
        <v>263.25799999999998</v>
      </c>
      <c r="K10" s="147">
        <f>I10*1.03</f>
        <v>279.54199999999997</v>
      </c>
      <c r="L10" s="139" t="str">
        <f>IF(AND(D10&gt;I10*0.97,D10&lt;I10*1.03),"○","×")</f>
        <v>×</v>
      </c>
      <c r="M10" s="139" t="str">
        <f>IF(AND(E10&gt;I10*0.97,E10&lt;I10*1.03),"○","×")</f>
        <v>×</v>
      </c>
      <c r="N10" s="139" t="str">
        <f>IF(AND(F10&gt;I10*0.97,F10&lt;I10*1.03),"○","×")</f>
        <v>○</v>
      </c>
      <c r="O10" s="139" t="str">
        <f>IF(AND(G10&gt;I10*0.97,G10&lt;I10*1.03),"○","×")</f>
        <v>×</v>
      </c>
      <c r="P10" s="139" t="str">
        <f>IF(AND(H10&gt;I10*0.97,H10&lt;I10*1.03),"○","×")</f>
        <v>×</v>
      </c>
      <c r="Q10" s="148" t="str">
        <f>IF(COUNTIF(L10:P10,"○")=5,"同程度","―")</f>
        <v>―</v>
      </c>
      <c r="R10" s="140" t="str">
        <f t="shared" si="1"/>
        <v>↑</v>
      </c>
      <c r="S10" s="139" t="str">
        <f t="shared" si="1"/>
        <v>↓</v>
      </c>
      <c r="T10" s="139" t="str">
        <f t="shared" si="1"/>
        <v>↓</v>
      </c>
      <c r="U10" s="139" t="str">
        <f t="shared" si="1"/>
        <v>↓</v>
      </c>
      <c r="V10" s="139" t="str">
        <f>R10&amp;S10&amp;T10&amp;U10</f>
        <v>↑↓↓↓</v>
      </c>
      <c r="W10" s="149" t="str" cm="1">
        <f t="array" ref="W10">INDEX($AL$2:$AL$82,MATCH(V10,$AK$2:$AK$82,0),0)</f>
        <v>減少傾向⤵</v>
      </c>
      <c r="X10" s="150" t="str">
        <f>IF(F10-D10&gt;0,"↑",IF(F10-D10&lt;0,"↓","－"))</f>
        <v>↓</v>
      </c>
      <c r="Y10" s="151" t="str">
        <f>IF(V10="↓↑↓↓",IF(X10="↓","減少傾向","×"),"判定外")</f>
        <v>判定外</v>
      </c>
      <c r="Z10" s="152" t="str">
        <f>IF(V10="↑↓↑↑",IF(X10="↑","増加傾向","×"),"判定外")</f>
        <v>判定外</v>
      </c>
      <c r="AA10" s="153" t="str">
        <f>IF(G10-E10&gt;0,"↑",IF(G10-E10&lt;0,"↓","－"))</f>
        <v>↓</v>
      </c>
      <c r="AB10" s="151" t="str">
        <f>IF(V10="↓↓↑↓",IF(AA10="↓","減少傾向","×"),"判定外")</f>
        <v>判定外</v>
      </c>
      <c r="AC10" s="152" t="str">
        <f>IF(V10="↑↑↓↑",IF(AA10="↑","増加傾向","×"),"判定外")</f>
        <v>判定外</v>
      </c>
      <c r="AD10" s="154" t="s">
        <v>207</v>
      </c>
      <c r="AE10" s="135"/>
      <c r="AK10" s="116" t="s">
        <v>280</v>
      </c>
      <c r="AL10" s="116" t="s">
        <v>248</v>
      </c>
    </row>
    <row r="11" spans="2:38" ht="27.75" thickBot="1">
      <c r="B11" s="132"/>
      <c r="C11" s="155" t="s">
        <v>371</v>
      </c>
      <c r="D11" s="184">
        <f>ROUND(D9/D8,3)</f>
        <v>0.188</v>
      </c>
      <c r="E11" s="184">
        <f>ROUND(E9/E8,3)</f>
        <v>0.20799999999999999</v>
      </c>
      <c r="F11" s="184">
        <f>ROUND(F9/F8,3)</f>
        <v>0.19700000000000001</v>
      </c>
      <c r="G11" s="184">
        <f>ROUND(G9/G8,3)</f>
        <v>0.17599999999999999</v>
      </c>
      <c r="H11" s="184">
        <f>ROUND(H9/H8,3)</f>
        <v>0.223</v>
      </c>
      <c r="I11" s="156">
        <f>AVERAGE(D11:H11)</f>
        <v>0.19839999999999997</v>
      </c>
      <c r="J11" s="157">
        <f>I11-0.03</f>
        <v>0.16839999999999997</v>
      </c>
      <c r="K11" s="157">
        <f>I11+0.03</f>
        <v>0.22839999999999996</v>
      </c>
      <c r="L11" s="124" t="str">
        <f>IF(AND(D11&gt;I11-0.03,D11&lt;I11+0.03),"○","×")</f>
        <v>○</v>
      </c>
      <c r="M11" s="124" t="str">
        <f>IF(AND(E11&gt;I11-0.03,E11&lt;I11+0.03),"○","×")</f>
        <v>○</v>
      </c>
      <c r="N11" s="124" t="str">
        <f>IF(AND(F11&gt;I11-0.03,F11&lt;I11+0.03),"○","×")</f>
        <v>○</v>
      </c>
      <c r="O11" s="124" t="str">
        <f>IF(AND(G11&gt;I11-0.03,G11&lt;I11+0.03),"○","×")</f>
        <v>○</v>
      </c>
      <c r="P11" s="124" t="str">
        <f>IF(AND(H11&gt;I11-0.03,H11&lt;I11+0.03),"○","×")</f>
        <v>○</v>
      </c>
      <c r="Q11" s="158" t="str">
        <f>IF(COUNTIF(L11:P11,"○")=5,"同程度","―")</f>
        <v>同程度</v>
      </c>
      <c r="R11" s="159" t="str">
        <f t="shared" si="1"/>
        <v>↑</v>
      </c>
      <c r="S11" s="124" t="str">
        <f t="shared" si="1"/>
        <v>↓</v>
      </c>
      <c r="T11" s="124" t="str">
        <f t="shared" si="1"/>
        <v>↓</v>
      </c>
      <c r="U11" s="124" t="str">
        <f t="shared" si="1"/>
        <v>↑</v>
      </c>
      <c r="V11" s="124" t="str">
        <f>R11&amp;S11&amp;T11&amp;U11</f>
        <v>↑↓↓↑</v>
      </c>
      <c r="W11" s="160" t="str" cm="1">
        <f t="array" ref="W11">INDEX($AL$2:$AL$82,MATCH(V11,$AK$2:$AK$82,0),0)</f>
        <v>年度により増減</v>
      </c>
      <c r="X11" s="161" t="str">
        <f>IF(F11-D11&gt;0,"↑",IF(F11-D11&lt;0,"↓","－"))</f>
        <v>↑</v>
      </c>
      <c r="Y11" s="162" t="str">
        <f>IF(V11="↓↑↓↓",IF(X11="↓","減少傾向","×"),"判定外")</f>
        <v>判定外</v>
      </c>
      <c r="Z11" s="163" t="str">
        <f>IF(V11="↑↓↑↑",IF(X11="↑","増加傾向","×"),"判定外")</f>
        <v>判定外</v>
      </c>
      <c r="AA11" s="164" t="str">
        <f>IF(G11-E11&gt;0,"↑",IF(G11-E11&lt;0,"↓","－"))</f>
        <v>↓</v>
      </c>
      <c r="AB11" s="162" t="str">
        <f>IF(V11="↓↓↑↓",IF(AA11="↓","減少傾向","×"),"判定外")</f>
        <v>判定外</v>
      </c>
      <c r="AC11" s="163" t="str">
        <f>IF(V11="↑↑↓↑",IF(AA11="↑","増加傾向","×"),"判定外")</f>
        <v>判定外</v>
      </c>
      <c r="AD11" s="165" t="s">
        <v>356</v>
      </c>
      <c r="AE11" s="135"/>
      <c r="AK11" s="116" t="s">
        <v>281</v>
      </c>
      <c r="AL11" s="116" t="s">
        <v>264</v>
      </c>
    </row>
    <row r="12" spans="2:38" ht="14.25" thickBot="1">
      <c r="B12" s="132"/>
      <c r="C12" s="133"/>
      <c r="D12" s="179"/>
      <c r="E12" s="190"/>
      <c r="F12" s="179"/>
      <c r="G12" s="179"/>
      <c r="H12" s="179"/>
      <c r="I12" s="134"/>
      <c r="J12" s="134"/>
      <c r="K12" s="134"/>
      <c r="L12" s="134"/>
      <c r="M12" s="134"/>
      <c r="N12" s="134"/>
      <c r="O12" s="134"/>
      <c r="P12" s="134"/>
      <c r="Q12" s="134"/>
      <c r="R12" s="134"/>
      <c r="S12" s="134"/>
      <c r="T12" s="134"/>
      <c r="U12" s="134"/>
      <c r="V12" s="134"/>
      <c r="W12" s="134"/>
      <c r="X12" s="134"/>
      <c r="Y12" s="134"/>
      <c r="Z12" s="134"/>
      <c r="AA12" s="134"/>
      <c r="AB12" s="134"/>
      <c r="AC12" s="134"/>
      <c r="AD12" s="134"/>
      <c r="AE12" s="135"/>
      <c r="AK12" s="116" t="s">
        <v>282</v>
      </c>
      <c r="AL12" s="116" t="s">
        <v>276</v>
      </c>
    </row>
    <row r="13" spans="2:38">
      <c r="B13" s="132"/>
      <c r="C13" s="133"/>
      <c r="D13" s="179"/>
      <c r="E13" s="179"/>
      <c r="F13" s="179"/>
      <c r="G13" s="179"/>
      <c r="H13" s="179"/>
      <c r="I13" s="215" t="s">
        <v>254</v>
      </c>
      <c r="J13" s="216"/>
      <c r="K13" s="216"/>
      <c r="L13" s="217"/>
      <c r="M13" s="217"/>
      <c r="N13" s="217"/>
      <c r="O13" s="217"/>
      <c r="P13" s="217"/>
      <c r="Q13" s="218" t="s">
        <v>255</v>
      </c>
      <c r="R13" s="215" t="s">
        <v>256</v>
      </c>
      <c r="S13" s="217"/>
      <c r="T13" s="217"/>
      <c r="U13" s="217"/>
      <c r="V13" s="220" t="s">
        <v>257</v>
      </c>
      <c r="W13" s="221"/>
      <c r="X13" s="224" t="s">
        <v>258</v>
      </c>
      <c r="Y13" s="213" t="s">
        <v>259</v>
      </c>
      <c r="Z13" s="214"/>
      <c r="AA13" s="226" t="s">
        <v>260</v>
      </c>
      <c r="AB13" s="213" t="s">
        <v>261</v>
      </c>
      <c r="AC13" s="214"/>
      <c r="AD13" s="211" t="s">
        <v>262</v>
      </c>
      <c r="AE13" s="135"/>
      <c r="AK13" s="116" t="s">
        <v>283</v>
      </c>
      <c r="AL13" s="116" t="s">
        <v>264</v>
      </c>
    </row>
    <row r="14" spans="2:38">
      <c r="B14" s="132"/>
      <c r="C14" s="166" t="s">
        <v>2</v>
      </c>
      <c r="D14" s="180" t="str">
        <f ca="1">Q1&amp;"(n="&amp;D28&amp;")"</f>
        <v>R2(n=86)</v>
      </c>
      <c r="E14" s="180" t="str">
        <f ca="1">R1&amp;"(n="&amp;E28&amp;")"</f>
        <v>R3(n=86)</v>
      </c>
      <c r="F14" s="180" t="str">
        <f ca="1">S1&amp;"(n="&amp;F28&amp;")"</f>
        <v>R4(n=86)</v>
      </c>
      <c r="G14" s="180" t="str">
        <f ca="1">T1&amp;"(n="&amp;G28&amp;")"</f>
        <v>R5(n=86)</v>
      </c>
      <c r="H14" s="180" t="str">
        <f ca="1">U1&amp;"(n="&amp;H28&amp;")"</f>
        <v>R6(n=86)</v>
      </c>
      <c r="I14" s="137" t="s">
        <v>265</v>
      </c>
      <c r="J14" s="138">
        <v>-0.03</v>
      </c>
      <c r="K14" s="138">
        <v>0.03</v>
      </c>
      <c r="L14" s="197" t="str">
        <f ca="1">Q1</f>
        <v>R2</v>
      </c>
      <c r="M14" s="197" t="str">
        <f ca="1">R1</f>
        <v>R3</v>
      </c>
      <c r="N14" s="197" t="str">
        <f ca="1">S1</f>
        <v>R4</v>
      </c>
      <c r="O14" s="197" t="str">
        <f ca="1">T1</f>
        <v>R5</v>
      </c>
      <c r="P14" s="197" t="str">
        <f ca="1">U1</f>
        <v>R6</v>
      </c>
      <c r="Q14" s="219"/>
      <c r="R14" s="140" t="s">
        <v>266</v>
      </c>
      <c r="S14" s="139" t="s">
        <v>267</v>
      </c>
      <c r="T14" s="139" t="s">
        <v>268</v>
      </c>
      <c r="U14" s="139" t="s">
        <v>269</v>
      </c>
      <c r="V14" s="222"/>
      <c r="W14" s="223"/>
      <c r="X14" s="225"/>
      <c r="Y14" s="141" t="s">
        <v>270</v>
      </c>
      <c r="Z14" s="142" t="s">
        <v>271</v>
      </c>
      <c r="AA14" s="227"/>
      <c r="AB14" s="143" t="s">
        <v>272</v>
      </c>
      <c r="AC14" s="144" t="s">
        <v>273</v>
      </c>
      <c r="AD14" s="212"/>
      <c r="AE14" s="135"/>
      <c r="AK14" s="116" t="s">
        <v>284</v>
      </c>
      <c r="AL14" s="116" t="s">
        <v>264</v>
      </c>
    </row>
    <row r="15" spans="2:38" ht="27">
      <c r="B15" s="132"/>
      <c r="C15" s="145" t="s">
        <v>227</v>
      </c>
      <c r="D15" s="181">
        <f>TRUNC('16-1.2020'!I102/1000000,0)</f>
        <v>137326</v>
      </c>
      <c r="E15" s="182">
        <f>TRUNC('16-1.2021'!I102/1000000,0)</f>
        <v>137599</v>
      </c>
      <c r="F15" s="182">
        <f>TRUNC('16-1.2022'!I102/1000000,0)</f>
        <v>135871</v>
      </c>
      <c r="G15" s="182">
        <f>TRUNC('16-1.2023'!I102/1000000,0)</f>
        <v>134700</v>
      </c>
      <c r="H15" s="182">
        <f>TRUNC('16-1.2024'!I102/1000000,0)</f>
        <v>135347</v>
      </c>
      <c r="I15" s="146">
        <f>AVERAGE(D15:H15)</f>
        <v>136168.6</v>
      </c>
      <c r="J15" s="147">
        <f>I15*0.97</f>
        <v>132083.54200000002</v>
      </c>
      <c r="K15" s="147">
        <f>I15*1.03</f>
        <v>140253.658</v>
      </c>
      <c r="L15" s="139" t="str">
        <f>IF(AND(D15&gt;I15*0.97,D15&lt;I15*1.03),"○","×")</f>
        <v>○</v>
      </c>
      <c r="M15" s="139" t="str">
        <f>IF(AND(E15&gt;I15*0.97,E15&lt;I15*1.03),"○","×")</f>
        <v>○</v>
      </c>
      <c r="N15" s="139" t="str">
        <f>IF(AND(F15&gt;I15*0.97,F15&lt;I15*1.03),"○","×")</f>
        <v>○</v>
      </c>
      <c r="O15" s="139" t="str">
        <f>IF(AND(G15&gt;I15*0.97,G15&lt;I15*1.03),"○","×")</f>
        <v>○</v>
      </c>
      <c r="P15" s="139" t="str">
        <f>IF(AND(H15&gt;I15*0.97,H15&lt;I15*1.03),"○","×")</f>
        <v>○</v>
      </c>
      <c r="Q15" s="148" t="str">
        <f>IF(COUNTIF(L15:P15,"○")=5,"同程度","―")</f>
        <v>同程度</v>
      </c>
      <c r="R15" s="140" t="str">
        <f t="shared" ref="R15:U19" si="2">IF(E15-D15&gt;0,"↑",IF(E15-D15&lt;0,"↓","－"))</f>
        <v>↑</v>
      </c>
      <c r="S15" s="139" t="str">
        <f t="shared" si="2"/>
        <v>↓</v>
      </c>
      <c r="T15" s="139" t="str">
        <f t="shared" si="2"/>
        <v>↓</v>
      </c>
      <c r="U15" s="139" t="str">
        <f t="shared" si="2"/>
        <v>↑</v>
      </c>
      <c r="V15" s="139" t="str">
        <f>R15&amp;S15&amp;T15&amp;U15</f>
        <v>↑↓↓↑</v>
      </c>
      <c r="W15" s="149" t="str" cm="1">
        <f t="array" ref="W15">INDEX($AL$2:$AL$82,MATCH(V15,$AK$2:$AK$82,0),0)</f>
        <v>年度により増減</v>
      </c>
      <c r="X15" s="150" t="str">
        <f>IF(F15-D15&gt;0,"↑",IF(F15-D15&lt;0,"↓","－"))</f>
        <v>↓</v>
      </c>
      <c r="Y15" s="151" t="str">
        <f>IF(V15="↓↑↓↓",IF(X15="↓","減少傾向","×"),"判定外")</f>
        <v>判定外</v>
      </c>
      <c r="Z15" s="152" t="str">
        <f>IF(V15="↑↓↑↑",IF(X15="↑","増加傾向","×"),"判定外")</f>
        <v>判定外</v>
      </c>
      <c r="AA15" s="153" t="str">
        <f>IF(G15-E15&gt;0,"↑",IF(G15-E15&lt;0,"↓","－"))</f>
        <v>↓</v>
      </c>
      <c r="AB15" s="151" t="str">
        <f>IF(V15="↓↓↑↓",IF(AA15="↓","減少傾向","×"),"判定外")</f>
        <v>判定外</v>
      </c>
      <c r="AC15" s="152" t="str">
        <f>IF(V15="↑↑↓↑",IF(AA15="↑","増加傾向","×"),"判定外")</f>
        <v>判定外</v>
      </c>
      <c r="AD15" s="154" t="s">
        <v>246</v>
      </c>
      <c r="AE15" s="135"/>
      <c r="AK15" s="116" t="s">
        <v>285</v>
      </c>
      <c r="AL15" s="116" t="s">
        <v>286</v>
      </c>
    </row>
    <row r="16" spans="2:38" ht="27">
      <c r="B16" s="132"/>
      <c r="C16" s="145" t="s">
        <v>228</v>
      </c>
      <c r="D16" s="183">
        <f>'16-1.2020'!M102</f>
        <v>49319</v>
      </c>
      <c r="E16" s="183">
        <f>'16-1.2021'!M102</f>
        <v>45084</v>
      </c>
      <c r="F16" s="183">
        <f>'16-1.2022'!M102</f>
        <v>43226</v>
      </c>
      <c r="G16" s="183">
        <f>'16-1.2023'!M102</f>
        <v>41838</v>
      </c>
      <c r="H16" s="183">
        <f>'16-1.2024'!M102</f>
        <v>43925</v>
      </c>
      <c r="I16" s="146">
        <f>AVERAGE(D16:H16)</f>
        <v>44678.400000000001</v>
      </c>
      <c r="J16" s="147">
        <f>I16*0.97</f>
        <v>43338.048000000003</v>
      </c>
      <c r="K16" s="147">
        <f>I16*1.03</f>
        <v>46018.752</v>
      </c>
      <c r="L16" s="139" t="str">
        <f>IF(AND(D16&gt;I16*0.97,D16&lt;I16*1.03),"○","×")</f>
        <v>×</v>
      </c>
      <c r="M16" s="139" t="str">
        <f>IF(AND(E16&gt;I16*0.97,E16&lt;I16*1.03),"○","×")</f>
        <v>○</v>
      </c>
      <c r="N16" s="139" t="str">
        <f>IF(AND(F16&gt;I16*0.97,F16&lt;I16*1.03),"○","×")</f>
        <v>×</v>
      </c>
      <c r="O16" s="139" t="str">
        <f>IF(AND(G16&gt;I16*0.97,G16&lt;I16*1.03),"○","×")</f>
        <v>×</v>
      </c>
      <c r="P16" s="139" t="str">
        <f>IF(AND(H16&gt;I16*0.97,H16&lt;I16*1.03),"○","×")</f>
        <v>○</v>
      </c>
      <c r="Q16" s="148" t="str">
        <f>IF(COUNTIF(L16:P16,"○")=5,"同程度","―")</f>
        <v>―</v>
      </c>
      <c r="R16" s="140" t="str">
        <f t="shared" si="2"/>
        <v>↓</v>
      </c>
      <c r="S16" s="139" t="str">
        <f t="shared" si="2"/>
        <v>↓</v>
      </c>
      <c r="T16" s="139" t="str">
        <f t="shared" si="2"/>
        <v>↓</v>
      </c>
      <c r="U16" s="139" t="str">
        <f t="shared" si="2"/>
        <v>↑</v>
      </c>
      <c r="V16" s="139" t="str">
        <f>R16&amp;S16&amp;T16&amp;U16</f>
        <v>↓↓↓↑</v>
      </c>
      <c r="W16" s="149" t="str" cm="1">
        <f t="array" ref="W16">INDEX($AL$2:$AL$82,MATCH(V16,$AK$2:$AK$82,0),0)</f>
        <v>最新年度のみ増加</v>
      </c>
      <c r="X16" s="150" t="str">
        <f>IF(F16-D16&gt;0,"↑",IF(F16-D16&lt;0,"↓","－"))</f>
        <v>↓</v>
      </c>
      <c r="Y16" s="151" t="str">
        <f>IF(V16="↓↑↓↓",IF(X16="↓","減少傾向","×"),"判定外")</f>
        <v>判定外</v>
      </c>
      <c r="Z16" s="152" t="str">
        <f>IF(V16="↑↓↑↑",IF(X16="↑","増加傾向","×"),"判定外")</f>
        <v>判定外</v>
      </c>
      <c r="AA16" s="153" t="str">
        <f>IF(G16-E16&gt;0,"↑",IF(G16-E16&lt;0,"↓","－"))</f>
        <v>↓</v>
      </c>
      <c r="AB16" s="151" t="str">
        <f>IF(V16="↓↓↑↓",IF(AA16="↓","減少傾向","×"),"判定外")</f>
        <v>判定外</v>
      </c>
      <c r="AC16" s="152" t="str">
        <f>IF(V16="↑↑↓↑",IF(AA16="↑","増加傾向","×"),"判定外")</f>
        <v>判定外</v>
      </c>
      <c r="AD16" s="154" t="s">
        <v>376</v>
      </c>
      <c r="AE16" s="135"/>
      <c r="AK16" s="116" t="s">
        <v>287</v>
      </c>
      <c r="AL16" s="116" t="s">
        <v>286</v>
      </c>
    </row>
    <row r="17" spans="2:38" ht="27">
      <c r="B17" s="132"/>
      <c r="C17" s="145" t="s">
        <v>230</v>
      </c>
      <c r="D17" s="183">
        <f>'16-1.2020'!N102</f>
        <v>14622</v>
      </c>
      <c r="E17" s="183">
        <f>'16-1.2021'!N102</f>
        <v>14069</v>
      </c>
      <c r="F17" s="183">
        <f>'16-1.2022'!N102</f>
        <v>13820</v>
      </c>
      <c r="G17" s="183">
        <f>'16-1.2023'!N102</f>
        <v>12789</v>
      </c>
      <c r="H17" s="183">
        <f>'16-1.2024'!N102</f>
        <v>13164</v>
      </c>
      <c r="I17" s="146">
        <f>AVERAGE(D17:H17)</f>
        <v>13692.8</v>
      </c>
      <c r="J17" s="147">
        <f>I17*0.97</f>
        <v>13282.016</v>
      </c>
      <c r="K17" s="147">
        <f>I17*1.03</f>
        <v>14103.583999999999</v>
      </c>
      <c r="L17" s="139" t="str">
        <f>IF(AND(D17&gt;I17*0.97,D17&lt;I17*1.03),"○","×")</f>
        <v>×</v>
      </c>
      <c r="M17" s="139" t="str">
        <f>IF(AND(E17&gt;I17*0.97,E17&lt;I17*1.03),"○","×")</f>
        <v>○</v>
      </c>
      <c r="N17" s="139" t="str">
        <f>IF(AND(F17&gt;I17*0.97,F17&lt;I17*1.03),"○","×")</f>
        <v>○</v>
      </c>
      <c r="O17" s="139" t="str">
        <f>IF(AND(G17&gt;I17*0.97,G17&lt;I17*1.03),"○","×")</f>
        <v>×</v>
      </c>
      <c r="P17" s="139" t="str">
        <f>IF(AND(H17&gt;I17*0.97,H17&lt;I17*1.03),"○","×")</f>
        <v>×</v>
      </c>
      <c r="Q17" s="148" t="str">
        <f>IF(COUNTIF(L17:P17,"○")=5,"同程度","―")</f>
        <v>―</v>
      </c>
      <c r="R17" s="140" t="str">
        <f t="shared" si="2"/>
        <v>↓</v>
      </c>
      <c r="S17" s="139" t="str">
        <f t="shared" si="2"/>
        <v>↓</v>
      </c>
      <c r="T17" s="139" t="str">
        <f t="shared" si="2"/>
        <v>↓</v>
      </c>
      <c r="U17" s="139" t="str">
        <f t="shared" si="2"/>
        <v>↑</v>
      </c>
      <c r="V17" s="139" t="str">
        <f>R17&amp;S17&amp;T17&amp;U17</f>
        <v>↓↓↓↑</v>
      </c>
      <c r="W17" s="149" t="str" cm="1">
        <f t="array" ref="W17">INDEX($AL$2:$AL$82,MATCH(V17,$AK$2:$AK$82,0),0)</f>
        <v>最新年度のみ増加</v>
      </c>
      <c r="X17" s="150" t="str">
        <f>IF(F17-D17&gt;0,"↑",IF(F17-D17&lt;0,"↓","－"))</f>
        <v>↓</v>
      </c>
      <c r="Y17" s="151" t="str">
        <f>IF(V17="↓↑↓↓",IF(X17="↓","減少傾向","×"),"判定外")</f>
        <v>判定外</v>
      </c>
      <c r="Z17" s="152" t="str">
        <f>IF(V17="↑↓↑↑",IF(X17="↑","増加傾向","×"),"判定外")</f>
        <v>判定外</v>
      </c>
      <c r="AA17" s="153" t="str">
        <f>IF(G17-E17&gt;0,"↑",IF(G17-E17&lt;0,"↓","－"))</f>
        <v>↓</v>
      </c>
      <c r="AB17" s="151" t="str">
        <f>IF(V17="↓↓↑↓",IF(AA17="↓","減少傾向","×"),"判定外")</f>
        <v>判定外</v>
      </c>
      <c r="AC17" s="152" t="str">
        <f>IF(V17="↑↑↓↑",IF(AA17="↑","増加傾向","×"),"判定外")</f>
        <v>判定外</v>
      </c>
      <c r="AD17" s="154" t="s">
        <v>376</v>
      </c>
      <c r="AE17" s="135"/>
      <c r="AK17" s="116" t="s">
        <v>288</v>
      </c>
      <c r="AL17" s="116" t="s">
        <v>264</v>
      </c>
    </row>
    <row r="18" spans="2:38" ht="27">
      <c r="B18" s="132"/>
      <c r="C18" s="145" t="s">
        <v>231</v>
      </c>
      <c r="D18" s="183">
        <f>'16-1.2020'!D102</f>
        <v>42467</v>
      </c>
      <c r="E18" s="183">
        <f>'16-1.2021'!D102</f>
        <v>42793</v>
      </c>
      <c r="F18" s="183">
        <f>'16-1.2022'!D102</f>
        <v>42439</v>
      </c>
      <c r="G18" s="183">
        <f>'16-1.2023'!D102</f>
        <v>41266</v>
      </c>
      <c r="H18" s="183">
        <f>'16-1.2024'!D102</f>
        <v>40638</v>
      </c>
      <c r="I18" s="146">
        <f>AVERAGE(D18:H18)</f>
        <v>41920.6</v>
      </c>
      <c r="J18" s="147">
        <f>I18*0.97</f>
        <v>40662.981999999996</v>
      </c>
      <c r="K18" s="147">
        <f>I18*1.03</f>
        <v>43178.218000000001</v>
      </c>
      <c r="L18" s="139" t="str">
        <f>IF(AND(D18&gt;I18*0.97,D18&lt;I18*1.03),"○","×")</f>
        <v>○</v>
      </c>
      <c r="M18" s="139" t="str">
        <f>IF(AND(E18&gt;I18*0.97,E18&lt;I18*1.03),"○","×")</f>
        <v>○</v>
      </c>
      <c r="N18" s="139" t="str">
        <f>IF(AND(F18&gt;I18*0.97,F18&lt;I18*1.03),"○","×")</f>
        <v>○</v>
      </c>
      <c r="O18" s="139" t="str">
        <f>IF(AND(G18&gt;I18*0.97,G18&lt;I18*1.03),"○","×")</f>
        <v>○</v>
      </c>
      <c r="P18" s="139" t="str">
        <f>IF(AND(H18&gt;I18*0.97,H18&lt;I18*1.03),"○","×")</f>
        <v>×</v>
      </c>
      <c r="Q18" s="148" t="str">
        <f>IF(COUNTIF(L18:P18,"○")=5,"同程度","―")</f>
        <v>―</v>
      </c>
      <c r="R18" s="140" t="str">
        <f t="shared" si="2"/>
        <v>↑</v>
      </c>
      <c r="S18" s="139" t="str">
        <f t="shared" si="2"/>
        <v>↓</v>
      </c>
      <c r="T18" s="139" t="str">
        <f t="shared" si="2"/>
        <v>↓</v>
      </c>
      <c r="U18" s="139" t="str">
        <f t="shared" si="2"/>
        <v>↓</v>
      </c>
      <c r="V18" s="139" t="str">
        <f>R18&amp;S18&amp;T18&amp;U18</f>
        <v>↑↓↓↓</v>
      </c>
      <c r="W18" s="149" t="str" cm="1">
        <f t="array" ref="W18">INDEX($AL$2:$AL$82,MATCH(V18,$AK$2:$AK$82,0),0)</f>
        <v>減少傾向⤵</v>
      </c>
      <c r="X18" s="150" t="str">
        <f>IF(F18-D18&gt;0,"↑",IF(F18-D18&lt;0,"↓","－"))</f>
        <v>↓</v>
      </c>
      <c r="Y18" s="151" t="str">
        <f>IF(V18="↓↑↓↓",IF(X18="↓","減少傾向","×"),"判定外")</f>
        <v>判定外</v>
      </c>
      <c r="Z18" s="152" t="str">
        <f>IF(V18="↑↓↑↑",IF(X18="↑","増加傾向","×"),"判定外")</f>
        <v>判定外</v>
      </c>
      <c r="AA18" s="153" t="str">
        <f>IF(G18-E18&gt;0,"↑",IF(G18-E18&lt;0,"↓","－"))</f>
        <v>↓</v>
      </c>
      <c r="AB18" s="151" t="str">
        <f>IF(V18="↓↓↑↓",IF(AA18="↓","減少傾向","×"),"判定外")</f>
        <v>判定外</v>
      </c>
      <c r="AC18" s="152" t="str">
        <f>IF(V18="↑↑↓↑",IF(AA18="↑","増加傾向","×"),"判定外")</f>
        <v>判定外</v>
      </c>
      <c r="AD18" s="154" t="s">
        <v>207</v>
      </c>
      <c r="AE18" s="135"/>
      <c r="AK18" s="116" t="s">
        <v>289</v>
      </c>
      <c r="AL18" s="116" t="s">
        <v>286</v>
      </c>
    </row>
    <row r="19" spans="2:38" ht="27.75" thickBot="1">
      <c r="B19" s="132"/>
      <c r="C19" s="155" t="s">
        <v>371</v>
      </c>
      <c r="D19" s="184">
        <f>ROUND(D17/D16,3)</f>
        <v>0.29599999999999999</v>
      </c>
      <c r="E19" s="184">
        <f>ROUND(E17/E16,3)</f>
        <v>0.312</v>
      </c>
      <c r="F19" s="184">
        <f>ROUND(F17/F16,3)</f>
        <v>0.32</v>
      </c>
      <c r="G19" s="184">
        <f>ROUND(G17/G16,3)</f>
        <v>0.30599999999999999</v>
      </c>
      <c r="H19" s="184">
        <f>ROUND(H17/H16,3)</f>
        <v>0.3</v>
      </c>
      <c r="I19" s="156">
        <f>AVERAGE(D19:H19)</f>
        <v>0.30680000000000002</v>
      </c>
      <c r="J19" s="157">
        <f>I19-0.03</f>
        <v>0.27680000000000005</v>
      </c>
      <c r="K19" s="157">
        <f>I19+0.03</f>
        <v>0.33679999999999999</v>
      </c>
      <c r="L19" s="124" t="str">
        <f>IF(AND(D19&gt;I19-0.03,D19&lt;I19+0.03),"○","×")</f>
        <v>○</v>
      </c>
      <c r="M19" s="124" t="str">
        <f>IF(AND(E19&gt;I19-0.03,E19&lt;I19+0.03),"○","×")</f>
        <v>○</v>
      </c>
      <c r="N19" s="124" t="str">
        <f>IF(AND(F19&gt;I19-0.03,F19&lt;I19+0.03),"○","×")</f>
        <v>○</v>
      </c>
      <c r="O19" s="124" t="str">
        <f>IF(AND(G19&gt;I19-0.03,G19&lt;I19+0.03),"○","×")</f>
        <v>○</v>
      </c>
      <c r="P19" s="124" t="str">
        <f>IF(AND(H19&gt;I19-0.03,H19&lt;I19+0.03),"○","×")</f>
        <v>○</v>
      </c>
      <c r="Q19" s="158" t="str">
        <f>IF(COUNTIF(L19:P19,"○")=5,"同程度","―")</f>
        <v>同程度</v>
      </c>
      <c r="R19" s="159" t="str">
        <f t="shared" si="2"/>
        <v>↑</v>
      </c>
      <c r="S19" s="124" t="str">
        <f t="shared" si="2"/>
        <v>↑</v>
      </c>
      <c r="T19" s="124" t="str">
        <f t="shared" si="2"/>
        <v>↓</v>
      </c>
      <c r="U19" s="124" t="str">
        <f t="shared" si="2"/>
        <v>↓</v>
      </c>
      <c r="V19" s="124" t="str">
        <f>R19&amp;S19&amp;T19&amp;U19</f>
        <v>↑↑↓↓</v>
      </c>
      <c r="W19" s="160" t="str" cm="1">
        <f t="array" ref="W19">INDEX($AL$2:$AL$82,MATCH(V19,$AK$2:$AK$82,0),0)</f>
        <v>年度により増減</v>
      </c>
      <c r="X19" s="161" t="str">
        <f>IF(F19-D19&gt;0,"↑",IF(F19-D19&lt;0,"↓","－"))</f>
        <v>↑</v>
      </c>
      <c r="Y19" s="162" t="str">
        <f>IF(V19="↓↑↓↓",IF(X19="↓","減少傾向","×"),"判定外")</f>
        <v>判定外</v>
      </c>
      <c r="Z19" s="163" t="str">
        <f>IF(V19="↑↓↑↑",IF(X19="↑","増加傾向","×"),"判定外")</f>
        <v>判定外</v>
      </c>
      <c r="AA19" s="164" t="str">
        <f>IF(G19-E19&gt;0,"↑",IF(G19-E19&lt;0,"↓","－"))</f>
        <v>↓</v>
      </c>
      <c r="AB19" s="162" t="str">
        <f>IF(V19="↓↓↑↓",IF(AA19="↓","減少傾向","×"),"判定外")</f>
        <v>判定外</v>
      </c>
      <c r="AC19" s="163" t="str">
        <f>IF(V19="↑↑↓↑",IF(AA19="↑","増加傾向","×"),"判定外")</f>
        <v>判定外</v>
      </c>
      <c r="AD19" s="165" t="s">
        <v>356</v>
      </c>
      <c r="AE19" s="135"/>
      <c r="AK19" s="116" t="s">
        <v>290</v>
      </c>
      <c r="AL19" s="116" t="s">
        <v>286</v>
      </c>
    </row>
    <row r="20" spans="2:38" ht="14.25" thickBot="1">
      <c r="B20" s="132"/>
      <c r="C20" s="133"/>
      <c r="D20" s="179"/>
      <c r="E20" s="179"/>
      <c r="F20" s="179"/>
      <c r="G20" s="179"/>
      <c r="H20" s="179"/>
      <c r="I20" s="134"/>
      <c r="J20" s="134"/>
      <c r="K20" s="134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34"/>
      <c r="AA20" s="134"/>
      <c r="AB20" s="134"/>
      <c r="AC20" s="134"/>
      <c r="AD20" s="134"/>
      <c r="AE20" s="135"/>
      <c r="AK20" s="116" t="s">
        <v>291</v>
      </c>
      <c r="AL20" s="116" t="s">
        <v>248</v>
      </c>
    </row>
    <row r="21" spans="2:38">
      <c r="B21" s="132"/>
      <c r="C21" s="133"/>
      <c r="D21" s="179"/>
      <c r="E21" s="179"/>
      <c r="F21" s="179"/>
      <c r="G21" s="179"/>
      <c r="H21" s="179"/>
      <c r="I21" s="215" t="s">
        <v>254</v>
      </c>
      <c r="J21" s="216"/>
      <c r="K21" s="216"/>
      <c r="L21" s="217"/>
      <c r="M21" s="217"/>
      <c r="N21" s="217"/>
      <c r="O21" s="217"/>
      <c r="P21" s="217"/>
      <c r="Q21" s="218" t="s">
        <v>255</v>
      </c>
      <c r="R21" s="215" t="s">
        <v>256</v>
      </c>
      <c r="S21" s="217"/>
      <c r="T21" s="217"/>
      <c r="U21" s="217"/>
      <c r="V21" s="220" t="s">
        <v>257</v>
      </c>
      <c r="W21" s="221"/>
      <c r="X21" s="224" t="s">
        <v>258</v>
      </c>
      <c r="Y21" s="213" t="s">
        <v>259</v>
      </c>
      <c r="Z21" s="214"/>
      <c r="AA21" s="226" t="s">
        <v>260</v>
      </c>
      <c r="AB21" s="213" t="s">
        <v>261</v>
      </c>
      <c r="AC21" s="214"/>
      <c r="AD21" s="211" t="s">
        <v>262</v>
      </c>
      <c r="AE21" s="135"/>
      <c r="AK21" s="116" t="s">
        <v>292</v>
      </c>
      <c r="AL21" s="116" t="s">
        <v>251</v>
      </c>
    </row>
    <row r="22" spans="2:38">
      <c r="B22" s="132"/>
      <c r="C22" s="167" t="s">
        <v>220</v>
      </c>
      <c r="D22" s="180" t="str">
        <f ca="1">Q1&amp;"(n="&amp;D28&amp;")"</f>
        <v>R2(n=86)</v>
      </c>
      <c r="E22" s="180" t="str">
        <f ca="1">R1&amp;"(n="&amp;E28&amp;")"</f>
        <v>R3(n=86)</v>
      </c>
      <c r="F22" s="180" t="str">
        <f ca="1">S1&amp;"(n="&amp;F28&amp;")"</f>
        <v>R4(n=86)</v>
      </c>
      <c r="G22" s="180" t="str">
        <f ca="1">T1&amp;"(n="&amp;G28&amp;")"</f>
        <v>R5(n=86)</v>
      </c>
      <c r="H22" s="180" t="str">
        <f ca="1">U1&amp;"(n="&amp;H28&amp;")"</f>
        <v>R6(n=86)</v>
      </c>
      <c r="I22" s="137" t="s">
        <v>265</v>
      </c>
      <c r="J22" s="138">
        <v>-0.03</v>
      </c>
      <c r="K22" s="138">
        <v>0.03</v>
      </c>
      <c r="L22" s="197" t="str">
        <f ca="1">Q1</f>
        <v>R2</v>
      </c>
      <c r="M22" s="197" t="str">
        <f ca="1">R1</f>
        <v>R3</v>
      </c>
      <c r="N22" s="197" t="str">
        <f ca="1">S1</f>
        <v>R4</v>
      </c>
      <c r="O22" s="197" t="str">
        <f ca="1">T1</f>
        <v>R5</v>
      </c>
      <c r="P22" s="197" t="str">
        <f ca="1">U1</f>
        <v>R6</v>
      </c>
      <c r="Q22" s="219"/>
      <c r="R22" s="140" t="s">
        <v>266</v>
      </c>
      <c r="S22" s="139" t="s">
        <v>267</v>
      </c>
      <c r="T22" s="139" t="s">
        <v>268</v>
      </c>
      <c r="U22" s="139" t="s">
        <v>269</v>
      </c>
      <c r="V22" s="222"/>
      <c r="W22" s="223"/>
      <c r="X22" s="225"/>
      <c r="Y22" s="141" t="s">
        <v>270</v>
      </c>
      <c r="Z22" s="142" t="s">
        <v>271</v>
      </c>
      <c r="AA22" s="227"/>
      <c r="AB22" s="143" t="s">
        <v>272</v>
      </c>
      <c r="AC22" s="144" t="s">
        <v>273</v>
      </c>
      <c r="AD22" s="212"/>
      <c r="AE22" s="135"/>
      <c r="AK22" s="116" t="s">
        <v>293</v>
      </c>
      <c r="AL22" s="116" t="s">
        <v>248</v>
      </c>
    </row>
    <row r="23" spans="2:38" ht="27">
      <c r="B23" s="132"/>
      <c r="C23" s="145" t="s">
        <v>227</v>
      </c>
      <c r="D23" s="185">
        <f>ROUND(D15/D28,1)</f>
        <v>1596.8</v>
      </c>
      <c r="E23" s="185">
        <f>ROUND(E15/E28,1)</f>
        <v>1600</v>
      </c>
      <c r="F23" s="185">
        <f>ROUND(F15/F28,1)</f>
        <v>1579.9</v>
      </c>
      <c r="G23" s="185">
        <f>ROUND(G15/G28,1)</f>
        <v>1566.3</v>
      </c>
      <c r="H23" s="185">
        <f>ROUND(H15/H28,1)</f>
        <v>1573.8</v>
      </c>
      <c r="I23" s="146">
        <f>AVERAGE(D23:H23)</f>
        <v>1583.3600000000001</v>
      </c>
      <c r="J23" s="147">
        <f>I23*0.97</f>
        <v>1535.8592000000001</v>
      </c>
      <c r="K23" s="147">
        <f>I23*1.03</f>
        <v>1630.8608000000002</v>
      </c>
      <c r="L23" s="139" t="str">
        <f>IF(AND(D23&gt;I23*0.97,D23&lt;I23*1.03),"○","×")</f>
        <v>○</v>
      </c>
      <c r="M23" s="139" t="str">
        <f>IF(AND(E23&gt;I23*0.97,E23&lt;I23*1.03),"○","×")</f>
        <v>○</v>
      </c>
      <c r="N23" s="139" t="str">
        <f>IF(AND(F23&gt;I23*0.97,F23&lt;I23*1.03),"○","×")</f>
        <v>○</v>
      </c>
      <c r="O23" s="139" t="str">
        <f>IF(AND(G23&gt;I23*0.97,G23&lt;I23*1.03),"○","×")</f>
        <v>○</v>
      </c>
      <c r="P23" s="139" t="str">
        <f>IF(AND(H23&gt;I23*0.97,H23&lt;I23*1.03),"○","×")</f>
        <v>○</v>
      </c>
      <c r="Q23" s="148" t="str">
        <f>IF(COUNTIF(L23:P23,"○")=5,"同程度","―")</f>
        <v>同程度</v>
      </c>
      <c r="R23" s="140" t="str">
        <f t="shared" ref="R23:U27" si="3">IF(E23-D23&gt;0,"↑",IF(E23-D23&lt;0,"↓","－"))</f>
        <v>↑</v>
      </c>
      <c r="S23" s="139" t="str">
        <f t="shared" si="3"/>
        <v>↓</v>
      </c>
      <c r="T23" s="139" t="str">
        <f t="shared" si="3"/>
        <v>↓</v>
      </c>
      <c r="U23" s="139" t="str">
        <f t="shared" si="3"/>
        <v>↑</v>
      </c>
      <c r="V23" s="139" t="str">
        <f>R23&amp;S23&amp;T23&amp;U23</f>
        <v>↑↓↓↑</v>
      </c>
      <c r="W23" s="149" t="str" cm="1">
        <f t="array" ref="W23">INDEX($AL$2:$AL$82,MATCH(V23,$AK$2:$AK$82,0),0)</f>
        <v>年度により増減</v>
      </c>
      <c r="X23" s="150" t="str">
        <f>IF(F23-D23&gt;0,"↑",IF(F23-D23&lt;0,"↓","－"))</f>
        <v>↓</v>
      </c>
      <c r="Y23" s="151" t="str">
        <f>IF(V23="↓↑↓↓",IF(X23="↓","減少傾向","×"),"判定外")</f>
        <v>判定外</v>
      </c>
      <c r="Z23" s="152" t="str">
        <f>IF(V23="↑↓↑↑",IF(X23="↑","増加傾向","×"),"判定外")</f>
        <v>判定外</v>
      </c>
      <c r="AA23" s="153" t="str">
        <f>IF(G23-E23&gt;0,"↑",IF(G23-E23&lt;0,"↓","－"))</f>
        <v>↓</v>
      </c>
      <c r="AB23" s="151" t="str">
        <f>IF(V23="↓↓↑↓",IF(AA23="↓","減少傾向","×"),"判定外")</f>
        <v>判定外</v>
      </c>
      <c r="AC23" s="152" t="str">
        <f>IF(V23="↑↑↓↑",IF(AA23="↑","増加傾向","×"),"判定外")</f>
        <v>判定外</v>
      </c>
      <c r="AD23" s="154" t="s">
        <v>246</v>
      </c>
      <c r="AE23" s="135"/>
      <c r="AK23" s="116" t="s">
        <v>294</v>
      </c>
      <c r="AL23" s="116" t="s">
        <v>264</v>
      </c>
    </row>
    <row r="24" spans="2:38" ht="27">
      <c r="B24" s="132"/>
      <c r="C24" s="145" t="s">
        <v>228</v>
      </c>
      <c r="D24" s="185">
        <f>ROUND(D16/D28,1)</f>
        <v>573.5</v>
      </c>
      <c r="E24" s="185">
        <f>ROUND(E16/E28,1)</f>
        <v>524.20000000000005</v>
      </c>
      <c r="F24" s="185">
        <f>ROUND(F16/F28,1)</f>
        <v>502.6</v>
      </c>
      <c r="G24" s="185">
        <f>ROUND(G16/G28,1)</f>
        <v>486.5</v>
      </c>
      <c r="H24" s="185">
        <f>ROUND(H16/H28,1)</f>
        <v>510.8</v>
      </c>
      <c r="I24" s="146">
        <f>AVERAGE(D24:H24)</f>
        <v>519.5200000000001</v>
      </c>
      <c r="J24" s="147">
        <f>I24*0.97</f>
        <v>503.9344000000001</v>
      </c>
      <c r="K24" s="147">
        <f>I24*1.03</f>
        <v>535.10560000000009</v>
      </c>
      <c r="L24" s="139" t="str">
        <f>IF(AND(D24&gt;I24*0.97,D24&lt;I24*1.03),"○","×")</f>
        <v>×</v>
      </c>
      <c r="M24" s="139" t="str">
        <f>IF(AND(E24&gt;I24*0.97,E24&lt;I24*1.03),"○","×")</f>
        <v>○</v>
      </c>
      <c r="N24" s="139" t="str">
        <f>IF(AND(F24&gt;I24*0.97,F24&lt;I24*1.03),"○","×")</f>
        <v>×</v>
      </c>
      <c r="O24" s="139" t="str">
        <f>IF(AND(G24&gt;I24*0.97,G24&lt;I24*1.03),"○","×")</f>
        <v>×</v>
      </c>
      <c r="P24" s="139" t="str">
        <f>IF(AND(H24&gt;I24*0.97,H24&lt;I24*1.03),"○","×")</f>
        <v>○</v>
      </c>
      <c r="Q24" s="148" t="str">
        <f>IF(COUNTIF(L24:P24,"○")=5,"同程度","―")</f>
        <v>―</v>
      </c>
      <c r="R24" s="140" t="str">
        <f t="shared" si="3"/>
        <v>↓</v>
      </c>
      <c r="S24" s="139" t="str">
        <f t="shared" si="3"/>
        <v>↓</v>
      </c>
      <c r="T24" s="139" t="str">
        <f t="shared" si="3"/>
        <v>↓</v>
      </c>
      <c r="U24" s="139" t="str">
        <f t="shared" si="3"/>
        <v>↑</v>
      </c>
      <c r="V24" s="139" t="str">
        <f>R24&amp;S24&amp;T24&amp;U24</f>
        <v>↓↓↓↑</v>
      </c>
      <c r="W24" s="149" t="str" cm="1">
        <f t="array" ref="W24">INDEX($AL$2:$AL$82,MATCH(V24,$AK$2:$AK$82,0),0)</f>
        <v>最新年度のみ増加</v>
      </c>
      <c r="X24" s="150" t="str">
        <f>IF(F24-D24&gt;0,"↑",IF(F24-D24&lt;0,"↓","－"))</f>
        <v>↓</v>
      </c>
      <c r="Y24" s="151" t="str">
        <f>IF(V24="↓↑↓↓",IF(X24="↓","減少傾向","×"),"判定外")</f>
        <v>判定外</v>
      </c>
      <c r="Z24" s="152" t="str">
        <f>IF(V24="↑↓↑↑",IF(X24="↑","増加傾向","×"),"判定外")</f>
        <v>判定外</v>
      </c>
      <c r="AA24" s="153" t="str">
        <f>IF(G24-E24&gt;0,"↑",IF(G24-E24&lt;0,"↓","－"))</f>
        <v>↓</v>
      </c>
      <c r="AB24" s="151" t="str">
        <f>IF(V24="↓↓↑↓",IF(AA24="↓","減少傾向","×"),"判定外")</f>
        <v>判定外</v>
      </c>
      <c r="AC24" s="152" t="str">
        <f>IF(V24="↑↑↓↑",IF(AA24="↑","増加傾向","×"),"判定外")</f>
        <v>判定外</v>
      </c>
      <c r="AD24" s="154" t="s">
        <v>376</v>
      </c>
      <c r="AE24" s="135"/>
      <c r="AK24" s="116" t="s">
        <v>295</v>
      </c>
      <c r="AL24" s="116" t="s">
        <v>296</v>
      </c>
    </row>
    <row r="25" spans="2:38" ht="27">
      <c r="B25" s="132"/>
      <c r="C25" s="145" t="s">
        <v>230</v>
      </c>
      <c r="D25" s="185">
        <f>ROUND(D17/D28,1)</f>
        <v>170</v>
      </c>
      <c r="E25" s="185">
        <f>ROUND(E17/E28,1)</f>
        <v>163.6</v>
      </c>
      <c r="F25" s="185">
        <f>ROUND(F17/F28,1)</f>
        <v>160.69999999999999</v>
      </c>
      <c r="G25" s="185">
        <f>ROUND(G17/G28,1)</f>
        <v>148.69999999999999</v>
      </c>
      <c r="H25" s="185">
        <f>ROUND(H17/H28,1)</f>
        <v>153.1</v>
      </c>
      <c r="I25" s="146">
        <f>AVERAGE(D25:H25)</f>
        <v>159.22</v>
      </c>
      <c r="J25" s="147">
        <f>I25*0.97</f>
        <v>154.4434</v>
      </c>
      <c r="K25" s="147">
        <f>I25*1.03</f>
        <v>163.9966</v>
      </c>
      <c r="L25" s="139" t="str">
        <f>IF(AND(D25&gt;I25*0.97,D25&lt;I25*1.03),"○","×")</f>
        <v>×</v>
      </c>
      <c r="M25" s="139" t="str">
        <f>IF(AND(E25&gt;I25*0.97,E25&lt;I25*1.03),"○","×")</f>
        <v>○</v>
      </c>
      <c r="N25" s="139" t="str">
        <f>IF(AND(F25&gt;I25*0.97,F25&lt;I25*1.03),"○","×")</f>
        <v>○</v>
      </c>
      <c r="O25" s="139" t="str">
        <f>IF(AND(G25&gt;I25*0.97,G25&lt;I25*1.03),"○","×")</f>
        <v>×</v>
      </c>
      <c r="P25" s="139" t="str">
        <f>IF(AND(H25&gt;I25*0.97,H25&lt;I25*1.03),"○","×")</f>
        <v>×</v>
      </c>
      <c r="Q25" s="148" t="str">
        <f>IF(COUNTIF(L25:P25,"○")=5,"同程度","―")</f>
        <v>―</v>
      </c>
      <c r="R25" s="140" t="str">
        <f t="shared" si="3"/>
        <v>↓</v>
      </c>
      <c r="S25" s="139" t="str">
        <f t="shared" si="3"/>
        <v>↓</v>
      </c>
      <c r="T25" s="139" t="str">
        <f t="shared" si="3"/>
        <v>↓</v>
      </c>
      <c r="U25" s="139" t="str">
        <f t="shared" si="3"/>
        <v>↑</v>
      </c>
      <c r="V25" s="139" t="str">
        <f>R25&amp;S25&amp;T25&amp;U25</f>
        <v>↓↓↓↑</v>
      </c>
      <c r="W25" s="149" t="str" cm="1">
        <f t="array" ref="W25">INDEX($AL$2:$AL$82,MATCH(V25,$AK$2:$AK$82,0),0)</f>
        <v>最新年度のみ増加</v>
      </c>
      <c r="X25" s="150" t="str">
        <f>IF(F25-D25&gt;0,"↑",IF(F25-D25&lt;0,"↓","－"))</f>
        <v>↓</v>
      </c>
      <c r="Y25" s="151" t="str">
        <f>IF(V25="↓↑↓↓",IF(X25="↓","減少傾向","×"),"判定外")</f>
        <v>判定外</v>
      </c>
      <c r="Z25" s="152" t="str">
        <f>IF(V25="↑↓↑↑",IF(X25="↑","増加傾向","×"),"判定外")</f>
        <v>判定外</v>
      </c>
      <c r="AA25" s="153" t="str">
        <f>IF(G25-E25&gt;0,"↑",IF(G25-E25&lt;0,"↓","－"))</f>
        <v>↓</v>
      </c>
      <c r="AB25" s="151" t="str">
        <f>IF(V25="↓↓↑↓",IF(AA25="↓","減少傾向","×"),"判定外")</f>
        <v>判定外</v>
      </c>
      <c r="AC25" s="152" t="str">
        <f>IF(V25="↑↑↓↑",IF(AA25="↑","増加傾向","×"),"判定外")</f>
        <v>判定外</v>
      </c>
      <c r="AD25" s="154" t="s">
        <v>376</v>
      </c>
      <c r="AE25" s="135"/>
      <c r="AK25" s="116" t="s">
        <v>297</v>
      </c>
      <c r="AL25" s="116" t="s">
        <v>264</v>
      </c>
    </row>
    <row r="26" spans="2:38" ht="27">
      <c r="B26" s="132"/>
      <c r="C26" s="145" t="s">
        <v>231</v>
      </c>
      <c r="D26" s="185">
        <f>ROUND(D18/D28,1)</f>
        <v>493.8</v>
      </c>
      <c r="E26" s="185">
        <f>ROUND(E18/E28,1)</f>
        <v>497.6</v>
      </c>
      <c r="F26" s="185">
        <f>ROUND(F18/F28,1)</f>
        <v>493.5</v>
      </c>
      <c r="G26" s="185">
        <f>ROUND(G18/G28,1)</f>
        <v>479.8</v>
      </c>
      <c r="H26" s="185">
        <f>ROUND(H18/H28,1)</f>
        <v>472.5</v>
      </c>
      <c r="I26" s="146">
        <f>AVERAGE(D26:H26)</f>
        <v>487.43999999999994</v>
      </c>
      <c r="J26" s="147">
        <f>I26*0.97</f>
        <v>472.81679999999994</v>
      </c>
      <c r="K26" s="147">
        <f>I26*1.03</f>
        <v>502.06319999999994</v>
      </c>
      <c r="L26" s="139" t="str">
        <f>IF(AND(D26&gt;I26*0.97,D26&lt;I26*1.03),"○","×")</f>
        <v>○</v>
      </c>
      <c r="M26" s="139" t="str">
        <f>IF(AND(E26&gt;I26*0.97,E26&lt;I26*1.03),"○","×")</f>
        <v>○</v>
      </c>
      <c r="N26" s="139" t="str">
        <f>IF(AND(F26&gt;I26*0.97,F26&lt;I26*1.03),"○","×")</f>
        <v>○</v>
      </c>
      <c r="O26" s="139" t="str">
        <f>IF(AND(G26&gt;I26*0.97,G26&lt;I26*1.03),"○","×")</f>
        <v>○</v>
      </c>
      <c r="P26" s="139" t="str">
        <f>IF(AND(H26&gt;I26*0.97,H26&lt;I26*1.03),"○","×")</f>
        <v>×</v>
      </c>
      <c r="Q26" s="148" t="str">
        <f>IF(COUNTIF(L26:P26,"○")=5,"同程度","―")</f>
        <v>―</v>
      </c>
      <c r="R26" s="140" t="str">
        <f t="shared" si="3"/>
        <v>↑</v>
      </c>
      <c r="S26" s="139" t="str">
        <f t="shared" si="3"/>
        <v>↓</v>
      </c>
      <c r="T26" s="139" t="str">
        <f t="shared" si="3"/>
        <v>↓</v>
      </c>
      <c r="U26" s="139" t="str">
        <f t="shared" si="3"/>
        <v>↓</v>
      </c>
      <c r="V26" s="139" t="str">
        <f>R26&amp;S26&amp;T26&amp;U26</f>
        <v>↑↓↓↓</v>
      </c>
      <c r="W26" s="149" t="str" cm="1">
        <f t="array" ref="W26">INDEX($AL$2:$AL$82,MATCH(V26,$AK$2:$AK$82,0),0)</f>
        <v>減少傾向⤵</v>
      </c>
      <c r="X26" s="150" t="str">
        <f>IF(F26-D26&gt;0,"↑",IF(F26-D26&lt;0,"↓","－"))</f>
        <v>↓</v>
      </c>
      <c r="Y26" s="151" t="str">
        <f>IF(V26="↓↑↓↓",IF(X26="↓","減少傾向","×"),"判定外")</f>
        <v>判定外</v>
      </c>
      <c r="Z26" s="152" t="str">
        <f>IF(V26="↑↓↑↑",IF(X26="↑","増加傾向","×"),"判定外")</f>
        <v>判定外</v>
      </c>
      <c r="AA26" s="153" t="str">
        <f>IF(G26-E26&gt;0,"↑",IF(G26-E26&lt;0,"↓","－"))</f>
        <v>↓</v>
      </c>
      <c r="AB26" s="151" t="str">
        <f>IF(V26="↓↓↑↓",IF(AA26="↓","減少傾向","×"),"判定外")</f>
        <v>判定外</v>
      </c>
      <c r="AC26" s="152" t="str">
        <f>IF(V26="↑↑↓↑",IF(AA26="↑","増加傾向","×"),"判定外")</f>
        <v>判定外</v>
      </c>
      <c r="AD26" s="154" t="s">
        <v>207</v>
      </c>
      <c r="AE26" s="135"/>
      <c r="AK26" s="116" t="s">
        <v>298</v>
      </c>
      <c r="AL26" s="116" t="s">
        <v>248</v>
      </c>
    </row>
    <row r="27" spans="2:38" ht="27.75" thickBot="1">
      <c r="B27" s="132"/>
      <c r="C27" s="155" t="s">
        <v>371</v>
      </c>
      <c r="D27" s="184">
        <f>ROUND(D25/D24,3)</f>
        <v>0.29599999999999999</v>
      </c>
      <c r="E27" s="184">
        <f>ROUND(E25/E24,3)</f>
        <v>0.312</v>
      </c>
      <c r="F27" s="184">
        <f>ROUND(F25/F24,3)</f>
        <v>0.32</v>
      </c>
      <c r="G27" s="184">
        <f>ROUND(G25/G24,3)</f>
        <v>0.30599999999999999</v>
      </c>
      <c r="H27" s="184">
        <f>ROUND(H25/H24,3)</f>
        <v>0.3</v>
      </c>
      <c r="I27" s="156">
        <f>AVERAGE(D27:H27)</f>
        <v>0.30680000000000002</v>
      </c>
      <c r="J27" s="157">
        <f>I27-0.03</f>
        <v>0.27680000000000005</v>
      </c>
      <c r="K27" s="157">
        <f>I27+0.03</f>
        <v>0.33679999999999999</v>
      </c>
      <c r="L27" s="124" t="str">
        <f>IF(AND(D27&gt;I27-0.03,D27&lt;I27+0.03),"○","×")</f>
        <v>○</v>
      </c>
      <c r="M27" s="124" t="str">
        <f>IF(AND(E27&gt;I27-0.03,E27&lt;I27+0.03),"○","×")</f>
        <v>○</v>
      </c>
      <c r="N27" s="124" t="str">
        <f>IF(AND(F27&gt;I27-0.03,F27&lt;I27+0.03),"○","×")</f>
        <v>○</v>
      </c>
      <c r="O27" s="124" t="str">
        <f>IF(AND(G27&gt;I27-0.03,G27&lt;I27+0.03),"○","×")</f>
        <v>○</v>
      </c>
      <c r="P27" s="124" t="str">
        <f>IF(AND(H27&gt;I27-0.03,H27&lt;I27+0.03),"○","×")</f>
        <v>○</v>
      </c>
      <c r="Q27" s="158" t="str">
        <f>IF(COUNTIF(L27:P27,"○")=5,"同程度","―")</f>
        <v>同程度</v>
      </c>
      <c r="R27" s="159" t="str">
        <f t="shared" si="3"/>
        <v>↑</v>
      </c>
      <c r="S27" s="124" t="str">
        <f t="shared" si="3"/>
        <v>↑</v>
      </c>
      <c r="T27" s="124" t="str">
        <f t="shared" si="3"/>
        <v>↓</v>
      </c>
      <c r="U27" s="124" t="str">
        <f t="shared" si="3"/>
        <v>↓</v>
      </c>
      <c r="V27" s="124" t="str">
        <f>R27&amp;S27&amp;T27&amp;U27</f>
        <v>↑↑↓↓</v>
      </c>
      <c r="W27" s="160" t="str" cm="1">
        <f t="array" ref="W27">INDEX($AL$2:$AL$82,MATCH(V27,$AK$2:$AK$82,0),0)</f>
        <v>年度により増減</v>
      </c>
      <c r="X27" s="161" t="str">
        <f>IF(F27-D27&gt;0,"↑",IF(F27-D27&lt;0,"↓","－"))</f>
        <v>↑</v>
      </c>
      <c r="Y27" s="162" t="str">
        <f>IF(V27="↓↑↓↓",IF(X27="↓","減少傾向","×"),"判定外")</f>
        <v>判定外</v>
      </c>
      <c r="Z27" s="163" t="str">
        <f>IF(V27="↑↓↑↑",IF(X27="↑","増加傾向","×"),"判定外")</f>
        <v>判定外</v>
      </c>
      <c r="AA27" s="164" t="str">
        <f>IF(G27-E27&gt;0,"↑",IF(G27-E27&lt;0,"↓","－"))</f>
        <v>↓</v>
      </c>
      <c r="AB27" s="162" t="str">
        <f>IF(V27="↓↓↑↓",IF(AA27="↓","減少傾向","×"),"判定外")</f>
        <v>判定外</v>
      </c>
      <c r="AC27" s="163" t="str">
        <f>IF(V27="↑↑↓↑",IF(AA27="↑","増加傾向","×"),"判定外")</f>
        <v>判定外</v>
      </c>
      <c r="AD27" s="165" t="s">
        <v>356</v>
      </c>
      <c r="AE27" s="135"/>
      <c r="AK27" s="116" t="s">
        <v>299</v>
      </c>
      <c r="AL27" s="116" t="s">
        <v>264</v>
      </c>
    </row>
    <row r="28" spans="2:38">
      <c r="B28" s="132"/>
      <c r="C28" s="168" t="s">
        <v>221</v>
      </c>
      <c r="D28" s="186">
        <f>COUNTA('16-1.2020'!D15:D100)</f>
        <v>86</v>
      </c>
      <c r="E28" s="186">
        <f>COUNTA('16-1.2021'!D15:D100)</f>
        <v>86</v>
      </c>
      <c r="F28" s="186">
        <f>COUNTA('16-1.2022'!D15:D100)</f>
        <v>86</v>
      </c>
      <c r="G28" s="186">
        <f>COUNTA('16-1.2023'!D15:D100)</f>
        <v>86</v>
      </c>
      <c r="H28" s="186">
        <f>COUNTA('16-1.2024'!D15:D100)</f>
        <v>86</v>
      </c>
      <c r="I28" s="134"/>
      <c r="J28" s="134"/>
      <c r="K28" s="134"/>
      <c r="L28" s="134"/>
      <c r="M28" s="134"/>
      <c r="N28" s="134"/>
      <c r="O28" s="134"/>
      <c r="P28" s="134"/>
      <c r="Q28" s="134"/>
      <c r="R28" s="134"/>
      <c r="S28" s="134"/>
      <c r="T28" s="134"/>
      <c r="U28" s="134"/>
      <c r="V28" s="134"/>
      <c r="W28" s="134"/>
      <c r="X28" s="134"/>
      <c r="Y28" s="134"/>
      <c r="Z28" s="134"/>
      <c r="AA28" s="134"/>
      <c r="AB28" s="134"/>
      <c r="AC28" s="134"/>
      <c r="AD28" s="134"/>
      <c r="AE28" s="135"/>
      <c r="AK28" s="116" t="s">
        <v>300</v>
      </c>
      <c r="AL28" s="116" t="s">
        <v>246</v>
      </c>
    </row>
    <row r="29" spans="2:38" ht="14.25" thickBot="1">
      <c r="B29" s="132"/>
      <c r="C29" s="133"/>
      <c r="D29" s="179"/>
      <c r="E29" s="179"/>
      <c r="F29" s="179"/>
      <c r="G29" s="179"/>
      <c r="H29" s="179"/>
      <c r="I29" s="134"/>
      <c r="J29" s="134"/>
      <c r="K29" s="134"/>
      <c r="L29" s="134"/>
      <c r="M29" s="134"/>
      <c r="N29" s="134"/>
      <c r="O29" s="134"/>
      <c r="P29" s="134"/>
      <c r="Q29" s="134"/>
      <c r="R29" s="134"/>
      <c r="S29" s="134"/>
      <c r="T29" s="134"/>
      <c r="U29" s="134"/>
      <c r="V29" s="134"/>
      <c r="W29" s="134"/>
      <c r="X29" s="134"/>
      <c r="Y29" s="134"/>
      <c r="Z29" s="134"/>
      <c r="AA29" s="134"/>
      <c r="AB29" s="134"/>
      <c r="AC29" s="134"/>
      <c r="AD29" s="134"/>
      <c r="AE29" s="135"/>
      <c r="AK29" s="116" t="s">
        <v>301</v>
      </c>
      <c r="AL29" s="116" t="s">
        <v>248</v>
      </c>
    </row>
    <row r="30" spans="2:38">
      <c r="B30" s="132"/>
      <c r="C30" s="133"/>
      <c r="D30" s="179"/>
      <c r="E30" s="179"/>
      <c r="F30" s="179"/>
      <c r="G30" s="179"/>
      <c r="H30" s="179"/>
      <c r="I30" s="215" t="s">
        <v>254</v>
      </c>
      <c r="J30" s="216"/>
      <c r="K30" s="216"/>
      <c r="L30" s="217"/>
      <c r="M30" s="217"/>
      <c r="N30" s="217"/>
      <c r="O30" s="217"/>
      <c r="P30" s="217"/>
      <c r="Q30" s="218" t="s">
        <v>255</v>
      </c>
      <c r="R30" s="215" t="s">
        <v>256</v>
      </c>
      <c r="S30" s="217"/>
      <c r="T30" s="217"/>
      <c r="U30" s="217"/>
      <c r="V30" s="220" t="s">
        <v>257</v>
      </c>
      <c r="W30" s="221"/>
      <c r="X30" s="224" t="s">
        <v>258</v>
      </c>
      <c r="Y30" s="213" t="s">
        <v>259</v>
      </c>
      <c r="Z30" s="214"/>
      <c r="AA30" s="226" t="s">
        <v>260</v>
      </c>
      <c r="AB30" s="213" t="s">
        <v>261</v>
      </c>
      <c r="AC30" s="214"/>
      <c r="AD30" s="211" t="s">
        <v>262</v>
      </c>
      <c r="AE30" s="135"/>
      <c r="AK30" s="116" t="s">
        <v>302</v>
      </c>
      <c r="AL30" s="116" t="s">
        <v>264</v>
      </c>
    </row>
    <row r="31" spans="2:38" ht="27">
      <c r="B31" s="132"/>
      <c r="C31" s="155" t="s">
        <v>219</v>
      </c>
      <c r="D31" s="180" t="str">
        <f ca="1">Q1&amp;"(n="&amp;D37&amp;")"</f>
        <v>R2(n=25)</v>
      </c>
      <c r="E31" s="180" t="str">
        <f ca="1">R1&amp;"(n="&amp;E37&amp;")"</f>
        <v>R3(n=25)</v>
      </c>
      <c r="F31" s="180" t="str">
        <f ca="1">S1&amp;"(n="&amp;F37&amp;")"</f>
        <v>R4(n=25)</v>
      </c>
      <c r="G31" s="180" t="str">
        <f ca="1">T1&amp;"(n="&amp;G37&amp;")"</f>
        <v>R5(n=25)</v>
      </c>
      <c r="H31" s="180" t="str">
        <f ca="1">U1&amp;"(n="&amp;H37&amp;")"</f>
        <v>R6(n=25)</v>
      </c>
      <c r="I31" s="137" t="s">
        <v>265</v>
      </c>
      <c r="J31" s="138">
        <v>-0.03</v>
      </c>
      <c r="K31" s="138">
        <v>0.03</v>
      </c>
      <c r="L31" s="197" t="str">
        <f ca="1">Q1</f>
        <v>R2</v>
      </c>
      <c r="M31" s="197" t="str">
        <f ca="1">R1</f>
        <v>R3</v>
      </c>
      <c r="N31" s="197" t="str">
        <f ca="1">S1</f>
        <v>R4</v>
      </c>
      <c r="O31" s="197" t="str">
        <f ca="1">T1</f>
        <v>R5</v>
      </c>
      <c r="P31" s="197" t="str">
        <f ca="1">U1</f>
        <v>R6</v>
      </c>
      <c r="Q31" s="219"/>
      <c r="R31" s="140" t="s">
        <v>266</v>
      </c>
      <c r="S31" s="139" t="s">
        <v>267</v>
      </c>
      <c r="T31" s="139" t="s">
        <v>268</v>
      </c>
      <c r="U31" s="139" t="s">
        <v>269</v>
      </c>
      <c r="V31" s="222"/>
      <c r="W31" s="223"/>
      <c r="X31" s="225"/>
      <c r="Y31" s="141" t="s">
        <v>270</v>
      </c>
      <c r="Z31" s="142" t="s">
        <v>271</v>
      </c>
      <c r="AA31" s="227"/>
      <c r="AB31" s="143" t="s">
        <v>272</v>
      </c>
      <c r="AC31" s="144" t="s">
        <v>273</v>
      </c>
      <c r="AD31" s="212"/>
      <c r="AE31" s="135"/>
      <c r="AK31" s="116" t="s">
        <v>303</v>
      </c>
      <c r="AL31" s="116" t="s">
        <v>248</v>
      </c>
    </row>
    <row r="32" spans="2:38" ht="27">
      <c r="B32" s="132"/>
      <c r="C32" s="145" t="s">
        <v>227</v>
      </c>
      <c r="D32" s="187">
        <f>ROUND(TRUNC('16-1.2020'!I8/1000000,1),1)</f>
        <v>860.4</v>
      </c>
      <c r="E32" s="187">
        <f>ROUND(TRUNC('16-1.2021'!I8/1000000,1),1)</f>
        <v>859.3</v>
      </c>
      <c r="F32" s="187">
        <f>ROUND(TRUNC('16-1.2022'!I8/1000000,0),1)</f>
        <v>867</v>
      </c>
      <c r="G32" s="187">
        <f>ROUND(TRUNC('16-1.2023'!I8/1000000,0),1)</f>
        <v>863</v>
      </c>
      <c r="H32" s="187">
        <f>ROUND(TRUNC('16-1.2024'!I8/1000000,0),1)</f>
        <v>847</v>
      </c>
      <c r="I32" s="146">
        <f>AVERAGE(D32:H32)</f>
        <v>859.33999999999992</v>
      </c>
      <c r="J32" s="147">
        <f>I32*0.97</f>
        <v>833.55979999999988</v>
      </c>
      <c r="K32" s="147">
        <f>I32*1.03</f>
        <v>885.12019999999995</v>
      </c>
      <c r="L32" s="139" t="str">
        <f>IF(AND(D32&gt;I32*0.97,D32&lt;I32*1.03),"○","×")</f>
        <v>○</v>
      </c>
      <c r="M32" s="139" t="str">
        <f>IF(AND(E32&gt;I32*0.97,E32&lt;I32*1.03),"○","×")</f>
        <v>○</v>
      </c>
      <c r="N32" s="139" t="str">
        <f>IF(AND(F32&gt;I32*0.97,F32&lt;I32*1.03),"○","×")</f>
        <v>○</v>
      </c>
      <c r="O32" s="139" t="str">
        <f>IF(AND(G32&gt;I32*0.97,G32&lt;I32*1.03),"○","×")</f>
        <v>○</v>
      </c>
      <c r="P32" s="139" t="str">
        <f>IF(AND(H32&gt;I32*0.97,H32&lt;I32*1.03),"○","×")</f>
        <v>○</v>
      </c>
      <c r="Q32" s="148" t="str">
        <f>IF(COUNTIF(L32:P32,"○")=5,"同程度","―")</f>
        <v>同程度</v>
      </c>
      <c r="R32" s="140" t="str">
        <f t="shared" ref="R32:U36" si="4">IF(E32-D32&gt;0,"↑",IF(E32-D32&lt;0,"↓","－"))</f>
        <v>↓</v>
      </c>
      <c r="S32" s="139" t="str">
        <f t="shared" si="4"/>
        <v>↑</v>
      </c>
      <c r="T32" s="139" t="str">
        <f t="shared" si="4"/>
        <v>↓</v>
      </c>
      <c r="U32" s="139" t="str">
        <f t="shared" si="4"/>
        <v>↓</v>
      </c>
      <c r="V32" s="139" t="str">
        <f>R32&amp;S32&amp;T32&amp;U32</f>
        <v>↓↑↓↓</v>
      </c>
      <c r="W32" s="149" t="str" cm="1">
        <f t="array" ref="W32">INDEX($AL$2:$AL$82,MATCH(V32,$AK$2:$AK$82,0),0)</f>
        <v>年度により増減</v>
      </c>
      <c r="X32" s="150" t="str">
        <f>IF(F32-D32&gt;0,"↑",IF(F32-D32&lt;0,"↓","－"))</f>
        <v>↑</v>
      </c>
      <c r="Y32" s="151" t="str">
        <f>IF(V32="↓↑↓↓",IF(X32="↓","減少傾向","×"),"判定外")</f>
        <v>×</v>
      </c>
      <c r="Z32" s="152" t="str">
        <f>IF(V32="↑↓↑↑",IF(X32="↑","増加傾向","×"),"判定外")</f>
        <v>判定外</v>
      </c>
      <c r="AA32" s="153" t="str">
        <f>IF(G32-E32&gt;0,"↑",IF(G32-E32&lt;0,"↓","－"))</f>
        <v>↑</v>
      </c>
      <c r="AB32" s="151" t="str">
        <f>IF(V32="↓↓↑↓",IF(AA32="↓","減少傾向","×"),"判定外")</f>
        <v>判定外</v>
      </c>
      <c r="AC32" s="152" t="str">
        <f>IF(V32="↑↑↓↑",IF(AA32="↑","増加傾向","×"),"判定外")</f>
        <v>判定外</v>
      </c>
      <c r="AD32" s="154" t="s">
        <v>246</v>
      </c>
      <c r="AE32" s="135"/>
      <c r="AK32" s="116" t="s">
        <v>304</v>
      </c>
      <c r="AL32" s="116" t="s">
        <v>276</v>
      </c>
    </row>
    <row r="33" spans="2:38" ht="27">
      <c r="B33" s="132"/>
      <c r="C33" s="145" t="s">
        <v>228</v>
      </c>
      <c r="D33" s="185">
        <f>ROUND('16-1.2020'!M8,1)</f>
        <v>579.6</v>
      </c>
      <c r="E33" s="185">
        <f>ROUND('16-1.2021'!M8,1)</f>
        <v>539</v>
      </c>
      <c r="F33" s="185">
        <f>ROUND('16-1.2022'!M8,1)</f>
        <v>524.9</v>
      </c>
      <c r="G33" s="185">
        <f>ROUND('16-1.2023'!M8,1)</f>
        <v>505</v>
      </c>
      <c r="H33" s="185">
        <f>ROUND('16-1.2024'!M8,1)</f>
        <v>522.79999999999995</v>
      </c>
      <c r="I33" s="146">
        <f>AVERAGE(D33:H33)</f>
        <v>534.26</v>
      </c>
      <c r="J33" s="147">
        <f>I33*0.97</f>
        <v>518.23219999999992</v>
      </c>
      <c r="K33" s="147">
        <f>I33*1.03</f>
        <v>550.28780000000006</v>
      </c>
      <c r="L33" s="139" t="str">
        <f>IF(AND(D33&gt;I33*0.97,D33&lt;I33*1.03),"○","×")</f>
        <v>×</v>
      </c>
      <c r="M33" s="139" t="str">
        <f>IF(AND(E33&gt;I33*0.97,E33&lt;I33*1.03),"○","×")</f>
        <v>○</v>
      </c>
      <c r="N33" s="139" t="str">
        <f>IF(AND(F33&gt;I33*0.97,F33&lt;I33*1.03),"○","×")</f>
        <v>○</v>
      </c>
      <c r="O33" s="139" t="str">
        <f>IF(AND(G33&gt;I33*0.97,G33&lt;I33*1.03),"○","×")</f>
        <v>×</v>
      </c>
      <c r="P33" s="139" t="str">
        <f>IF(AND(H33&gt;I33*0.97,H33&lt;I33*1.03),"○","×")</f>
        <v>○</v>
      </c>
      <c r="Q33" s="148" t="str">
        <f>IF(COUNTIF(L33:P33,"○")=5,"同程度","―")</f>
        <v>―</v>
      </c>
      <c r="R33" s="140" t="str">
        <f t="shared" si="4"/>
        <v>↓</v>
      </c>
      <c r="S33" s="139" t="str">
        <f t="shared" si="4"/>
        <v>↓</v>
      </c>
      <c r="T33" s="139" t="str">
        <f t="shared" si="4"/>
        <v>↓</v>
      </c>
      <c r="U33" s="139" t="str">
        <f t="shared" si="4"/>
        <v>↑</v>
      </c>
      <c r="V33" s="139" t="str">
        <f>R33&amp;S33&amp;T33&amp;U33</f>
        <v>↓↓↓↑</v>
      </c>
      <c r="W33" s="149" t="str" cm="1">
        <f t="array" ref="W33">INDEX($AL$2:$AL$82,MATCH(V33,$AK$2:$AK$82,0),0)</f>
        <v>最新年度のみ増加</v>
      </c>
      <c r="X33" s="150" t="str">
        <f>IF(F33-D33&gt;0,"↑",IF(F33-D33&lt;0,"↓","－"))</f>
        <v>↓</v>
      </c>
      <c r="Y33" s="151" t="str">
        <f>IF(V33="↓↑↓↓",IF(X33="↓","減少傾向","×"),"判定外")</f>
        <v>判定外</v>
      </c>
      <c r="Z33" s="152" t="str">
        <f>IF(V33="↑↓↑↑",IF(X33="↑","増加傾向","×"),"判定外")</f>
        <v>判定外</v>
      </c>
      <c r="AA33" s="153" t="str">
        <f>IF(G33-E33&gt;0,"↑",IF(G33-E33&lt;0,"↓","－"))</f>
        <v>↓</v>
      </c>
      <c r="AB33" s="151" t="str">
        <f>IF(V33="↓↓↑↓",IF(AA33="↓","減少傾向","×"),"判定外")</f>
        <v>判定外</v>
      </c>
      <c r="AC33" s="152" t="str">
        <f>IF(V33="↑↑↓↑",IF(AA33="↑","増加傾向","×"),"判定外")</f>
        <v>判定外</v>
      </c>
      <c r="AD33" s="154" t="s">
        <v>376</v>
      </c>
      <c r="AE33" s="135"/>
      <c r="AK33" s="116" t="s">
        <v>305</v>
      </c>
      <c r="AL33" s="116" t="s">
        <v>264</v>
      </c>
    </row>
    <row r="34" spans="2:38" ht="27">
      <c r="B34" s="132"/>
      <c r="C34" s="145" t="s">
        <v>230</v>
      </c>
      <c r="D34" s="185">
        <f>ROUND('16-1.2020'!N8,1)</f>
        <v>143.30000000000001</v>
      </c>
      <c r="E34" s="185">
        <f>ROUND('16-1.2021'!N8,1)</f>
        <v>138.6</v>
      </c>
      <c r="F34" s="185">
        <f>ROUND('16-1.2022'!N8,1)</f>
        <v>138.9</v>
      </c>
      <c r="G34" s="185">
        <f>ROUND('16-1.2023'!N8,1)</f>
        <v>123.8</v>
      </c>
      <c r="H34" s="185">
        <f>ROUND('16-1.2024'!N8,1)</f>
        <v>127.6</v>
      </c>
      <c r="I34" s="146">
        <f>AVERAGE(D34:H34)</f>
        <v>134.44</v>
      </c>
      <c r="J34" s="147">
        <f>I34*0.97</f>
        <v>130.4068</v>
      </c>
      <c r="K34" s="147">
        <f>I34*1.03</f>
        <v>138.47319999999999</v>
      </c>
      <c r="L34" s="139" t="str">
        <f>IF(AND(D34&gt;I34*0.97,D34&lt;I34*1.03),"○","×")</f>
        <v>×</v>
      </c>
      <c r="M34" s="139" t="str">
        <f>IF(AND(E34&gt;I34*0.97,E34&lt;I34*1.03),"○","×")</f>
        <v>×</v>
      </c>
      <c r="N34" s="139" t="str">
        <f>IF(AND(F34&gt;I34*0.97,F34&lt;I34*1.03),"○","×")</f>
        <v>×</v>
      </c>
      <c r="O34" s="139" t="str">
        <f>IF(AND(G34&gt;I34*0.97,G34&lt;I34*1.03),"○","×")</f>
        <v>×</v>
      </c>
      <c r="P34" s="139" t="str">
        <f>IF(AND(H34&gt;I34*0.97,H34&lt;I34*1.03),"○","×")</f>
        <v>×</v>
      </c>
      <c r="Q34" s="148" t="str">
        <f>IF(COUNTIF(L34:P34,"○")=5,"同程度","―")</f>
        <v>―</v>
      </c>
      <c r="R34" s="140" t="str">
        <f t="shared" si="4"/>
        <v>↓</v>
      </c>
      <c r="S34" s="139" t="str">
        <f t="shared" si="4"/>
        <v>↑</v>
      </c>
      <c r="T34" s="139" t="str">
        <f t="shared" si="4"/>
        <v>↓</v>
      </c>
      <c r="U34" s="139" t="str">
        <f t="shared" si="4"/>
        <v>↑</v>
      </c>
      <c r="V34" s="139" t="str">
        <f>R34&amp;S34&amp;T34&amp;U34</f>
        <v>↓↑↓↑</v>
      </c>
      <c r="W34" s="149" t="str" cm="1">
        <f t="array" ref="W34">INDEX($AL$2:$AL$82,MATCH(V34,$AK$2:$AK$82,0),0)</f>
        <v>隔年で増減</v>
      </c>
      <c r="X34" s="150" t="str">
        <f>IF(F34-D34&gt;0,"↑",IF(F34-D34&lt;0,"↓","－"))</f>
        <v>↓</v>
      </c>
      <c r="Y34" s="151" t="str">
        <f>IF(V34="↓↑↓↓",IF(X34="↓","減少傾向","×"),"判定外")</f>
        <v>判定外</v>
      </c>
      <c r="Z34" s="152" t="str">
        <f>IF(V34="↑↓↑↑",IF(X34="↑","増加傾向","×"),"判定外")</f>
        <v>判定外</v>
      </c>
      <c r="AA34" s="153" t="str">
        <f>IF(G34-E34&gt;0,"↑",IF(G34-E34&lt;0,"↓","－"))</f>
        <v>↓</v>
      </c>
      <c r="AB34" s="151" t="str">
        <f>IF(V34="↓↓↑↓",IF(AA34="↓","減少傾向","×"),"判定外")</f>
        <v>判定外</v>
      </c>
      <c r="AC34" s="152" t="str">
        <f>IF(V34="↑↑↓↑",IF(AA34="↑","増加傾向","×"),"判定外")</f>
        <v>判定外</v>
      </c>
      <c r="AD34" s="154" t="s">
        <v>276</v>
      </c>
      <c r="AE34" s="135"/>
      <c r="AK34" s="116" t="s">
        <v>306</v>
      </c>
      <c r="AL34" s="116" t="s">
        <v>264</v>
      </c>
    </row>
    <row r="35" spans="2:38" ht="27">
      <c r="B35" s="132"/>
      <c r="C35" s="145" t="s">
        <v>231</v>
      </c>
      <c r="D35" s="188">
        <f>ROUND('16-1.2020'!D8,1)</f>
        <v>423</v>
      </c>
      <c r="E35" s="188">
        <f>ROUND('16-1.2021'!D8,1)</f>
        <v>428.5</v>
      </c>
      <c r="F35" s="188">
        <f>ROUND('16-1.2022'!D8,1)</f>
        <v>428.6</v>
      </c>
      <c r="G35" s="188">
        <f>ROUND('16-1.2023'!D8,1)</f>
        <v>417.5</v>
      </c>
      <c r="H35" s="188">
        <f>ROUND('16-1.2024'!D8,1)</f>
        <v>408</v>
      </c>
      <c r="I35" s="146">
        <f>AVERAGE(D35:H35)</f>
        <v>421.12</v>
      </c>
      <c r="J35" s="147">
        <f>I35*0.97</f>
        <v>408.4864</v>
      </c>
      <c r="K35" s="147">
        <f>I35*1.03</f>
        <v>433.75360000000001</v>
      </c>
      <c r="L35" s="139" t="str">
        <f>IF(AND(D35&gt;I35*0.97,D35&lt;I35*1.03),"○","×")</f>
        <v>○</v>
      </c>
      <c r="M35" s="139" t="str">
        <f>IF(AND(E35&gt;I35*0.97,E35&lt;I35*1.03),"○","×")</f>
        <v>○</v>
      </c>
      <c r="N35" s="139" t="str">
        <f>IF(AND(F35&gt;I35*0.97,F35&lt;I35*1.03),"○","×")</f>
        <v>○</v>
      </c>
      <c r="O35" s="139" t="str">
        <f>IF(AND(G35&gt;I35*0.97,G35&lt;I35*1.03),"○","×")</f>
        <v>○</v>
      </c>
      <c r="P35" s="139" t="str">
        <f>IF(AND(H35&gt;I35*0.97,H35&lt;I35*1.03),"○","×")</f>
        <v>×</v>
      </c>
      <c r="Q35" s="148" t="str">
        <f>IF(COUNTIF(L35:P35,"○")=5,"同程度","―")</f>
        <v>―</v>
      </c>
      <c r="R35" s="140" t="str">
        <f t="shared" si="4"/>
        <v>↑</v>
      </c>
      <c r="S35" s="139" t="str">
        <f t="shared" si="4"/>
        <v>↑</v>
      </c>
      <c r="T35" s="139" t="str">
        <f t="shared" si="4"/>
        <v>↓</v>
      </c>
      <c r="U35" s="139" t="str">
        <f t="shared" si="4"/>
        <v>↓</v>
      </c>
      <c r="V35" s="139" t="str">
        <f>R35&amp;S35&amp;T35&amp;U35</f>
        <v>↑↑↓↓</v>
      </c>
      <c r="W35" s="149" t="str" cm="1">
        <f t="array" ref="W35">INDEX($AL$2:$AL$82,MATCH(V35,$AK$2:$AK$82,0),0)</f>
        <v>年度により増減</v>
      </c>
      <c r="X35" s="150" t="str">
        <f>IF(F35-D35&gt;0,"↑",IF(F35-D35&lt;0,"↓","－"))</f>
        <v>↑</v>
      </c>
      <c r="Y35" s="151" t="str">
        <f>IF(V35="↓↑↓↓",IF(X35="↓","減少傾向","×"),"判定外")</f>
        <v>判定外</v>
      </c>
      <c r="Z35" s="152" t="str">
        <f>IF(V35="↑↓↑↑",IF(X35="↑","増加傾向","×"),"判定外")</f>
        <v>判定外</v>
      </c>
      <c r="AA35" s="153" t="str">
        <f>IF(G35-E35&gt;0,"↑",IF(G35-E35&lt;0,"↓","－"))</f>
        <v>↓</v>
      </c>
      <c r="AB35" s="151" t="str">
        <f>IF(V35="↓↓↑↓",IF(AA35="↓","減少傾向","×"),"判定外")</f>
        <v>判定外</v>
      </c>
      <c r="AC35" s="152" t="str">
        <f>IF(V35="↑↑↓↑",IF(AA35="↑","増加傾向","×"),"判定外")</f>
        <v>判定外</v>
      </c>
      <c r="AD35" s="154" t="s">
        <v>264</v>
      </c>
      <c r="AE35" s="135"/>
      <c r="AK35" s="116" t="s">
        <v>307</v>
      </c>
      <c r="AL35" s="116" t="s">
        <v>248</v>
      </c>
    </row>
    <row r="36" spans="2:38" ht="27.75" thickBot="1">
      <c r="B36" s="132"/>
      <c r="C36" s="155" t="s">
        <v>371</v>
      </c>
      <c r="D36" s="184">
        <f>ROUND(D34/D33,3)</f>
        <v>0.247</v>
      </c>
      <c r="E36" s="184">
        <f>ROUND(E34/E33,3)</f>
        <v>0.25700000000000001</v>
      </c>
      <c r="F36" s="184">
        <f>ROUND(F34/F33,3)</f>
        <v>0.26500000000000001</v>
      </c>
      <c r="G36" s="184">
        <f>ROUND(G34/G33,3)</f>
        <v>0.245</v>
      </c>
      <c r="H36" s="184">
        <f>ROUND(H34/H33,3)</f>
        <v>0.24399999999999999</v>
      </c>
      <c r="I36" s="156">
        <f>AVERAGE(D36:H36)</f>
        <v>0.25159999999999999</v>
      </c>
      <c r="J36" s="157">
        <f>I36-0.03</f>
        <v>0.22159999999999999</v>
      </c>
      <c r="K36" s="157">
        <f>I36+0.03</f>
        <v>0.28159999999999996</v>
      </c>
      <c r="L36" s="124" t="str">
        <f>IF(AND(D36&gt;I36-0.03,D36&lt;I36+0.03),"○","×")</f>
        <v>○</v>
      </c>
      <c r="M36" s="124" t="str">
        <f>IF(AND(E36&gt;I36-0.03,E36&lt;I36+0.03),"○","×")</f>
        <v>○</v>
      </c>
      <c r="N36" s="124" t="str">
        <f>IF(AND(F36&gt;I36-0.03,F36&lt;I36+0.03),"○","×")</f>
        <v>○</v>
      </c>
      <c r="O36" s="124" t="str">
        <f>IF(AND(G36&gt;I36-0.03,G36&lt;I36+0.03),"○","×")</f>
        <v>○</v>
      </c>
      <c r="P36" s="124" t="str">
        <f>IF(AND(H36&gt;I36-0.03,H36&lt;I36+0.03),"○","×")</f>
        <v>○</v>
      </c>
      <c r="Q36" s="158" t="str">
        <f>IF(COUNTIF(L36:P36,"○")=5,"同程度","―")</f>
        <v>同程度</v>
      </c>
      <c r="R36" s="159" t="str">
        <f t="shared" si="4"/>
        <v>↑</v>
      </c>
      <c r="S36" s="124" t="str">
        <f t="shared" si="4"/>
        <v>↑</v>
      </c>
      <c r="T36" s="124" t="str">
        <f t="shared" si="4"/>
        <v>↓</v>
      </c>
      <c r="U36" s="124" t="str">
        <f t="shared" si="4"/>
        <v>↓</v>
      </c>
      <c r="V36" s="124" t="str">
        <f>R36&amp;S36&amp;T36&amp;U36</f>
        <v>↑↑↓↓</v>
      </c>
      <c r="W36" s="160" t="str" cm="1">
        <f t="array" ref="W36">INDEX($AL$2:$AL$82,MATCH(V36,$AK$2:$AK$82,0),0)</f>
        <v>年度により増減</v>
      </c>
      <c r="X36" s="161" t="str">
        <f>IF(F36-D36&gt;0,"↑",IF(F36-D36&lt;0,"↓","－"))</f>
        <v>↑</v>
      </c>
      <c r="Y36" s="162" t="str">
        <f>IF(V36="↓↑↓↓",IF(X36="↓","減少傾向","×"),"判定外")</f>
        <v>判定外</v>
      </c>
      <c r="Z36" s="163" t="str">
        <f>IF(V36="↑↓↑↑",IF(X36="↑","増加傾向","×"),"判定外")</f>
        <v>判定外</v>
      </c>
      <c r="AA36" s="164" t="str">
        <f>IF(G36-E36&gt;0,"↑",IF(G36-E36&lt;0,"↓","－"))</f>
        <v>↓</v>
      </c>
      <c r="AB36" s="162" t="str">
        <f>IF(V36="↓↓↑↓",IF(AA36="↓","減少傾向","×"),"判定外")</f>
        <v>判定外</v>
      </c>
      <c r="AC36" s="163" t="str">
        <f>IF(V36="↑↑↓↑",IF(AA36="↑","増加傾向","×"),"判定外")</f>
        <v>判定外</v>
      </c>
      <c r="AD36" s="165" t="s">
        <v>356</v>
      </c>
      <c r="AE36" s="135"/>
      <c r="AK36" s="116" t="s">
        <v>308</v>
      </c>
      <c r="AL36" s="116" t="s">
        <v>264</v>
      </c>
    </row>
    <row r="37" spans="2:38">
      <c r="B37" s="132"/>
      <c r="C37" s="168" t="s">
        <v>221</v>
      </c>
      <c r="D37" s="186">
        <f>COUNTIFS('16-1.2020'!B15:B100,"G",'16-1.2020'!D15:D100,"&lt;&gt;")</f>
        <v>25</v>
      </c>
      <c r="E37" s="186">
        <f>COUNTIFS('16-1.2021'!B15:B100,"G",'16-1.2021'!D15:D100,"&lt;&gt;")</f>
        <v>25</v>
      </c>
      <c r="F37" s="186">
        <f>COUNTIFS('16-1.2022'!B15:B100,"G",'16-1.2022'!D15:D100,"&lt;&gt;")</f>
        <v>25</v>
      </c>
      <c r="G37" s="186">
        <f>COUNTIFS('16-1.2023'!B15:B100,"G",'16-1.2023'!D15:D100,"&lt;&gt;")</f>
        <v>25</v>
      </c>
      <c r="H37" s="186">
        <f>COUNTIFS('16-1.2024'!B15:B100,"G",'16-1.2024'!D15:D100,"&lt;&gt;")</f>
        <v>25</v>
      </c>
      <c r="I37" s="134"/>
      <c r="J37" s="134"/>
      <c r="K37" s="134"/>
      <c r="L37" s="134"/>
      <c r="M37" s="134"/>
      <c r="N37" s="134"/>
      <c r="O37" s="134"/>
      <c r="P37" s="134"/>
      <c r="Q37" s="134"/>
      <c r="R37" s="134"/>
      <c r="S37" s="134"/>
      <c r="T37" s="134"/>
      <c r="U37" s="134"/>
      <c r="V37" s="134"/>
      <c r="W37" s="134"/>
      <c r="X37" s="134"/>
      <c r="Y37" s="134"/>
      <c r="Z37" s="134"/>
      <c r="AA37" s="134"/>
      <c r="AB37" s="134"/>
      <c r="AC37" s="134"/>
      <c r="AD37" s="134"/>
      <c r="AE37" s="135"/>
      <c r="AK37" s="116" t="s">
        <v>309</v>
      </c>
      <c r="AL37" s="116" t="s">
        <v>264</v>
      </c>
    </row>
    <row r="38" spans="2:38" ht="14.25" thickBot="1">
      <c r="B38" s="169"/>
      <c r="C38" s="170"/>
      <c r="D38" s="189"/>
      <c r="E38" s="189"/>
      <c r="F38" s="189"/>
      <c r="G38" s="189"/>
      <c r="H38" s="189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1"/>
      <c r="X38" s="171"/>
      <c r="Y38" s="171"/>
      <c r="Z38" s="171"/>
      <c r="AA38" s="171"/>
      <c r="AB38" s="171"/>
      <c r="AC38" s="171"/>
      <c r="AD38" s="171"/>
      <c r="AE38" s="172"/>
      <c r="AG38" s="117"/>
      <c r="AJ38" s="117"/>
      <c r="AK38" s="116" t="s">
        <v>310</v>
      </c>
      <c r="AL38" s="116" t="s">
        <v>264</v>
      </c>
    </row>
    <row r="39" spans="2:38">
      <c r="I39" s="107"/>
      <c r="J39" s="107"/>
      <c r="K39" s="107"/>
      <c r="L39" s="107"/>
      <c r="M39" s="107"/>
      <c r="N39" s="107"/>
      <c r="O39" s="107"/>
      <c r="P39" s="107"/>
      <c r="Q39" s="107"/>
      <c r="R39" s="107"/>
      <c r="S39" s="107"/>
      <c r="T39" s="107"/>
      <c r="U39" s="107"/>
      <c r="V39" s="107"/>
      <c r="W39" s="107"/>
      <c r="X39" s="107"/>
      <c r="Y39" s="107"/>
      <c r="Z39" s="107"/>
      <c r="AA39" s="107"/>
      <c r="AB39" s="107"/>
      <c r="AC39" s="107"/>
      <c r="AD39" s="107"/>
      <c r="AK39" s="116" t="s">
        <v>311</v>
      </c>
      <c r="AL39" s="116" t="s">
        <v>264</v>
      </c>
    </row>
    <row r="40" spans="2:38">
      <c r="AD40" s="107"/>
      <c r="AK40" s="116" t="s">
        <v>312</v>
      </c>
      <c r="AL40" s="116" t="s">
        <v>264</v>
      </c>
    </row>
    <row r="41" spans="2:38"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7"/>
      <c r="Z41" s="107"/>
      <c r="AA41" s="107"/>
      <c r="AB41" s="107"/>
      <c r="AC41" s="107"/>
      <c r="AD41" s="107"/>
      <c r="AK41" s="116" t="s">
        <v>313</v>
      </c>
      <c r="AL41" s="116" t="s">
        <v>314</v>
      </c>
    </row>
    <row r="42" spans="2:38">
      <c r="I42" s="107"/>
      <c r="J42" s="107"/>
      <c r="K42" s="107"/>
      <c r="L42" s="107"/>
      <c r="M42" s="107"/>
      <c r="N42" s="107"/>
      <c r="O42" s="107"/>
      <c r="P42" s="107"/>
      <c r="Q42" s="107"/>
      <c r="R42" s="107"/>
      <c r="S42" s="107"/>
      <c r="T42" s="107"/>
      <c r="U42" s="107"/>
      <c r="V42" s="107"/>
      <c r="W42" s="107"/>
      <c r="X42" s="107"/>
      <c r="Y42" s="107"/>
      <c r="Z42" s="107"/>
      <c r="AA42" s="107"/>
      <c r="AB42" s="107"/>
      <c r="AC42" s="107"/>
      <c r="AD42" s="107"/>
      <c r="AK42" s="116" t="s">
        <v>315</v>
      </c>
      <c r="AL42" s="116" t="s">
        <v>286</v>
      </c>
    </row>
    <row r="43" spans="2:38">
      <c r="I43" s="107"/>
      <c r="J43" s="107"/>
      <c r="K43" s="107"/>
      <c r="L43" s="107"/>
      <c r="M43" s="107"/>
      <c r="N43" s="107"/>
      <c r="O43" s="107"/>
      <c r="P43" s="107"/>
      <c r="Q43" s="107"/>
      <c r="R43" s="107"/>
      <c r="S43" s="107"/>
      <c r="T43" s="107"/>
      <c r="U43" s="107"/>
      <c r="V43" s="107"/>
      <c r="W43" s="107"/>
      <c r="X43" s="107"/>
      <c r="Y43" s="107"/>
      <c r="Z43" s="107"/>
      <c r="AA43" s="107"/>
      <c r="AB43" s="107"/>
      <c r="AC43" s="107"/>
      <c r="AD43" s="107"/>
      <c r="AK43" s="116" t="s">
        <v>316</v>
      </c>
      <c r="AL43" s="116" t="s">
        <v>286</v>
      </c>
    </row>
    <row r="44" spans="2:38"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7"/>
      <c r="Y44" s="107"/>
      <c r="Z44" s="107"/>
      <c r="AA44" s="107"/>
      <c r="AB44" s="107"/>
      <c r="AC44" s="107"/>
      <c r="AD44" s="107"/>
      <c r="AK44" s="116" t="s">
        <v>317</v>
      </c>
      <c r="AL44" s="116" t="s">
        <v>314</v>
      </c>
    </row>
    <row r="45" spans="2:38"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107"/>
      <c r="Z45" s="107"/>
      <c r="AA45" s="107"/>
      <c r="AB45" s="107"/>
      <c r="AC45" s="107"/>
      <c r="AD45" s="107"/>
      <c r="AK45" s="116" t="s">
        <v>318</v>
      </c>
      <c r="AL45" s="116" t="s">
        <v>286</v>
      </c>
    </row>
    <row r="46" spans="2:38">
      <c r="I46" s="107"/>
      <c r="J46" s="107"/>
      <c r="K46" s="107"/>
      <c r="L46" s="107"/>
      <c r="M46" s="107"/>
      <c r="N46" s="107"/>
      <c r="O46" s="107"/>
      <c r="P46" s="107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K46" s="116" t="s">
        <v>319</v>
      </c>
      <c r="AL46" s="116" t="s">
        <v>286</v>
      </c>
    </row>
    <row r="47" spans="2:38"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K47" s="116" t="s">
        <v>320</v>
      </c>
      <c r="AL47" s="116" t="s">
        <v>205</v>
      </c>
    </row>
    <row r="48" spans="2:38"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7"/>
      <c r="AC48" s="107"/>
      <c r="AD48" s="107"/>
      <c r="AK48" s="116" t="s">
        <v>321</v>
      </c>
      <c r="AL48" s="116" t="s">
        <v>264</v>
      </c>
    </row>
    <row r="49" spans="9:38"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107"/>
      <c r="AB49" s="107"/>
      <c r="AC49" s="107"/>
      <c r="AD49" s="107"/>
      <c r="AK49" s="116" t="s">
        <v>322</v>
      </c>
      <c r="AL49" s="116" t="s">
        <v>264</v>
      </c>
    </row>
    <row r="50" spans="9:38"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7"/>
      <c r="AC50" s="107"/>
      <c r="AD50" s="107"/>
      <c r="AK50" s="116" t="s">
        <v>323</v>
      </c>
      <c r="AL50" s="116" t="s">
        <v>314</v>
      </c>
    </row>
    <row r="51" spans="9:38">
      <c r="I51" s="107"/>
      <c r="J51" s="107"/>
      <c r="K51" s="107"/>
      <c r="L51" s="107"/>
      <c r="M51" s="107"/>
      <c r="N51" s="107"/>
      <c r="O51" s="107"/>
      <c r="P51" s="107"/>
      <c r="Q51" s="107"/>
      <c r="R51" s="107"/>
      <c r="S51" s="107"/>
      <c r="T51" s="107"/>
      <c r="U51" s="107"/>
      <c r="V51" s="107"/>
      <c r="W51" s="107"/>
      <c r="X51" s="107"/>
      <c r="Y51" s="107"/>
      <c r="Z51" s="107"/>
      <c r="AA51" s="107"/>
      <c r="AB51" s="107"/>
      <c r="AC51" s="107"/>
      <c r="AD51" s="107"/>
      <c r="AK51" s="116" t="s">
        <v>324</v>
      </c>
      <c r="AL51" s="116" t="s">
        <v>286</v>
      </c>
    </row>
    <row r="52" spans="9:38"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K52" s="116" t="s">
        <v>325</v>
      </c>
      <c r="AL52" s="116" t="s">
        <v>286</v>
      </c>
    </row>
    <row r="53" spans="9:38"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07"/>
      <c r="U53" s="107"/>
      <c r="V53" s="107"/>
      <c r="W53" s="107"/>
      <c r="X53" s="107"/>
      <c r="Y53" s="107"/>
      <c r="Z53" s="107"/>
      <c r="AA53" s="107"/>
      <c r="AB53" s="107"/>
      <c r="AC53" s="107"/>
      <c r="AD53" s="107"/>
      <c r="AK53" s="116" t="s">
        <v>326</v>
      </c>
      <c r="AL53" s="116" t="s">
        <v>264</v>
      </c>
    </row>
    <row r="54" spans="9:38"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K54" s="116" t="s">
        <v>327</v>
      </c>
      <c r="AL54" s="116" t="s">
        <v>286</v>
      </c>
    </row>
    <row r="55" spans="9:38">
      <c r="I55" s="107"/>
      <c r="J55" s="107"/>
      <c r="K55" s="107"/>
      <c r="L55" s="107"/>
      <c r="M55" s="107"/>
      <c r="N55" s="107"/>
      <c r="O55" s="107"/>
      <c r="P55" s="107"/>
      <c r="Q55" s="107"/>
      <c r="R55" s="107"/>
      <c r="S55" s="107"/>
      <c r="T55" s="107"/>
      <c r="U55" s="107"/>
      <c r="V55" s="107"/>
      <c r="W55" s="107"/>
      <c r="X55" s="107"/>
      <c r="Y55" s="107"/>
      <c r="Z55" s="107"/>
      <c r="AA55" s="107"/>
      <c r="AB55" s="107"/>
      <c r="AC55" s="107"/>
      <c r="AD55" s="107"/>
      <c r="AK55" s="116" t="s">
        <v>328</v>
      </c>
      <c r="AL55" s="116" t="s">
        <v>246</v>
      </c>
    </row>
    <row r="56" spans="9:38">
      <c r="I56" s="107"/>
      <c r="J56" s="107"/>
      <c r="K56" s="107"/>
      <c r="L56" s="107"/>
      <c r="M56" s="107"/>
      <c r="N56" s="107"/>
      <c r="O56" s="107"/>
      <c r="P56" s="107"/>
      <c r="Q56" s="107"/>
      <c r="R56" s="107"/>
      <c r="S56" s="107"/>
      <c r="T56" s="107"/>
      <c r="U56" s="107"/>
      <c r="V56" s="107"/>
      <c r="W56" s="107"/>
      <c r="X56" s="107"/>
      <c r="Y56" s="107"/>
      <c r="Z56" s="107"/>
      <c r="AA56" s="107"/>
      <c r="AB56" s="107"/>
      <c r="AC56" s="107"/>
      <c r="AD56" s="107"/>
      <c r="AK56" s="116" t="s">
        <v>329</v>
      </c>
      <c r="AL56" s="116" t="s">
        <v>248</v>
      </c>
    </row>
    <row r="57" spans="9:38"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7"/>
      <c r="AB57" s="107"/>
      <c r="AC57" s="107"/>
      <c r="AD57" s="107"/>
      <c r="AK57" s="116" t="s">
        <v>330</v>
      </c>
      <c r="AL57" s="116" t="s">
        <v>251</v>
      </c>
    </row>
    <row r="58" spans="9:38"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7"/>
      <c r="U58" s="107"/>
      <c r="V58" s="107"/>
      <c r="W58" s="107"/>
      <c r="X58" s="107"/>
      <c r="Y58" s="107"/>
      <c r="Z58" s="107"/>
      <c r="AA58" s="107"/>
      <c r="AB58" s="107"/>
      <c r="AC58" s="107"/>
      <c r="AD58" s="107"/>
      <c r="AK58" s="116" t="s">
        <v>331</v>
      </c>
      <c r="AL58" s="116" t="s">
        <v>248</v>
      </c>
    </row>
    <row r="59" spans="9:38">
      <c r="I59" s="107"/>
      <c r="J59" s="107"/>
      <c r="K59" s="107"/>
      <c r="L59" s="107"/>
      <c r="M59" s="107"/>
      <c r="N59" s="107"/>
      <c r="O59" s="107"/>
      <c r="P59" s="107"/>
      <c r="Q59" s="107"/>
      <c r="R59" s="107"/>
      <c r="S59" s="107"/>
      <c r="T59" s="107"/>
      <c r="U59" s="107"/>
      <c r="V59" s="107"/>
      <c r="W59" s="107"/>
      <c r="X59" s="107"/>
      <c r="Y59" s="107"/>
      <c r="Z59" s="107"/>
      <c r="AA59" s="107"/>
      <c r="AB59" s="107"/>
      <c r="AC59" s="107"/>
      <c r="AD59" s="107"/>
      <c r="AK59" s="116" t="s">
        <v>332</v>
      </c>
      <c r="AL59" s="116" t="s">
        <v>264</v>
      </c>
    </row>
    <row r="60" spans="9:38">
      <c r="I60" s="107"/>
      <c r="J60" s="107"/>
      <c r="K60" s="107"/>
      <c r="L60" s="107"/>
      <c r="M60" s="107"/>
      <c r="N60" s="107"/>
      <c r="O60" s="107"/>
      <c r="P60" s="107"/>
      <c r="Q60" s="107"/>
      <c r="R60" s="107"/>
      <c r="S60" s="107"/>
      <c r="T60" s="107"/>
      <c r="U60" s="107"/>
      <c r="V60" s="107"/>
      <c r="W60" s="107"/>
      <c r="X60" s="107"/>
      <c r="Y60" s="107"/>
      <c r="Z60" s="107"/>
      <c r="AA60" s="107"/>
      <c r="AB60" s="107"/>
      <c r="AC60" s="107"/>
      <c r="AD60" s="107"/>
      <c r="AK60" s="116" t="s">
        <v>333</v>
      </c>
      <c r="AL60" s="116" t="s">
        <v>264</v>
      </c>
    </row>
    <row r="61" spans="9:38"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K61" s="116" t="s">
        <v>334</v>
      </c>
      <c r="AL61" s="116" t="s">
        <v>264</v>
      </c>
    </row>
    <row r="62" spans="9:38">
      <c r="I62" s="107"/>
      <c r="J62" s="107"/>
      <c r="K62" s="107"/>
      <c r="L62" s="107"/>
      <c r="M62" s="107"/>
      <c r="N62" s="107"/>
      <c r="O62" s="107"/>
      <c r="P62" s="107"/>
      <c r="Q62" s="107"/>
      <c r="R62" s="107"/>
      <c r="S62" s="107"/>
      <c r="T62" s="107"/>
      <c r="U62" s="107"/>
      <c r="V62" s="107"/>
      <c r="W62" s="107"/>
      <c r="X62" s="107"/>
      <c r="Y62" s="107"/>
      <c r="Z62" s="107"/>
      <c r="AA62" s="107"/>
      <c r="AB62" s="107"/>
      <c r="AC62" s="107"/>
      <c r="AD62" s="107"/>
      <c r="AK62" s="116" t="s">
        <v>335</v>
      </c>
      <c r="AL62" s="116" t="s">
        <v>248</v>
      </c>
    </row>
    <row r="63" spans="9:38">
      <c r="I63" s="107"/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07"/>
      <c r="U63" s="107"/>
      <c r="V63" s="107"/>
      <c r="W63" s="107"/>
      <c r="X63" s="107"/>
      <c r="Y63" s="107"/>
      <c r="Z63" s="107"/>
      <c r="AA63" s="107"/>
      <c r="AB63" s="107"/>
      <c r="AC63" s="107"/>
      <c r="AD63" s="107"/>
      <c r="AK63" s="116" t="s">
        <v>336</v>
      </c>
      <c r="AL63" s="116" t="s">
        <v>264</v>
      </c>
    </row>
    <row r="64" spans="9:38"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7"/>
      <c r="U64" s="107"/>
      <c r="V64" s="107"/>
      <c r="W64" s="107"/>
      <c r="X64" s="107"/>
      <c r="Y64" s="107"/>
      <c r="Z64" s="107"/>
      <c r="AA64" s="107"/>
      <c r="AB64" s="107"/>
      <c r="AC64" s="107"/>
      <c r="AD64" s="107"/>
      <c r="AK64" s="116" t="s">
        <v>337</v>
      </c>
      <c r="AL64" s="116" t="s">
        <v>246</v>
      </c>
    </row>
    <row r="65" spans="9:38"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7"/>
      <c r="U65" s="107"/>
      <c r="V65" s="107"/>
      <c r="W65" s="107"/>
      <c r="X65" s="107"/>
      <c r="Y65" s="107"/>
      <c r="Z65" s="107"/>
      <c r="AA65" s="107"/>
      <c r="AB65" s="107"/>
      <c r="AC65" s="107"/>
      <c r="AD65" s="107"/>
      <c r="AK65" s="116" t="s">
        <v>338</v>
      </c>
      <c r="AL65" s="116" t="s">
        <v>264</v>
      </c>
    </row>
    <row r="66" spans="9:38"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7"/>
      <c r="Z66" s="107"/>
      <c r="AA66" s="107"/>
      <c r="AB66" s="107"/>
      <c r="AC66" s="107"/>
      <c r="AD66" s="107"/>
      <c r="AK66" s="116" t="s">
        <v>339</v>
      </c>
      <c r="AL66" s="116" t="s">
        <v>264</v>
      </c>
    </row>
    <row r="67" spans="9:38"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107"/>
      <c r="Y67" s="107"/>
      <c r="Z67" s="107"/>
      <c r="AA67" s="107"/>
      <c r="AB67" s="107"/>
      <c r="AC67" s="107"/>
      <c r="AD67" s="107"/>
      <c r="AK67" s="116" t="s">
        <v>340</v>
      </c>
      <c r="AL67" s="116" t="s">
        <v>264</v>
      </c>
    </row>
    <row r="68" spans="9:38"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K68" s="116" t="s">
        <v>341</v>
      </c>
      <c r="AL68" s="116" t="s">
        <v>314</v>
      </c>
    </row>
    <row r="69" spans="9:38"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107"/>
      <c r="Z69" s="107"/>
      <c r="AA69" s="107"/>
      <c r="AB69" s="107"/>
      <c r="AC69" s="107"/>
      <c r="AD69" s="107"/>
      <c r="AK69" s="116" t="s">
        <v>342</v>
      </c>
      <c r="AL69" s="116" t="s">
        <v>286</v>
      </c>
    </row>
    <row r="70" spans="9:38"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  <c r="Y70" s="107"/>
      <c r="Z70" s="107"/>
      <c r="AA70" s="107"/>
      <c r="AB70" s="107"/>
      <c r="AC70" s="107"/>
      <c r="AD70" s="107"/>
      <c r="AK70" s="116" t="s">
        <v>343</v>
      </c>
      <c r="AL70" s="116" t="s">
        <v>286</v>
      </c>
    </row>
    <row r="71" spans="9:38"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  <c r="Y71" s="107"/>
      <c r="Z71" s="107"/>
      <c r="AA71" s="107"/>
      <c r="AB71" s="107"/>
      <c r="AC71" s="107"/>
      <c r="AD71" s="107"/>
      <c r="AK71" s="116" t="s">
        <v>344</v>
      </c>
      <c r="AL71" s="116" t="s">
        <v>264</v>
      </c>
    </row>
    <row r="72" spans="9:38"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7"/>
      <c r="U72" s="107"/>
      <c r="V72" s="107"/>
      <c r="W72" s="107"/>
      <c r="X72" s="107"/>
      <c r="Y72" s="107"/>
      <c r="Z72" s="107"/>
      <c r="AA72" s="107"/>
      <c r="AB72" s="107"/>
      <c r="AC72" s="107"/>
      <c r="AD72" s="107"/>
      <c r="AK72" s="116" t="s">
        <v>345</v>
      </c>
      <c r="AL72" s="116" t="s">
        <v>286</v>
      </c>
    </row>
    <row r="73" spans="9:38">
      <c r="I73" s="107"/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7"/>
      <c r="W73" s="107"/>
      <c r="X73" s="107"/>
      <c r="Y73" s="107"/>
      <c r="Z73" s="107"/>
      <c r="AA73" s="107"/>
      <c r="AB73" s="107"/>
      <c r="AC73" s="107"/>
      <c r="AD73" s="107"/>
      <c r="AK73" s="116" t="s">
        <v>346</v>
      </c>
      <c r="AL73" s="116" t="s">
        <v>246</v>
      </c>
    </row>
    <row r="74" spans="9:38">
      <c r="I74" s="107"/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7"/>
      <c r="W74" s="107"/>
      <c r="X74" s="107"/>
      <c r="Y74" s="107"/>
      <c r="Z74" s="107"/>
      <c r="AA74" s="107"/>
      <c r="AB74" s="107"/>
      <c r="AC74" s="107"/>
      <c r="AD74" s="107"/>
      <c r="AK74" s="116" t="s">
        <v>347</v>
      </c>
      <c r="AL74" s="116" t="s">
        <v>248</v>
      </c>
    </row>
    <row r="75" spans="9:38"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K75" s="116" t="s">
        <v>348</v>
      </c>
      <c r="AL75" s="116" t="s">
        <v>264</v>
      </c>
    </row>
    <row r="76" spans="9:38">
      <c r="I76" s="107"/>
      <c r="J76" s="107"/>
      <c r="K76" s="107"/>
      <c r="L76" s="107"/>
      <c r="M76" s="107"/>
      <c r="N76" s="107"/>
      <c r="O76" s="107"/>
      <c r="P76" s="107"/>
      <c r="Q76" s="107"/>
      <c r="R76" s="107"/>
      <c r="S76" s="107"/>
      <c r="T76" s="107"/>
      <c r="U76" s="107"/>
      <c r="V76" s="107"/>
      <c r="W76" s="107"/>
      <c r="X76" s="107"/>
      <c r="Y76" s="107"/>
      <c r="Z76" s="107"/>
      <c r="AA76" s="107"/>
      <c r="AB76" s="107"/>
      <c r="AC76" s="107"/>
      <c r="AD76" s="107"/>
      <c r="AK76" s="116" t="s">
        <v>349</v>
      </c>
      <c r="AL76" s="116" t="s">
        <v>246</v>
      </c>
    </row>
    <row r="77" spans="9:38">
      <c r="I77" s="107"/>
      <c r="J77" s="107"/>
      <c r="K77" s="107"/>
      <c r="L77" s="107"/>
      <c r="M77" s="107"/>
      <c r="N77" s="107"/>
      <c r="O77" s="107"/>
      <c r="P77" s="107"/>
      <c r="Q77" s="107"/>
      <c r="R77" s="107"/>
      <c r="S77" s="107"/>
      <c r="T77" s="107"/>
      <c r="U77" s="107"/>
      <c r="V77" s="107"/>
      <c r="W77" s="107"/>
      <c r="X77" s="107"/>
      <c r="Y77" s="107"/>
      <c r="Z77" s="107"/>
      <c r="AA77" s="107"/>
      <c r="AB77" s="107"/>
      <c r="AC77" s="107"/>
      <c r="AD77" s="107"/>
      <c r="AK77" s="116" t="s">
        <v>350</v>
      </c>
      <c r="AL77" s="116" t="s">
        <v>264</v>
      </c>
    </row>
    <row r="78" spans="9:38"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07"/>
      <c r="U78" s="107"/>
      <c r="V78" s="107"/>
      <c r="W78" s="107"/>
      <c r="X78" s="107"/>
      <c r="Y78" s="107"/>
      <c r="Z78" s="107"/>
      <c r="AA78" s="107"/>
      <c r="AB78" s="107"/>
      <c r="AC78" s="107"/>
      <c r="AD78" s="107"/>
      <c r="AK78" s="116" t="s">
        <v>351</v>
      </c>
      <c r="AL78" s="116" t="s">
        <v>286</v>
      </c>
    </row>
    <row r="79" spans="9:38">
      <c r="I79" s="107"/>
      <c r="J79" s="107"/>
      <c r="K79" s="107"/>
      <c r="L79" s="107"/>
      <c r="M79" s="107"/>
      <c r="N79" s="107"/>
      <c r="O79" s="107"/>
      <c r="P79" s="107"/>
      <c r="Q79" s="107"/>
      <c r="R79" s="107"/>
      <c r="S79" s="107"/>
      <c r="T79" s="107"/>
      <c r="U79" s="107"/>
      <c r="V79" s="107"/>
      <c r="W79" s="107"/>
      <c r="X79" s="107"/>
      <c r="Y79" s="107"/>
      <c r="Z79" s="107"/>
      <c r="AA79" s="107"/>
      <c r="AB79" s="107"/>
      <c r="AC79" s="107"/>
      <c r="AD79" s="107"/>
      <c r="AK79" s="116" t="s">
        <v>352</v>
      </c>
      <c r="AL79" s="116" t="s">
        <v>246</v>
      </c>
    </row>
    <row r="80" spans="9:38">
      <c r="I80" s="107"/>
      <c r="J80" s="107"/>
      <c r="K80" s="107"/>
      <c r="L80" s="107"/>
      <c r="M80" s="107"/>
      <c r="N80" s="107"/>
      <c r="O80" s="107"/>
      <c r="P80" s="107"/>
      <c r="Q80" s="107"/>
      <c r="R80" s="107"/>
      <c r="S80" s="107"/>
      <c r="T80" s="107"/>
      <c r="U80" s="107"/>
      <c r="V80" s="107"/>
      <c r="W80" s="107"/>
      <c r="X80" s="107"/>
      <c r="Y80" s="107"/>
      <c r="Z80" s="107"/>
      <c r="AA80" s="107"/>
      <c r="AB80" s="107"/>
      <c r="AC80" s="107"/>
      <c r="AD80" s="107"/>
      <c r="AK80" s="116" t="s">
        <v>353</v>
      </c>
      <c r="AL80" s="116" t="s">
        <v>246</v>
      </c>
    </row>
    <row r="81" spans="9:38">
      <c r="I81" s="107"/>
      <c r="J81" s="107"/>
      <c r="K81" s="107"/>
      <c r="L81" s="107"/>
      <c r="M81" s="107"/>
      <c r="N81" s="107"/>
      <c r="O81" s="107"/>
      <c r="P81" s="107"/>
      <c r="Q81" s="107"/>
      <c r="R81" s="107"/>
      <c r="S81" s="107"/>
      <c r="T81" s="107"/>
      <c r="U81" s="107"/>
      <c r="V81" s="107"/>
      <c r="W81" s="107"/>
      <c r="X81" s="107"/>
      <c r="Y81" s="107"/>
      <c r="Z81" s="107"/>
      <c r="AA81" s="107"/>
      <c r="AB81" s="107"/>
      <c r="AC81" s="107"/>
      <c r="AD81" s="107"/>
      <c r="AK81" s="116" t="s">
        <v>354</v>
      </c>
      <c r="AL81" s="116" t="s">
        <v>246</v>
      </c>
    </row>
    <row r="82" spans="9:38"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K82" s="116" t="s">
        <v>355</v>
      </c>
      <c r="AL82" s="116" t="s">
        <v>246</v>
      </c>
    </row>
    <row r="83" spans="9:38">
      <c r="I83" s="107"/>
      <c r="J83" s="107"/>
      <c r="K83" s="107"/>
      <c r="L83" s="107"/>
      <c r="M83" s="107"/>
      <c r="N83" s="107"/>
      <c r="O83" s="107"/>
      <c r="P83" s="107"/>
      <c r="Q83" s="107"/>
      <c r="R83" s="107"/>
      <c r="S83" s="107"/>
      <c r="T83" s="107"/>
      <c r="U83" s="107"/>
      <c r="V83" s="107"/>
      <c r="W83" s="107"/>
      <c r="X83" s="107"/>
      <c r="Y83" s="107"/>
      <c r="Z83" s="107"/>
      <c r="AA83" s="107"/>
      <c r="AB83" s="107"/>
      <c r="AC83" s="107"/>
      <c r="AD83" s="107"/>
    </row>
    <row r="84" spans="9:38">
      <c r="R84" s="173"/>
      <c r="S84" s="174"/>
      <c r="X84" s="173"/>
      <c r="AA84" s="174"/>
    </row>
    <row r="85" spans="9:38">
      <c r="R85" s="173"/>
      <c r="S85" s="174"/>
      <c r="X85" s="173"/>
      <c r="AA85" s="174"/>
    </row>
    <row r="86" spans="9:38">
      <c r="R86" s="173"/>
      <c r="S86" s="174"/>
      <c r="X86" s="173"/>
      <c r="AA86" s="174"/>
    </row>
    <row r="87" spans="9:38">
      <c r="R87" s="173"/>
      <c r="S87" s="174"/>
      <c r="X87" s="173"/>
      <c r="AA87" s="174"/>
    </row>
    <row r="88" spans="9:38">
      <c r="R88" s="173"/>
      <c r="S88" s="174"/>
      <c r="X88" s="173"/>
      <c r="AA88" s="174"/>
    </row>
    <row r="89" spans="9:38">
      <c r="R89" s="173"/>
      <c r="S89" s="174"/>
      <c r="X89" s="173"/>
      <c r="AA89" s="174"/>
    </row>
    <row r="90" spans="9:38">
      <c r="R90" s="173"/>
      <c r="S90" s="174"/>
      <c r="X90" s="173"/>
      <c r="AA90" s="174"/>
    </row>
    <row r="91" spans="9:38">
      <c r="R91" s="173"/>
      <c r="S91" s="174"/>
      <c r="X91" s="173"/>
      <c r="AA91" s="174"/>
    </row>
    <row r="92" spans="9:38">
      <c r="R92" s="173"/>
      <c r="S92" s="174"/>
      <c r="X92" s="173"/>
      <c r="AA92" s="174"/>
    </row>
    <row r="93" spans="9:38">
      <c r="R93" s="173"/>
      <c r="S93" s="174"/>
      <c r="X93" s="173"/>
      <c r="AA93" s="174"/>
    </row>
    <row r="94" spans="9:38">
      <c r="R94" s="173"/>
      <c r="S94" s="174"/>
      <c r="X94" s="173"/>
      <c r="AA94" s="174"/>
    </row>
    <row r="95" spans="9:38">
      <c r="R95" s="173"/>
      <c r="S95" s="174"/>
      <c r="X95" s="173"/>
      <c r="AA95" s="174"/>
    </row>
    <row r="96" spans="9:38">
      <c r="R96" s="173"/>
      <c r="S96" s="174"/>
      <c r="X96" s="173"/>
      <c r="AA96" s="174"/>
    </row>
    <row r="97" spans="18:27">
      <c r="R97" s="173"/>
      <c r="S97" s="174"/>
      <c r="X97" s="173"/>
      <c r="AA97" s="174"/>
    </row>
    <row r="98" spans="18:27">
      <c r="R98" s="173"/>
      <c r="S98" s="174"/>
      <c r="X98" s="173"/>
      <c r="AA98" s="174"/>
    </row>
    <row r="99" spans="18:27">
      <c r="R99" s="173"/>
      <c r="S99" s="174"/>
      <c r="X99" s="173"/>
      <c r="AA99" s="174"/>
    </row>
    <row r="100" spans="18:27">
      <c r="R100" s="173"/>
      <c r="S100" s="174"/>
      <c r="X100" s="173"/>
      <c r="AA100" s="174"/>
    </row>
    <row r="101" spans="18:27">
      <c r="R101" s="173"/>
      <c r="S101" s="174"/>
      <c r="X101" s="173"/>
      <c r="AA101" s="174"/>
    </row>
    <row r="102" spans="18:27">
      <c r="R102" s="173"/>
      <c r="S102" s="174"/>
      <c r="X102" s="173"/>
      <c r="AA102" s="174"/>
    </row>
    <row r="103" spans="18:27">
      <c r="R103" s="173"/>
      <c r="S103" s="174"/>
      <c r="X103" s="173"/>
      <c r="AA103" s="174"/>
    </row>
    <row r="104" spans="18:27">
      <c r="R104" s="173"/>
      <c r="S104" s="174"/>
      <c r="X104" s="173"/>
      <c r="AA104" s="174"/>
    </row>
    <row r="105" spans="18:27">
      <c r="R105" s="173"/>
      <c r="S105" s="174"/>
      <c r="X105" s="173"/>
      <c r="AA105" s="174"/>
    </row>
    <row r="106" spans="18:27">
      <c r="R106" s="173"/>
      <c r="S106" s="174"/>
      <c r="X106" s="173"/>
      <c r="AA106" s="174"/>
    </row>
    <row r="107" spans="18:27">
      <c r="R107" s="173"/>
      <c r="S107" s="174"/>
      <c r="X107" s="173"/>
      <c r="AA107" s="174"/>
    </row>
    <row r="108" spans="18:27">
      <c r="R108" s="173"/>
      <c r="S108" s="174"/>
      <c r="X108" s="173"/>
      <c r="AA108" s="174"/>
    </row>
    <row r="109" spans="18:27">
      <c r="R109" s="173"/>
      <c r="S109" s="174"/>
      <c r="X109" s="173"/>
      <c r="AA109" s="174"/>
    </row>
    <row r="110" spans="18:27">
      <c r="R110" s="173"/>
      <c r="S110" s="174"/>
      <c r="X110" s="173"/>
      <c r="AA110" s="174"/>
    </row>
    <row r="113" spans="33:38">
      <c r="AK113" s="117"/>
      <c r="AL113" s="117"/>
    </row>
    <row r="114" spans="33:38">
      <c r="AG114" s="117"/>
      <c r="AI114" s="117"/>
      <c r="AJ114" s="117"/>
    </row>
    <row r="165" spans="21:22">
      <c r="U165" s="173"/>
      <c r="V165" s="173"/>
    </row>
    <row r="166" spans="21:22">
      <c r="U166" s="173"/>
      <c r="V166" s="173"/>
    </row>
    <row r="167" spans="21:22">
      <c r="U167" s="173"/>
      <c r="V167" s="173"/>
    </row>
    <row r="168" spans="21:22">
      <c r="U168" s="173"/>
      <c r="V168" s="173"/>
    </row>
    <row r="169" spans="21:22">
      <c r="U169" s="173"/>
      <c r="V169" s="173"/>
    </row>
    <row r="170" spans="21:22">
      <c r="U170" s="173"/>
      <c r="V170" s="173"/>
    </row>
    <row r="171" spans="21:22">
      <c r="U171" s="173"/>
      <c r="V171" s="173"/>
    </row>
    <row r="172" spans="21:22">
      <c r="U172" s="173"/>
      <c r="V172" s="173"/>
    </row>
    <row r="173" spans="21:22">
      <c r="U173" s="173"/>
      <c r="V173" s="173"/>
    </row>
    <row r="174" spans="21:22">
      <c r="U174" s="173"/>
      <c r="V174" s="173"/>
    </row>
    <row r="175" spans="21:22">
      <c r="U175" s="173"/>
      <c r="V175" s="173"/>
    </row>
    <row r="176" spans="21:22">
      <c r="U176" s="173"/>
      <c r="V176" s="173"/>
    </row>
    <row r="177" spans="21:22">
      <c r="U177" s="173"/>
      <c r="V177" s="173"/>
    </row>
    <row r="178" spans="21:22">
      <c r="U178" s="173"/>
      <c r="V178" s="173"/>
    </row>
    <row r="179" spans="21:22">
      <c r="U179" s="173"/>
      <c r="V179" s="173"/>
    </row>
    <row r="180" spans="21:22">
      <c r="U180" s="173"/>
      <c r="V180" s="173"/>
    </row>
    <row r="181" spans="21:22">
      <c r="U181" s="173"/>
      <c r="V181" s="173"/>
    </row>
    <row r="182" spans="21:22">
      <c r="U182" s="173"/>
      <c r="V182" s="173"/>
    </row>
    <row r="183" spans="21:22">
      <c r="U183" s="173"/>
      <c r="V183" s="173"/>
    </row>
    <row r="184" spans="21:22">
      <c r="U184" s="173"/>
      <c r="V184" s="173"/>
    </row>
    <row r="185" spans="21:22">
      <c r="U185" s="173"/>
      <c r="V185" s="173"/>
    </row>
    <row r="186" spans="21:22">
      <c r="U186" s="173"/>
      <c r="V186" s="173"/>
    </row>
    <row r="187" spans="21:22">
      <c r="U187" s="173"/>
      <c r="V187" s="173"/>
    </row>
    <row r="188" spans="21:22">
      <c r="U188" s="173"/>
      <c r="V188" s="173"/>
    </row>
    <row r="189" spans="21:22">
      <c r="U189" s="173"/>
      <c r="V189" s="173"/>
    </row>
    <row r="190" spans="21:22">
      <c r="U190" s="173"/>
      <c r="V190" s="173"/>
    </row>
    <row r="191" spans="21:22">
      <c r="U191" s="173"/>
      <c r="V191" s="173"/>
    </row>
    <row r="192" spans="21:22">
      <c r="U192" s="173"/>
      <c r="V192" s="173"/>
    </row>
    <row r="193" spans="21:22">
      <c r="U193" s="173"/>
      <c r="V193" s="173"/>
    </row>
    <row r="194" spans="21:22">
      <c r="U194" s="173"/>
      <c r="V194" s="173"/>
    </row>
    <row r="195" spans="21:22">
      <c r="U195" s="173"/>
      <c r="V195" s="173"/>
    </row>
    <row r="196" spans="21:22">
      <c r="U196" s="173"/>
      <c r="V196" s="173"/>
    </row>
    <row r="197" spans="21:22">
      <c r="U197" s="173"/>
      <c r="V197" s="173"/>
    </row>
    <row r="198" spans="21:22">
      <c r="U198" s="173"/>
      <c r="V198" s="173"/>
    </row>
    <row r="199" spans="21:22">
      <c r="U199" s="173"/>
      <c r="V199" s="173"/>
    </row>
    <row r="200" spans="21:22">
      <c r="U200" s="173"/>
      <c r="V200" s="173"/>
    </row>
    <row r="201" spans="21:22">
      <c r="U201" s="173"/>
      <c r="V201" s="173"/>
    </row>
    <row r="202" spans="21:22">
      <c r="U202" s="173"/>
      <c r="V202" s="173"/>
    </row>
    <row r="203" spans="21:22">
      <c r="U203" s="173"/>
      <c r="V203" s="173"/>
    </row>
    <row r="204" spans="21:22">
      <c r="U204" s="173"/>
      <c r="V204" s="173"/>
    </row>
    <row r="205" spans="21:22">
      <c r="U205" s="173"/>
      <c r="V205" s="173"/>
    </row>
    <row r="206" spans="21:22">
      <c r="U206" s="173"/>
      <c r="V206" s="173"/>
    </row>
    <row r="207" spans="21:22">
      <c r="U207" s="173"/>
      <c r="V207" s="173"/>
    </row>
    <row r="208" spans="21:22">
      <c r="U208" s="173"/>
      <c r="V208" s="173"/>
    </row>
    <row r="209" spans="21:22">
      <c r="U209" s="173"/>
      <c r="V209" s="173"/>
    </row>
    <row r="210" spans="21:22">
      <c r="U210" s="173"/>
      <c r="V210" s="173"/>
    </row>
    <row r="211" spans="21:22">
      <c r="U211" s="173"/>
      <c r="V211" s="173"/>
    </row>
    <row r="212" spans="21:22">
      <c r="U212" s="173"/>
      <c r="V212" s="173"/>
    </row>
    <row r="213" spans="21:22">
      <c r="U213" s="173"/>
      <c r="V213" s="173"/>
    </row>
    <row r="214" spans="21:22">
      <c r="U214" s="173"/>
      <c r="V214" s="173"/>
    </row>
    <row r="215" spans="21:22">
      <c r="U215" s="173"/>
      <c r="V215" s="173"/>
    </row>
    <row r="216" spans="21:22">
      <c r="U216" s="173"/>
      <c r="V216" s="173"/>
    </row>
    <row r="217" spans="21:22">
      <c r="U217" s="173"/>
      <c r="V217" s="173"/>
    </row>
    <row r="218" spans="21:22">
      <c r="U218" s="173"/>
      <c r="V218" s="173"/>
    </row>
    <row r="219" spans="21:22">
      <c r="U219" s="173"/>
      <c r="V219" s="173"/>
    </row>
    <row r="220" spans="21:22">
      <c r="U220" s="173"/>
      <c r="V220" s="173"/>
    </row>
    <row r="221" spans="21:22">
      <c r="U221" s="173"/>
      <c r="V221" s="173"/>
    </row>
    <row r="222" spans="21:22">
      <c r="U222" s="173"/>
      <c r="V222" s="173"/>
    </row>
    <row r="223" spans="21:22">
      <c r="U223" s="173"/>
      <c r="V223" s="173"/>
    </row>
    <row r="224" spans="21:22">
      <c r="U224" s="173"/>
      <c r="V224" s="173"/>
    </row>
    <row r="225" spans="21:22">
      <c r="U225" s="173"/>
      <c r="V225" s="173"/>
    </row>
    <row r="226" spans="21:22">
      <c r="U226" s="173"/>
      <c r="V226" s="173"/>
    </row>
    <row r="227" spans="21:22">
      <c r="U227" s="173"/>
      <c r="V227" s="173"/>
    </row>
    <row r="228" spans="21:22">
      <c r="U228" s="173"/>
      <c r="V228" s="173"/>
    </row>
    <row r="229" spans="21:22">
      <c r="U229" s="173"/>
      <c r="V229" s="173"/>
    </row>
    <row r="230" spans="21:22">
      <c r="U230" s="173"/>
      <c r="V230" s="173"/>
    </row>
    <row r="231" spans="21:22">
      <c r="U231" s="173"/>
      <c r="V231" s="173"/>
    </row>
    <row r="232" spans="21:22">
      <c r="U232" s="173"/>
      <c r="V232" s="173"/>
    </row>
    <row r="233" spans="21:22">
      <c r="U233" s="173"/>
      <c r="V233" s="173"/>
    </row>
    <row r="234" spans="21:22">
      <c r="U234" s="173"/>
      <c r="V234" s="173"/>
    </row>
    <row r="235" spans="21:22">
      <c r="U235" s="173"/>
      <c r="V235" s="173"/>
    </row>
    <row r="236" spans="21:22">
      <c r="U236" s="173"/>
      <c r="V236" s="173"/>
    </row>
    <row r="237" spans="21:22">
      <c r="U237" s="173"/>
      <c r="V237" s="173"/>
    </row>
    <row r="238" spans="21:22">
      <c r="U238" s="173"/>
      <c r="V238" s="173"/>
    </row>
    <row r="239" spans="21:22">
      <c r="U239" s="173"/>
      <c r="V239" s="173"/>
    </row>
    <row r="240" spans="21:22">
      <c r="U240" s="173"/>
      <c r="V240" s="173"/>
    </row>
    <row r="241" spans="21:22">
      <c r="U241" s="173"/>
      <c r="V241" s="173"/>
    </row>
    <row r="242" spans="21:22">
      <c r="U242" s="173"/>
      <c r="V242" s="173"/>
    </row>
    <row r="243" spans="21:22">
      <c r="U243" s="173"/>
      <c r="V243" s="173"/>
    </row>
    <row r="244" spans="21:22">
      <c r="U244" s="173"/>
      <c r="V244" s="173"/>
    </row>
    <row r="245" spans="21:22">
      <c r="U245" s="173"/>
      <c r="V245" s="173"/>
    </row>
    <row r="246" spans="21:22">
      <c r="U246" s="173"/>
      <c r="V246" s="173"/>
    </row>
    <row r="247" spans="21:22">
      <c r="U247" s="173"/>
      <c r="V247" s="173"/>
    </row>
    <row r="248" spans="21:22">
      <c r="U248" s="173"/>
      <c r="V248" s="173"/>
    </row>
    <row r="249" spans="21:22">
      <c r="U249" s="173"/>
      <c r="V249" s="173"/>
    </row>
    <row r="250" spans="21:22">
      <c r="U250" s="173"/>
      <c r="V250" s="173"/>
    </row>
    <row r="251" spans="21:22">
      <c r="U251" s="173"/>
      <c r="V251" s="173"/>
    </row>
    <row r="252" spans="21:22">
      <c r="U252" s="173"/>
      <c r="V252" s="173"/>
    </row>
    <row r="253" spans="21:22">
      <c r="U253" s="173"/>
      <c r="V253" s="173"/>
    </row>
    <row r="254" spans="21:22">
      <c r="U254" s="173"/>
      <c r="V254" s="173"/>
    </row>
    <row r="255" spans="21:22">
      <c r="U255" s="173"/>
      <c r="V255" s="173"/>
    </row>
    <row r="256" spans="21:22">
      <c r="U256" s="173"/>
      <c r="V256" s="173"/>
    </row>
    <row r="257" spans="21:22">
      <c r="U257" s="173"/>
      <c r="V257" s="173"/>
    </row>
    <row r="258" spans="21:22">
      <c r="U258" s="173"/>
      <c r="V258" s="173"/>
    </row>
    <row r="259" spans="21:22">
      <c r="U259" s="173"/>
      <c r="V259" s="173"/>
    </row>
    <row r="260" spans="21:22">
      <c r="U260" s="173"/>
      <c r="V260" s="173"/>
    </row>
    <row r="261" spans="21:22">
      <c r="U261" s="173"/>
      <c r="V261" s="173"/>
    </row>
    <row r="262" spans="21:22">
      <c r="U262" s="173"/>
      <c r="V262" s="173"/>
    </row>
    <row r="263" spans="21:22">
      <c r="U263" s="173"/>
      <c r="V263" s="173"/>
    </row>
    <row r="264" spans="21:22">
      <c r="U264" s="173"/>
      <c r="V264" s="173"/>
    </row>
    <row r="265" spans="21:22">
      <c r="U265" s="173"/>
      <c r="V265" s="173"/>
    </row>
    <row r="266" spans="21:22">
      <c r="U266" s="173"/>
      <c r="V266" s="173"/>
    </row>
    <row r="267" spans="21:22">
      <c r="U267" s="173"/>
      <c r="V267" s="173"/>
    </row>
    <row r="268" spans="21:22">
      <c r="U268" s="173"/>
      <c r="V268" s="173"/>
    </row>
    <row r="269" spans="21:22">
      <c r="U269" s="173"/>
      <c r="V269" s="173"/>
    </row>
    <row r="270" spans="21:22">
      <c r="U270" s="173"/>
      <c r="V270" s="173"/>
    </row>
    <row r="271" spans="21:22">
      <c r="U271" s="173"/>
      <c r="V271" s="173"/>
    </row>
    <row r="272" spans="21:22">
      <c r="U272" s="173"/>
      <c r="V272" s="173"/>
    </row>
    <row r="273" spans="21:22">
      <c r="U273" s="173"/>
      <c r="V273" s="173"/>
    </row>
    <row r="274" spans="21:22">
      <c r="U274" s="173"/>
      <c r="V274" s="173"/>
    </row>
    <row r="275" spans="21:22">
      <c r="U275" s="173"/>
      <c r="V275" s="173"/>
    </row>
    <row r="276" spans="21:22">
      <c r="U276" s="173"/>
      <c r="V276" s="173"/>
    </row>
    <row r="277" spans="21:22">
      <c r="U277" s="173"/>
      <c r="V277" s="173"/>
    </row>
    <row r="278" spans="21:22">
      <c r="U278" s="173"/>
      <c r="V278" s="173"/>
    </row>
    <row r="279" spans="21:22">
      <c r="U279" s="173"/>
      <c r="V279" s="173"/>
    </row>
    <row r="280" spans="21:22">
      <c r="U280" s="173"/>
      <c r="V280" s="173"/>
    </row>
    <row r="281" spans="21:22">
      <c r="U281" s="173"/>
      <c r="V281" s="173"/>
    </row>
    <row r="282" spans="21:22">
      <c r="U282" s="173"/>
      <c r="V282" s="173"/>
    </row>
    <row r="283" spans="21:22">
      <c r="U283" s="173"/>
      <c r="V283" s="173"/>
    </row>
    <row r="284" spans="21:22">
      <c r="U284" s="173"/>
      <c r="V284" s="173"/>
    </row>
    <row r="285" spans="21:22">
      <c r="U285" s="173"/>
      <c r="V285" s="173"/>
    </row>
    <row r="286" spans="21:22">
      <c r="U286" s="173"/>
      <c r="V286" s="173"/>
    </row>
    <row r="287" spans="21:22">
      <c r="U287" s="173"/>
      <c r="V287" s="173"/>
    </row>
    <row r="288" spans="21:22">
      <c r="U288" s="173"/>
      <c r="V288" s="173"/>
    </row>
    <row r="289" spans="21:22">
      <c r="U289" s="173"/>
      <c r="V289" s="173"/>
    </row>
    <row r="290" spans="21:22">
      <c r="U290" s="173"/>
      <c r="V290" s="173"/>
    </row>
    <row r="291" spans="21:22">
      <c r="U291" s="173"/>
      <c r="V291" s="173"/>
    </row>
    <row r="292" spans="21:22">
      <c r="U292" s="173"/>
      <c r="V292" s="173"/>
    </row>
    <row r="293" spans="21:22">
      <c r="U293" s="173"/>
      <c r="V293" s="173"/>
    </row>
    <row r="294" spans="21:22">
      <c r="U294" s="173"/>
      <c r="V294" s="173"/>
    </row>
    <row r="295" spans="21:22">
      <c r="U295" s="173"/>
      <c r="V295" s="173"/>
    </row>
    <row r="296" spans="21:22">
      <c r="U296" s="173"/>
      <c r="V296" s="173"/>
    </row>
    <row r="297" spans="21:22">
      <c r="U297" s="173"/>
      <c r="V297" s="173"/>
    </row>
    <row r="298" spans="21:22">
      <c r="U298" s="173"/>
      <c r="V298" s="173"/>
    </row>
    <row r="299" spans="21:22">
      <c r="U299" s="173"/>
      <c r="V299" s="173"/>
    </row>
    <row r="300" spans="21:22">
      <c r="U300" s="173"/>
      <c r="V300" s="173"/>
    </row>
    <row r="301" spans="21:22">
      <c r="U301" s="173"/>
      <c r="V301" s="173"/>
    </row>
    <row r="302" spans="21:22">
      <c r="U302" s="173"/>
      <c r="V302" s="173"/>
    </row>
    <row r="303" spans="21:22">
      <c r="U303" s="173"/>
      <c r="V303" s="173"/>
    </row>
    <row r="304" spans="21:22">
      <c r="U304" s="173"/>
      <c r="V304" s="173"/>
    </row>
    <row r="305" spans="21:22">
      <c r="U305" s="173"/>
      <c r="V305" s="173"/>
    </row>
    <row r="306" spans="21:22">
      <c r="U306" s="173"/>
      <c r="V306" s="173"/>
    </row>
    <row r="307" spans="21:22">
      <c r="U307" s="173"/>
      <c r="V307" s="173"/>
    </row>
    <row r="308" spans="21:22">
      <c r="U308" s="173"/>
      <c r="V308" s="173"/>
    </row>
    <row r="309" spans="21:22">
      <c r="U309" s="173"/>
      <c r="V309" s="173"/>
    </row>
    <row r="310" spans="21:22">
      <c r="U310" s="173"/>
      <c r="V310" s="173"/>
    </row>
    <row r="311" spans="21:22">
      <c r="U311" s="173"/>
      <c r="V311" s="173"/>
    </row>
    <row r="312" spans="21:22">
      <c r="U312" s="173"/>
      <c r="V312" s="173"/>
    </row>
    <row r="313" spans="21:22">
      <c r="U313" s="173"/>
      <c r="V313" s="173"/>
    </row>
    <row r="314" spans="21:22">
      <c r="U314" s="173"/>
      <c r="V314" s="173"/>
    </row>
    <row r="315" spans="21:22">
      <c r="U315" s="173"/>
      <c r="V315" s="173"/>
    </row>
    <row r="316" spans="21:22">
      <c r="U316" s="173"/>
      <c r="V316" s="173"/>
    </row>
  </sheetData>
  <sheetProtection algorithmName="SHA-512" hashValue="M2deonH9hV81K7BBzN0K3GmN9D2kYSxC/DPa+uy6k4qBe77qfI5fnn24HHR08mup3XZ79b5TsA5xy4SxTuik4g==" saltValue="OAUvfsqY5SszU4tcjTmjYA==" spinCount="100000" sheet="1" objects="1" scenarios="1"/>
  <mergeCells count="36">
    <mergeCell ref="AA5:AA6"/>
    <mergeCell ref="AB5:AC5"/>
    <mergeCell ref="AD5:AD6"/>
    <mergeCell ref="I5:P5"/>
    <mergeCell ref="Q5:Q6"/>
    <mergeCell ref="R5:U5"/>
    <mergeCell ref="V5:W6"/>
    <mergeCell ref="X5:X6"/>
    <mergeCell ref="Y5:Z5"/>
    <mergeCell ref="AA13:AA14"/>
    <mergeCell ref="AB13:AC13"/>
    <mergeCell ref="AD13:AD14"/>
    <mergeCell ref="I21:P21"/>
    <mergeCell ref="Q21:Q22"/>
    <mergeCell ref="R21:U21"/>
    <mergeCell ref="V21:W22"/>
    <mergeCell ref="X21:X22"/>
    <mergeCell ref="Y21:Z21"/>
    <mergeCell ref="AA21:AA22"/>
    <mergeCell ref="I13:P13"/>
    <mergeCell ref="Q13:Q14"/>
    <mergeCell ref="R13:U13"/>
    <mergeCell ref="V13:W14"/>
    <mergeCell ref="X13:X14"/>
    <mergeCell ref="Y13:Z13"/>
    <mergeCell ref="AD30:AD31"/>
    <mergeCell ref="AB21:AC21"/>
    <mergeCell ref="AD21:AD22"/>
    <mergeCell ref="I30:P30"/>
    <mergeCell ref="Q30:Q31"/>
    <mergeCell ref="R30:U30"/>
    <mergeCell ref="V30:W31"/>
    <mergeCell ref="X30:X31"/>
    <mergeCell ref="Y30:Z30"/>
    <mergeCell ref="AA30:AA31"/>
    <mergeCell ref="AB30:AC30"/>
  </mergeCells>
  <phoneticPr fontId="1"/>
  <conditionalFormatting sqref="L1:P5 L7:P13 L15:P21 L23:P30 L32:P1048576">
    <cfRule type="containsText" dxfId="20" priority="18" operator="containsText" text="×">
      <formula>NOT(ISERROR(SEARCH("×",L1)))</formula>
    </cfRule>
  </conditionalFormatting>
  <conditionalFormatting sqref="Q2:Q1048576">
    <cfRule type="containsText" dxfId="19" priority="16" operator="containsText" text="同程度">
      <formula>NOT(ISERROR(SEARCH("同程度",Q2)))</formula>
    </cfRule>
    <cfRule type="containsText" dxfId="18" priority="17" operator="containsText" text="―">
      <formula>NOT(ISERROR(SEARCH("―",Q2)))</formula>
    </cfRule>
  </conditionalFormatting>
  <conditionalFormatting sqref="R2:U1048576 X1:X1048576 AA1:AA1048576">
    <cfRule type="containsText" dxfId="17" priority="13" operator="containsText" text="－">
      <formula>NOT(ISERROR(SEARCH("－",R1)))</formula>
    </cfRule>
    <cfRule type="containsText" dxfId="16" priority="14" operator="containsText" text="↓">
      <formula>NOT(ISERROR(SEARCH("↓",R1)))</formula>
    </cfRule>
    <cfRule type="containsText" dxfId="15" priority="15" operator="containsText" text="↑">
      <formula>NOT(ISERROR(SEARCH("↑",R1)))</formula>
    </cfRule>
  </conditionalFormatting>
  <conditionalFormatting sqref="V1:V1048576">
    <cfRule type="containsText" dxfId="14" priority="7" operator="containsText" text="－">
      <formula>NOT(ISERROR(SEARCH("－",V1)))</formula>
    </cfRule>
    <cfRule type="containsText" dxfId="13" priority="19" operator="containsText" text="↓↓↑↓">
      <formula>NOT(ISERROR(SEARCH("↓↓↑↓",V1)))</formula>
    </cfRule>
    <cfRule type="containsText" dxfId="12" priority="20" operator="containsText" text="↓↑↓↓">
      <formula>NOT(ISERROR(SEARCH("↓↑↓↓",V1)))</formula>
    </cfRule>
    <cfRule type="containsText" dxfId="11" priority="21" operator="containsText" text="↑↓↑↑">
      <formula>NOT(ISERROR(SEARCH("↑↓↑↑",V1)))</formula>
    </cfRule>
    <cfRule type="containsText" dxfId="10" priority="22" operator="containsText" text="↑↑↓↑">
      <formula>NOT(ISERROR(SEARCH("↑↑↓↑",V1)))</formula>
    </cfRule>
  </conditionalFormatting>
  <conditionalFormatting sqref="Y1:Z1048576 AB1:AC1048576">
    <cfRule type="containsText" dxfId="9" priority="9" operator="containsText" text="判定外">
      <formula>NOT(ISERROR(SEARCH("判定外",Y1)))</formula>
    </cfRule>
    <cfRule type="containsText" dxfId="8" priority="10" operator="containsText" text="×">
      <formula>NOT(ISERROR(SEARCH("×",Y1)))</formula>
    </cfRule>
    <cfRule type="containsText" dxfId="7" priority="11" operator="containsText" text="減少">
      <formula>NOT(ISERROR(SEARCH("減少",Y1)))</formula>
    </cfRule>
    <cfRule type="containsText" dxfId="6" priority="12" operator="containsText" text="増加">
      <formula>NOT(ISERROR(SEARCH("増加",Y1)))</formula>
    </cfRule>
  </conditionalFormatting>
  <conditionalFormatting sqref="I1:I1048576">
    <cfRule type="cellIs" dxfId="5" priority="6" operator="between">
      <formula>1E-26</formula>
      <formula>0.05</formula>
    </cfRule>
  </conditionalFormatting>
  <conditionalFormatting sqref="L6:P6">
    <cfRule type="containsText" dxfId="4" priority="5" operator="containsText" text="×">
      <formula>NOT(ISERROR(SEARCH("×",L6)))</formula>
    </cfRule>
  </conditionalFormatting>
  <conditionalFormatting sqref="L31:P31">
    <cfRule type="containsText" dxfId="3" priority="1" operator="containsText" text="×">
      <formula>NOT(ISERROR(SEARCH("×",L31)))</formula>
    </cfRule>
  </conditionalFormatting>
  <conditionalFormatting sqref="Q1:U1">
    <cfRule type="containsText" dxfId="2" priority="4" operator="containsText" text="×">
      <formula>NOT(ISERROR(SEARCH("×",Q1)))</formula>
    </cfRule>
  </conditionalFormatting>
  <conditionalFormatting sqref="L14:P14">
    <cfRule type="containsText" dxfId="1" priority="3" operator="containsText" text="×">
      <formula>NOT(ISERROR(SEARCH("×",L14)))</formula>
    </cfRule>
  </conditionalFormatting>
  <conditionalFormatting sqref="L22:P22">
    <cfRule type="containsText" dxfId="0" priority="2" operator="containsText" text="×">
      <formula>NOT(ISERROR(SEARCH("×",L22)))</formula>
    </cfRule>
  </conditionalFormatting>
  <dataValidations count="1">
    <dataValidation type="list" allowBlank="1" showInputMessage="1" showErrorMessage="1" sqref="AD7:AE11 AD15:AD19 AD23:AD27 AD32:AD36" xr:uid="{1272E844-7DDA-4210-B956-F4DCE6917D0D}">
      <formula1>$AI$2:$AI$9</formula1>
    </dataValidation>
  </dataValidations>
  <hyperlinks>
    <hyperlink ref="C1" location="目次!A1" display="目次に戻る" xr:uid="{00000000-0004-0000-0300-000000000000}"/>
  </hyperlinks>
  <pageMargins left="0.51181102362204722" right="0.51181102362204722" top="0.74803149606299213" bottom="0.74803149606299213" header="0.31496062992125984" footer="0.31496062992125984"/>
  <pageSetup paperSize="9" scale="61" orientation="landscape" r:id="rId1"/>
  <headerFooter>
    <oddFooter>&amp;R&amp;6出典：日本学術振興会公表資料「科研費データ」を加工して作成（https://www.jsps.go.jp/j-grantsinaid/27_kdata/kohyo/index.html）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9"/>
  </sheetPr>
  <dimension ref="A1:U102"/>
  <sheetViews>
    <sheetView workbookViewId="0">
      <pane xSplit="3" ySplit="14" topLeftCell="D15" activePane="bottomRight" state="frozen"/>
      <selection pane="topRight" activeCell="D1" sqref="D1"/>
      <selection pane="bottomLeft" activeCell="A15" sqref="A15"/>
      <selection pane="bottomRight" activeCell="D15" sqref="D15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6" width="9.375" style="46" customWidth="1"/>
    <col min="7" max="7" width="17.625" style="46" customWidth="1"/>
    <col min="8" max="8" width="16.125" style="46" customWidth="1"/>
    <col min="9" max="9" width="18.25" style="46" customWidth="1"/>
    <col min="10" max="13" width="9.25" style="46" customWidth="1"/>
    <col min="14" max="15" width="9.25" customWidth="1"/>
    <col min="16" max="19" width="8.625" customWidth="1"/>
    <col min="21" max="21" width="11.625" bestFit="1" customWidth="1"/>
  </cols>
  <sheetData>
    <row r="1" spans="1:21" ht="24" customHeight="1" thickBot="1">
      <c r="A1" s="1" t="s">
        <v>235</v>
      </c>
      <c r="B1" s="1"/>
      <c r="C1" s="1"/>
      <c r="D1"/>
      <c r="E1"/>
      <c r="F1"/>
      <c r="G1"/>
      <c r="H1"/>
      <c r="I1"/>
      <c r="J1"/>
      <c r="K1"/>
      <c r="L1"/>
      <c r="M1"/>
      <c r="U1" s="74" t="s">
        <v>196</v>
      </c>
    </row>
    <row r="2" spans="1:21" ht="24" customHeight="1">
      <c r="A2" s="1" t="s">
        <v>241</v>
      </c>
      <c r="B2" s="1"/>
      <c r="C2" s="1"/>
      <c r="D2"/>
      <c r="E2"/>
      <c r="F2"/>
      <c r="G2"/>
      <c r="H2"/>
      <c r="I2"/>
      <c r="J2"/>
      <c r="K2"/>
      <c r="L2"/>
      <c r="M2"/>
    </row>
    <row r="3" spans="1:21" s="4" customFormat="1" ht="14.25" thickBot="1">
      <c r="A3" s="79"/>
      <c r="B3" s="5"/>
      <c r="C3" s="79"/>
      <c r="D3" s="79"/>
      <c r="E3" s="79"/>
      <c r="F3" s="79"/>
      <c r="G3" s="5"/>
      <c r="H3" s="79"/>
      <c r="I3" s="79"/>
      <c r="J3" s="79"/>
      <c r="K3" s="79"/>
    </row>
    <row r="4" spans="1:21">
      <c r="D4" s="230" t="s">
        <v>14</v>
      </c>
      <c r="E4" s="231"/>
      <c r="F4" s="231"/>
      <c r="G4" s="231"/>
      <c r="H4" s="231"/>
      <c r="I4" s="231"/>
      <c r="J4" s="231"/>
      <c r="K4" s="231"/>
      <c r="L4" s="231"/>
      <c r="M4" s="232" t="s">
        <v>13</v>
      </c>
      <c r="N4" s="232"/>
      <c r="O4" s="233"/>
      <c r="P4" s="88"/>
      <c r="Q4" s="89"/>
      <c r="R4" s="89"/>
      <c r="S4" s="90"/>
    </row>
    <row r="5" spans="1:21" ht="13.5" customHeight="1">
      <c r="D5" s="11"/>
      <c r="E5" s="9"/>
      <c r="F5" s="9"/>
      <c r="G5" s="9"/>
      <c r="H5" s="9"/>
      <c r="I5" s="9"/>
      <c r="J5" s="236" t="s">
        <v>9</v>
      </c>
      <c r="K5" s="237"/>
      <c r="L5" s="237"/>
      <c r="M5" s="234"/>
      <c r="N5" s="234"/>
      <c r="O5" s="235"/>
      <c r="P5" s="12"/>
      <c r="Q5" s="13"/>
      <c r="R5" s="13"/>
      <c r="S5" s="14"/>
    </row>
    <row r="6" spans="1:21" ht="41.25" thickBot="1">
      <c r="D6" s="16" t="s">
        <v>12</v>
      </c>
      <c r="E6" s="17" t="s">
        <v>11</v>
      </c>
      <c r="F6" s="17" t="s">
        <v>10</v>
      </c>
      <c r="G6" s="51" t="s">
        <v>232</v>
      </c>
      <c r="H6" s="51" t="s">
        <v>233</v>
      </c>
      <c r="I6" s="51" t="s">
        <v>234</v>
      </c>
      <c r="J6" s="86" t="s">
        <v>8</v>
      </c>
      <c r="K6" s="86" t="s">
        <v>7</v>
      </c>
      <c r="L6" s="86" t="s">
        <v>6</v>
      </c>
      <c r="M6" s="86" t="s">
        <v>5</v>
      </c>
      <c r="N6" s="86" t="s">
        <v>4</v>
      </c>
      <c r="O6" s="19" t="s">
        <v>3</v>
      </c>
      <c r="P6" s="20" t="s">
        <v>15</v>
      </c>
      <c r="Q6" s="18" t="s">
        <v>16</v>
      </c>
      <c r="R6" s="18" t="s">
        <v>17</v>
      </c>
      <c r="S6" s="21" t="s">
        <v>18</v>
      </c>
    </row>
    <row r="7" spans="1:21">
      <c r="C7" s="22" t="s">
        <v>1</v>
      </c>
      <c r="D7" s="23">
        <f>INDEX(D15:D100,MATCH(C7,C15:C100,0),0)</f>
        <v>287</v>
      </c>
      <c r="E7" s="24">
        <f>INDEX(E15:E100,MATCH(C7,C15:C100,0),0)</f>
        <v>19.5</v>
      </c>
      <c r="F7" s="24">
        <f>INDEX(F15:F100,MATCH(C7,C15:C100,0),0)</f>
        <v>23.7</v>
      </c>
      <c r="G7" s="25">
        <f>INDEX(G15:G100,MATCH(C7,C15:C100,0),0)</f>
        <v>446800000</v>
      </c>
      <c r="H7" s="26">
        <f>INDEX(H15:H100,MATCH(C7,C15:C100,0),0)</f>
        <v>134040000</v>
      </c>
      <c r="I7" s="26">
        <f>INDEX(I15:I100,MATCH(C7,C15:C100,0),0)</f>
        <v>580840000</v>
      </c>
      <c r="J7" s="26">
        <f t="shared" ref="J7:S7" si="0">INDEX(J15:J100,MATCH($C$7,$C$15:$C$100,0),0)</f>
        <v>2</v>
      </c>
      <c r="K7" s="26">
        <f t="shared" si="0"/>
        <v>31</v>
      </c>
      <c r="L7" s="26">
        <f t="shared" si="0"/>
        <v>170</v>
      </c>
      <c r="M7" s="26">
        <f t="shared" si="0"/>
        <v>479</v>
      </c>
      <c r="N7" s="26">
        <f t="shared" si="0"/>
        <v>90</v>
      </c>
      <c r="O7" s="27">
        <f t="shared" si="0"/>
        <v>18.8</v>
      </c>
      <c r="P7" s="26">
        <f t="shared" si="0"/>
        <v>39</v>
      </c>
      <c r="Q7" s="26">
        <f t="shared" si="0"/>
        <v>39</v>
      </c>
      <c r="R7" s="26">
        <f t="shared" si="0"/>
        <v>63</v>
      </c>
      <c r="S7" s="28">
        <f t="shared" si="0"/>
        <v>80</v>
      </c>
    </row>
    <row r="8" spans="1:21">
      <c r="C8" s="29" t="s">
        <v>19</v>
      </c>
      <c r="D8" s="96">
        <f>ROUND(SUMIF($B$15:$B$100,"G",D15:D100)/(COUNTIFS(B15:B100,"G",D15:D100,"&lt;&gt;")),1)</f>
        <v>423</v>
      </c>
      <c r="E8" s="97">
        <f>ROUND(SUMIF($B$15:$B$100,"G",E15:E100)/(COUNTIFS(B15:B100,"G",D15:D100,"&lt;&gt;")),1)</f>
        <v>19.2</v>
      </c>
      <c r="F8" s="97">
        <f>ROUND(SUMIF($B$15:$B$100,"G",F15:F100)/(COUNTIFS(B15:B100,"G",D15:D100,"&lt;&gt;")),1)</f>
        <v>26.2</v>
      </c>
      <c r="G8" s="98">
        <f>ROUND(SUMIF($B$15:$B$100,"G",G15:G100)/(COUNTIFS(B15:B100,"G",D15:D100,"&lt;&gt;")),1)</f>
        <v>661919703.29999995</v>
      </c>
      <c r="H8" s="98">
        <f>ROUND(SUMIF($B$15:$B$100,"G",H15:H100)/(COUNTIFS(B15:B100,"G",D15:D100,"&lt;&gt;")),1)</f>
        <v>198575911</v>
      </c>
      <c r="I8" s="98">
        <f>ROUND(SUM(G8:H8),1)</f>
        <v>860495614.29999995</v>
      </c>
      <c r="J8" s="98">
        <f>ROUND(SUMIF($B$15:$B$100,"G",J15:J100)/(COUNTIFS(B15:B100,"G",D15:D100,"&lt;&gt;")),1)</f>
        <v>4.2</v>
      </c>
      <c r="K8" s="98">
        <f>ROUND(SUMIF($B$15:$B$100,"G",K15:K100)/(COUNTIFS(B15:B100,"G",D15:D100,"&lt;&gt;")),1)</f>
        <v>45.2</v>
      </c>
      <c r="L8" s="98">
        <f>ROUND(SUMIF($B$15:$B$100,"G",L15:L100)/(COUNTIFS(B15:B100,"G",D15:D100,"&lt;&gt;")),1)</f>
        <v>237.6</v>
      </c>
      <c r="M8" s="98">
        <f>ROUND(SUMIF($B$15:$B$100,"G",M15:M100)/(COUNTIFS(B15:B100,"G",D15:D100,"&lt;&gt;")),1)</f>
        <v>579.6</v>
      </c>
      <c r="N8" s="98">
        <f>ROUND(SUMIF($B$15:$B$100,"G",N15:N100)/(COUNTIFS(B15:B100,"G",D15:D100,"&lt;&gt;")),1)</f>
        <v>143.30000000000001</v>
      </c>
      <c r="O8" s="33">
        <f>SUMIF($B$15:$B$100,"G",O15:O100)/(COUNTIFS(B15:B100,"G",D15:D100,"&lt;&gt;"))</f>
        <v>24.132000000000001</v>
      </c>
      <c r="P8" s="34"/>
      <c r="Q8" s="35"/>
      <c r="R8" s="35"/>
      <c r="S8" s="36"/>
    </row>
    <row r="9" spans="1:21" ht="14.25" thickBot="1">
      <c r="C9" s="37" t="s">
        <v>20</v>
      </c>
      <c r="D9" s="99">
        <f>ROUND(AVERAGE(D15:D100),1)</f>
        <v>493.8</v>
      </c>
      <c r="E9" s="100">
        <f>ROUND(AVERAGE(E15:E100),1)</f>
        <v>20.7</v>
      </c>
      <c r="F9" s="100">
        <f>ROUND(AVERAGE(F15:F100),1)</f>
        <v>26.3</v>
      </c>
      <c r="G9" s="101">
        <f>ROUND(AVERAGE(G15:G100),1)</f>
        <v>1228325564.8</v>
      </c>
      <c r="H9" s="101">
        <f>ROUND(AVERAGE(H15:H100),1)</f>
        <v>368497669.5</v>
      </c>
      <c r="I9" s="101">
        <f>ROUND(SUM(G9:H9),1)</f>
        <v>1596823234.3</v>
      </c>
      <c r="J9" s="101">
        <f t="shared" ref="J9:O9" si="1">ROUND(AVERAGE(J15:J100),1)</f>
        <v>18.3</v>
      </c>
      <c r="K9" s="101">
        <f t="shared" si="1"/>
        <v>79.8</v>
      </c>
      <c r="L9" s="101">
        <f t="shared" si="1"/>
        <v>206.8</v>
      </c>
      <c r="M9" s="101">
        <f t="shared" si="1"/>
        <v>573.5</v>
      </c>
      <c r="N9" s="101">
        <f t="shared" si="1"/>
        <v>170</v>
      </c>
      <c r="O9" s="41">
        <f t="shared" si="1"/>
        <v>27.9</v>
      </c>
      <c r="P9" s="42"/>
      <c r="Q9" s="43"/>
      <c r="R9" s="43"/>
      <c r="S9" s="44"/>
    </row>
    <row r="10" spans="1:21" ht="21" customHeight="1" thickBot="1">
      <c r="D10" s="45"/>
    </row>
    <row r="11" spans="1:21" ht="21" customHeight="1">
      <c r="D11" s="238" t="s">
        <v>222</v>
      </c>
      <c r="E11" s="239"/>
      <c r="F11" s="239"/>
      <c r="G11" s="239"/>
      <c r="H11" s="239"/>
      <c r="I11" s="239"/>
      <c r="J11" s="239"/>
      <c r="K11" s="239"/>
      <c r="L11" s="239"/>
      <c r="M11" s="239"/>
      <c r="N11" s="239"/>
      <c r="O11" s="239"/>
      <c r="P11" s="239"/>
      <c r="Q11" s="239"/>
      <c r="R11" s="239"/>
      <c r="S11" s="240"/>
    </row>
    <row r="12" spans="1:21" ht="21" customHeight="1">
      <c r="D12" s="241" t="s">
        <v>14</v>
      </c>
      <c r="E12" s="237"/>
      <c r="F12" s="237"/>
      <c r="G12" s="237"/>
      <c r="H12" s="237"/>
      <c r="I12" s="237"/>
      <c r="J12" s="237"/>
      <c r="K12" s="237"/>
      <c r="L12" s="237"/>
      <c r="M12" s="234" t="s">
        <v>13</v>
      </c>
      <c r="N12" s="234"/>
      <c r="O12" s="235"/>
      <c r="P12" s="8"/>
      <c r="Q12" s="9"/>
      <c r="R12" s="9"/>
      <c r="S12" s="10"/>
      <c r="T12" s="46"/>
    </row>
    <row r="13" spans="1:21" ht="21" customHeight="1">
      <c r="D13" s="11"/>
      <c r="E13" s="9"/>
      <c r="F13" s="9"/>
      <c r="G13" s="9"/>
      <c r="H13" s="9"/>
      <c r="I13" s="9"/>
      <c r="J13" s="236" t="s">
        <v>9</v>
      </c>
      <c r="K13" s="237"/>
      <c r="L13" s="237"/>
      <c r="M13" s="234"/>
      <c r="N13" s="234"/>
      <c r="O13" s="235"/>
      <c r="P13" s="12"/>
      <c r="Q13" s="13"/>
      <c r="R13" s="13"/>
      <c r="S13" s="14"/>
      <c r="T13" s="46"/>
    </row>
    <row r="14" spans="1:21" ht="54" customHeight="1">
      <c r="A14" s="47" t="s">
        <v>21</v>
      </c>
      <c r="B14" s="48" t="s">
        <v>22</v>
      </c>
      <c r="C14" s="15" t="s">
        <v>23</v>
      </c>
      <c r="D14" s="49" t="s">
        <v>12</v>
      </c>
      <c r="E14" s="50" t="s">
        <v>11</v>
      </c>
      <c r="F14" s="50" t="s">
        <v>10</v>
      </c>
      <c r="G14" s="51" t="s">
        <v>232</v>
      </c>
      <c r="H14" s="51" t="s">
        <v>233</v>
      </c>
      <c r="I14" s="51" t="s">
        <v>234</v>
      </c>
      <c r="J14" s="87" t="s">
        <v>8</v>
      </c>
      <c r="K14" s="87" t="s">
        <v>7</v>
      </c>
      <c r="L14" s="87" t="s">
        <v>6</v>
      </c>
      <c r="M14" s="87" t="s">
        <v>5</v>
      </c>
      <c r="N14" s="87" t="s">
        <v>4</v>
      </c>
      <c r="O14" s="52" t="s">
        <v>3</v>
      </c>
      <c r="P14" s="53" t="s">
        <v>15</v>
      </c>
      <c r="Q14" s="51" t="s">
        <v>16</v>
      </c>
      <c r="R14" s="51" t="s">
        <v>17</v>
      </c>
      <c r="S14" s="54" t="s">
        <v>18</v>
      </c>
      <c r="T14" s="46"/>
    </row>
    <row r="15" spans="1:21">
      <c r="A15" s="7" t="s">
        <v>24</v>
      </c>
      <c r="B15" s="7" t="s">
        <v>211</v>
      </c>
      <c r="C15" s="55" t="s">
        <v>25</v>
      </c>
      <c r="D15" s="30">
        <v>1719</v>
      </c>
      <c r="E15" s="31">
        <v>13.2</v>
      </c>
      <c r="F15" s="31">
        <v>28.8</v>
      </c>
      <c r="G15" s="32">
        <v>4692066264</v>
      </c>
      <c r="H15" s="32">
        <v>1407619880</v>
      </c>
      <c r="I15" s="32">
        <v>6099686144</v>
      </c>
      <c r="J15" s="32">
        <v>77</v>
      </c>
      <c r="K15" s="32">
        <v>361</v>
      </c>
      <c r="L15" s="32">
        <v>628</v>
      </c>
      <c r="M15" s="32">
        <v>1854</v>
      </c>
      <c r="N15" s="32">
        <v>568</v>
      </c>
      <c r="O15" s="56">
        <v>30.6</v>
      </c>
      <c r="P15" s="57">
        <f t="shared" ref="P15:P78" si="2">_xlfn.RANK.EQ(D15,$D$15:$D$100,0)</f>
        <v>7</v>
      </c>
      <c r="Q15" s="32">
        <f t="shared" ref="Q15:Q78" si="3">_xlfn.RANK.EQ(E15,$E$15:$E$100,0)</f>
        <v>73</v>
      </c>
      <c r="R15" s="32">
        <f t="shared" ref="R15:R78" si="4">_xlfn.RANK.EQ(F15,$F$15:$F$100,0)</f>
        <v>33</v>
      </c>
      <c r="S15" s="58">
        <f t="shared" ref="S15:S78" si="5">_xlfn.RANK.EQ(O15,$O$15:$O$100,0)</f>
        <v>24</v>
      </c>
    </row>
    <row r="16" spans="1:21">
      <c r="A16" s="7" t="s">
        <v>26</v>
      </c>
      <c r="B16" s="7" t="s">
        <v>212</v>
      </c>
      <c r="C16" s="55" t="s">
        <v>27</v>
      </c>
      <c r="D16" s="30">
        <v>105</v>
      </c>
      <c r="E16" s="31">
        <v>17.100000000000001</v>
      </c>
      <c r="F16" s="31">
        <v>26.7</v>
      </c>
      <c r="G16" s="32">
        <v>95800000</v>
      </c>
      <c r="H16" s="32">
        <v>28740000</v>
      </c>
      <c r="I16" s="32">
        <v>124540000</v>
      </c>
      <c r="J16" s="32">
        <v>0</v>
      </c>
      <c r="K16" s="32">
        <v>10</v>
      </c>
      <c r="L16" s="32">
        <v>62</v>
      </c>
      <c r="M16" s="32">
        <v>163</v>
      </c>
      <c r="N16" s="32">
        <v>29</v>
      </c>
      <c r="O16" s="56">
        <v>17.8</v>
      </c>
      <c r="P16" s="57">
        <f t="shared" si="2"/>
        <v>64</v>
      </c>
      <c r="Q16" s="32">
        <f t="shared" si="3"/>
        <v>57</v>
      </c>
      <c r="R16" s="32">
        <f t="shared" si="4"/>
        <v>49</v>
      </c>
      <c r="S16" s="58">
        <f t="shared" si="5"/>
        <v>83</v>
      </c>
    </row>
    <row r="17" spans="1:19">
      <c r="A17" s="7" t="s">
        <v>28</v>
      </c>
      <c r="B17" s="7" t="s">
        <v>213</v>
      </c>
      <c r="C17" s="55" t="s">
        <v>29</v>
      </c>
      <c r="D17" s="30">
        <v>77</v>
      </c>
      <c r="E17" s="31">
        <v>10.4</v>
      </c>
      <c r="F17" s="31">
        <v>24.7</v>
      </c>
      <c r="G17" s="32">
        <v>91500000</v>
      </c>
      <c r="H17" s="32">
        <v>27450000</v>
      </c>
      <c r="I17" s="32">
        <v>118950000</v>
      </c>
      <c r="J17" s="32">
        <v>1</v>
      </c>
      <c r="K17" s="32">
        <v>5</v>
      </c>
      <c r="L17" s="32">
        <v>59</v>
      </c>
      <c r="M17" s="32">
        <v>124</v>
      </c>
      <c r="N17" s="32">
        <v>24</v>
      </c>
      <c r="O17" s="56">
        <v>19.399999999999999</v>
      </c>
      <c r="P17" s="57">
        <f t="shared" si="2"/>
        <v>71</v>
      </c>
      <c r="Q17" s="32">
        <f t="shared" si="3"/>
        <v>80</v>
      </c>
      <c r="R17" s="32">
        <f t="shared" si="4"/>
        <v>58</v>
      </c>
      <c r="S17" s="58">
        <f t="shared" si="5"/>
        <v>79</v>
      </c>
    </row>
    <row r="18" spans="1:19">
      <c r="A18" s="59" t="s">
        <v>30</v>
      </c>
      <c r="B18" s="59" t="s">
        <v>214</v>
      </c>
      <c r="C18" s="60" t="s">
        <v>31</v>
      </c>
      <c r="D18" s="61">
        <v>45</v>
      </c>
      <c r="E18" s="62">
        <v>11.1</v>
      </c>
      <c r="F18" s="62">
        <v>44.4</v>
      </c>
      <c r="G18" s="63">
        <v>40400000</v>
      </c>
      <c r="H18" s="63">
        <v>12120000</v>
      </c>
      <c r="I18" s="63">
        <v>52520000</v>
      </c>
      <c r="J18" s="63">
        <v>0</v>
      </c>
      <c r="K18" s="63">
        <v>1</v>
      </c>
      <c r="L18" s="63">
        <v>26</v>
      </c>
      <c r="M18" s="63">
        <v>41</v>
      </c>
      <c r="N18" s="63">
        <v>14</v>
      </c>
      <c r="O18" s="33">
        <v>34.1</v>
      </c>
      <c r="P18" s="57">
        <f t="shared" si="2"/>
        <v>78</v>
      </c>
      <c r="Q18" s="32">
        <f t="shared" si="3"/>
        <v>76</v>
      </c>
      <c r="R18" s="32">
        <f t="shared" si="4"/>
        <v>2</v>
      </c>
      <c r="S18" s="58">
        <f t="shared" si="5"/>
        <v>13</v>
      </c>
    </row>
    <row r="19" spans="1:19">
      <c r="A19" s="7" t="s">
        <v>32</v>
      </c>
      <c r="B19" s="7" t="s">
        <v>213</v>
      </c>
      <c r="C19" s="55" t="s">
        <v>33</v>
      </c>
      <c r="D19" s="30">
        <v>73</v>
      </c>
      <c r="E19" s="31">
        <v>11</v>
      </c>
      <c r="F19" s="31">
        <v>27.4</v>
      </c>
      <c r="G19" s="32">
        <v>122900000</v>
      </c>
      <c r="H19" s="32">
        <v>36870000</v>
      </c>
      <c r="I19" s="32">
        <v>159770000</v>
      </c>
      <c r="J19" s="32">
        <v>0</v>
      </c>
      <c r="K19" s="32">
        <v>11</v>
      </c>
      <c r="L19" s="32">
        <v>37</v>
      </c>
      <c r="M19" s="32">
        <v>74</v>
      </c>
      <c r="N19" s="32">
        <v>15</v>
      </c>
      <c r="O19" s="56">
        <v>20.3</v>
      </c>
      <c r="P19" s="57">
        <f t="shared" si="2"/>
        <v>72</v>
      </c>
      <c r="Q19" s="32">
        <f t="shared" si="3"/>
        <v>77</v>
      </c>
      <c r="R19" s="32">
        <f t="shared" si="4"/>
        <v>42</v>
      </c>
      <c r="S19" s="58">
        <f t="shared" si="5"/>
        <v>77</v>
      </c>
    </row>
    <row r="20" spans="1:19">
      <c r="A20" s="7" t="s">
        <v>34</v>
      </c>
      <c r="B20" s="7" t="s">
        <v>213</v>
      </c>
      <c r="C20" s="55" t="s">
        <v>35</v>
      </c>
      <c r="D20" s="30">
        <v>57</v>
      </c>
      <c r="E20" s="31">
        <v>10.5</v>
      </c>
      <c r="F20" s="31">
        <v>29.8</v>
      </c>
      <c r="G20" s="32">
        <v>86700000</v>
      </c>
      <c r="H20" s="32">
        <v>26010000</v>
      </c>
      <c r="I20" s="32">
        <v>112710000</v>
      </c>
      <c r="J20" s="32">
        <v>0</v>
      </c>
      <c r="K20" s="32">
        <v>8</v>
      </c>
      <c r="L20" s="32">
        <v>37</v>
      </c>
      <c r="M20" s="32">
        <v>95</v>
      </c>
      <c r="N20" s="32">
        <v>17</v>
      </c>
      <c r="O20" s="56">
        <v>17.899999999999999</v>
      </c>
      <c r="P20" s="57">
        <f t="shared" si="2"/>
        <v>75</v>
      </c>
      <c r="Q20" s="32">
        <f t="shared" si="3"/>
        <v>79</v>
      </c>
      <c r="R20" s="32">
        <f t="shared" si="4"/>
        <v>22</v>
      </c>
      <c r="S20" s="58">
        <f t="shared" si="5"/>
        <v>82</v>
      </c>
    </row>
    <row r="21" spans="1:19">
      <c r="A21" s="7" t="s">
        <v>36</v>
      </c>
      <c r="B21" s="7" t="s">
        <v>215</v>
      </c>
      <c r="C21" s="55" t="s">
        <v>37</v>
      </c>
      <c r="D21" s="30">
        <v>153</v>
      </c>
      <c r="E21" s="31">
        <v>17</v>
      </c>
      <c r="F21" s="31">
        <v>35.9</v>
      </c>
      <c r="G21" s="32">
        <v>211300000</v>
      </c>
      <c r="H21" s="32">
        <v>63390000</v>
      </c>
      <c r="I21" s="32">
        <v>274690000</v>
      </c>
      <c r="J21" s="32">
        <v>0</v>
      </c>
      <c r="K21" s="32">
        <v>8</v>
      </c>
      <c r="L21" s="32">
        <v>86</v>
      </c>
      <c r="M21" s="32">
        <v>210</v>
      </c>
      <c r="N21" s="32">
        <v>47</v>
      </c>
      <c r="O21" s="56">
        <v>22.4</v>
      </c>
      <c r="P21" s="57">
        <f t="shared" si="2"/>
        <v>56</v>
      </c>
      <c r="Q21" s="32">
        <f t="shared" si="3"/>
        <v>58</v>
      </c>
      <c r="R21" s="32">
        <f t="shared" si="4"/>
        <v>6</v>
      </c>
      <c r="S21" s="58">
        <f t="shared" si="5"/>
        <v>63</v>
      </c>
    </row>
    <row r="22" spans="1:19">
      <c r="A22" s="7" t="s">
        <v>38</v>
      </c>
      <c r="B22" s="7" t="s">
        <v>216</v>
      </c>
      <c r="C22" s="55" t="s">
        <v>39</v>
      </c>
      <c r="D22" s="30">
        <v>387</v>
      </c>
      <c r="E22" s="31">
        <v>20.9</v>
      </c>
      <c r="F22" s="31">
        <v>28.9</v>
      </c>
      <c r="G22" s="32">
        <v>523200000</v>
      </c>
      <c r="H22" s="32">
        <v>156960000</v>
      </c>
      <c r="I22" s="32">
        <v>680160000</v>
      </c>
      <c r="J22" s="32">
        <v>4</v>
      </c>
      <c r="K22" s="32">
        <v>32</v>
      </c>
      <c r="L22" s="32">
        <v>210</v>
      </c>
      <c r="M22" s="32">
        <v>613</v>
      </c>
      <c r="N22" s="32">
        <v>130</v>
      </c>
      <c r="O22" s="56">
        <v>21.2</v>
      </c>
      <c r="P22" s="57">
        <f t="shared" si="2"/>
        <v>28</v>
      </c>
      <c r="Q22" s="32">
        <f t="shared" si="3"/>
        <v>30</v>
      </c>
      <c r="R22" s="32">
        <f t="shared" si="4"/>
        <v>31</v>
      </c>
      <c r="S22" s="58">
        <f t="shared" si="5"/>
        <v>69</v>
      </c>
    </row>
    <row r="23" spans="1:19">
      <c r="A23" s="7" t="s">
        <v>40</v>
      </c>
      <c r="B23" s="7" t="s">
        <v>217</v>
      </c>
      <c r="C23" s="55" t="s">
        <v>41</v>
      </c>
      <c r="D23" s="30">
        <v>160</v>
      </c>
      <c r="E23" s="31">
        <v>19.399999999999999</v>
      </c>
      <c r="F23" s="31">
        <v>13.8</v>
      </c>
      <c r="G23" s="32">
        <v>261700000</v>
      </c>
      <c r="H23" s="32">
        <v>78510000</v>
      </c>
      <c r="I23" s="32">
        <v>340210000</v>
      </c>
      <c r="J23" s="32">
        <v>1</v>
      </c>
      <c r="K23" s="32">
        <v>24</v>
      </c>
      <c r="L23" s="32">
        <v>106</v>
      </c>
      <c r="M23" s="32">
        <v>290</v>
      </c>
      <c r="N23" s="32">
        <v>48</v>
      </c>
      <c r="O23" s="56">
        <v>16.600000000000001</v>
      </c>
      <c r="P23" s="57">
        <f t="shared" si="2"/>
        <v>54</v>
      </c>
      <c r="Q23" s="32">
        <f t="shared" si="3"/>
        <v>40</v>
      </c>
      <c r="R23" s="32">
        <f t="shared" si="4"/>
        <v>78</v>
      </c>
      <c r="S23" s="58">
        <f t="shared" si="5"/>
        <v>85</v>
      </c>
    </row>
    <row r="24" spans="1:19">
      <c r="A24" s="7" t="s">
        <v>42</v>
      </c>
      <c r="B24" s="7" t="s">
        <v>211</v>
      </c>
      <c r="C24" s="55" t="s">
        <v>43</v>
      </c>
      <c r="D24" s="30">
        <v>2525</v>
      </c>
      <c r="E24" s="31">
        <v>13.9</v>
      </c>
      <c r="F24" s="31">
        <v>35</v>
      </c>
      <c r="G24" s="32">
        <v>7497750000</v>
      </c>
      <c r="H24" s="32">
        <v>2249325000</v>
      </c>
      <c r="I24" s="32">
        <v>9747075000</v>
      </c>
      <c r="J24" s="32">
        <v>147</v>
      </c>
      <c r="K24" s="32">
        <v>472</v>
      </c>
      <c r="L24" s="32">
        <v>789</v>
      </c>
      <c r="M24" s="32">
        <v>2716</v>
      </c>
      <c r="N24" s="32">
        <v>859</v>
      </c>
      <c r="O24" s="56">
        <v>31.6</v>
      </c>
      <c r="P24" s="57">
        <f t="shared" si="2"/>
        <v>4</v>
      </c>
      <c r="Q24" s="32">
        <f t="shared" si="3"/>
        <v>71</v>
      </c>
      <c r="R24" s="32">
        <f t="shared" si="4"/>
        <v>8</v>
      </c>
      <c r="S24" s="58">
        <f t="shared" si="5"/>
        <v>20</v>
      </c>
    </row>
    <row r="25" spans="1:19">
      <c r="A25" s="7" t="s">
        <v>44</v>
      </c>
      <c r="B25" s="7" t="s">
        <v>212</v>
      </c>
      <c r="C25" s="55" t="s">
        <v>45</v>
      </c>
      <c r="D25" s="30">
        <v>42</v>
      </c>
      <c r="E25" s="31">
        <v>21.4</v>
      </c>
      <c r="F25" s="31">
        <v>4.8</v>
      </c>
      <c r="G25" s="32">
        <v>57800000</v>
      </c>
      <c r="H25" s="32">
        <v>17340000</v>
      </c>
      <c r="I25" s="32">
        <v>75140000</v>
      </c>
      <c r="J25" s="32">
        <v>1</v>
      </c>
      <c r="K25" s="32">
        <v>5</v>
      </c>
      <c r="L25" s="32">
        <v>28</v>
      </c>
      <c r="M25" s="32">
        <v>47</v>
      </c>
      <c r="N25" s="32">
        <v>12</v>
      </c>
      <c r="O25" s="56">
        <v>25.5</v>
      </c>
      <c r="P25" s="57">
        <f t="shared" si="2"/>
        <v>81</v>
      </c>
      <c r="Q25" s="32">
        <f t="shared" si="3"/>
        <v>26</v>
      </c>
      <c r="R25" s="32">
        <f t="shared" si="4"/>
        <v>86</v>
      </c>
      <c r="S25" s="58">
        <f t="shared" si="5"/>
        <v>51</v>
      </c>
    </row>
    <row r="26" spans="1:19">
      <c r="A26" s="7" t="s">
        <v>46</v>
      </c>
      <c r="B26" s="7" t="s">
        <v>216</v>
      </c>
      <c r="C26" s="55" t="s">
        <v>47</v>
      </c>
      <c r="D26" s="30">
        <v>264</v>
      </c>
      <c r="E26" s="31">
        <v>17.399999999999999</v>
      </c>
      <c r="F26" s="31">
        <v>27.3</v>
      </c>
      <c r="G26" s="32">
        <v>351500000</v>
      </c>
      <c r="H26" s="32">
        <v>105450000</v>
      </c>
      <c r="I26" s="32">
        <v>456950000</v>
      </c>
      <c r="J26" s="32">
        <v>1</v>
      </c>
      <c r="K26" s="32">
        <v>24</v>
      </c>
      <c r="L26" s="32">
        <v>164</v>
      </c>
      <c r="M26" s="32">
        <v>446</v>
      </c>
      <c r="N26" s="32">
        <v>98</v>
      </c>
      <c r="O26" s="56">
        <v>22</v>
      </c>
      <c r="P26" s="57">
        <f t="shared" si="2"/>
        <v>42</v>
      </c>
      <c r="Q26" s="32">
        <f t="shared" si="3"/>
        <v>55</v>
      </c>
      <c r="R26" s="32">
        <f t="shared" si="4"/>
        <v>43</v>
      </c>
      <c r="S26" s="58">
        <f t="shared" si="5"/>
        <v>66</v>
      </c>
    </row>
    <row r="27" spans="1:19">
      <c r="A27" s="7" t="s">
        <v>48</v>
      </c>
      <c r="B27" s="7" t="s">
        <v>216</v>
      </c>
      <c r="C27" s="55" t="s">
        <v>49</v>
      </c>
      <c r="D27" s="30">
        <v>371</v>
      </c>
      <c r="E27" s="31">
        <v>17.5</v>
      </c>
      <c r="F27" s="31">
        <v>26.7</v>
      </c>
      <c r="G27" s="32">
        <v>650500000</v>
      </c>
      <c r="H27" s="32">
        <v>195150000</v>
      </c>
      <c r="I27" s="32">
        <v>845650000</v>
      </c>
      <c r="J27" s="32">
        <v>5</v>
      </c>
      <c r="K27" s="32">
        <v>43</v>
      </c>
      <c r="L27" s="32">
        <v>214</v>
      </c>
      <c r="M27" s="32">
        <v>583</v>
      </c>
      <c r="N27" s="32">
        <v>123</v>
      </c>
      <c r="O27" s="56">
        <v>21.1</v>
      </c>
      <c r="P27" s="57">
        <f t="shared" si="2"/>
        <v>29</v>
      </c>
      <c r="Q27" s="32">
        <f t="shared" si="3"/>
        <v>53</v>
      </c>
      <c r="R27" s="32">
        <f t="shared" si="4"/>
        <v>49</v>
      </c>
      <c r="S27" s="58">
        <f t="shared" si="5"/>
        <v>70</v>
      </c>
    </row>
    <row r="28" spans="1:19">
      <c r="A28" s="7" t="s">
        <v>50</v>
      </c>
      <c r="B28" s="7" t="s">
        <v>214</v>
      </c>
      <c r="C28" s="55" t="s">
        <v>51</v>
      </c>
      <c r="D28" s="30">
        <v>94</v>
      </c>
      <c r="E28" s="31">
        <v>19.100000000000001</v>
      </c>
      <c r="F28" s="31">
        <v>29.8</v>
      </c>
      <c r="G28" s="32">
        <v>133700000</v>
      </c>
      <c r="H28" s="32">
        <v>40110000</v>
      </c>
      <c r="I28" s="32">
        <v>173810000</v>
      </c>
      <c r="J28" s="32">
        <v>2</v>
      </c>
      <c r="K28" s="32">
        <v>12</v>
      </c>
      <c r="L28" s="32">
        <v>58</v>
      </c>
      <c r="M28" s="32">
        <v>131</v>
      </c>
      <c r="N28" s="32">
        <v>39</v>
      </c>
      <c r="O28" s="56">
        <v>29.8</v>
      </c>
      <c r="P28" s="57">
        <f t="shared" si="2"/>
        <v>69</v>
      </c>
      <c r="Q28" s="32">
        <f t="shared" si="3"/>
        <v>42</v>
      </c>
      <c r="R28" s="32">
        <f t="shared" si="4"/>
        <v>22</v>
      </c>
      <c r="S28" s="58">
        <f t="shared" si="5"/>
        <v>32</v>
      </c>
    </row>
    <row r="29" spans="1:19">
      <c r="A29" s="7" t="s">
        <v>52</v>
      </c>
      <c r="B29" s="7" t="s">
        <v>217</v>
      </c>
      <c r="C29" s="55" t="s">
        <v>53</v>
      </c>
      <c r="D29" s="30">
        <v>223</v>
      </c>
      <c r="E29" s="31">
        <v>17.899999999999999</v>
      </c>
      <c r="F29" s="31">
        <v>18.8</v>
      </c>
      <c r="G29" s="32">
        <v>365800000</v>
      </c>
      <c r="H29" s="32">
        <v>109740000</v>
      </c>
      <c r="I29" s="32">
        <v>475540000</v>
      </c>
      <c r="J29" s="32">
        <v>4</v>
      </c>
      <c r="K29" s="32">
        <v>26</v>
      </c>
      <c r="L29" s="32">
        <v>134</v>
      </c>
      <c r="M29" s="32">
        <v>315</v>
      </c>
      <c r="N29" s="32">
        <v>70</v>
      </c>
      <c r="O29" s="56">
        <v>22.2</v>
      </c>
      <c r="P29" s="57">
        <f t="shared" si="2"/>
        <v>46</v>
      </c>
      <c r="Q29" s="32">
        <f t="shared" si="3"/>
        <v>49</v>
      </c>
      <c r="R29" s="32">
        <f t="shared" si="4"/>
        <v>73</v>
      </c>
      <c r="S29" s="58">
        <f t="shared" si="5"/>
        <v>65</v>
      </c>
    </row>
    <row r="30" spans="1:19">
      <c r="A30" s="7" t="s">
        <v>54</v>
      </c>
      <c r="B30" s="7" t="s">
        <v>211</v>
      </c>
      <c r="C30" s="55" t="s">
        <v>55</v>
      </c>
      <c r="D30" s="30">
        <v>1357</v>
      </c>
      <c r="E30" s="31">
        <v>18.899999999999999</v>
      </c>
      <c r="F30" s="31">
        <v>28.4</v>
      </c>
      <c r="G30" s="32">
        <v>3204100000</v>
      </c>
      <c r="H30" s="32">
        <v>961230000</v>
      </c>
      <c r="I30" s="32">
        <v>4165330000</v>
      </c>
      <c r="J30" s="32">
        <v>49</v>
      </c>
      <c r="K30" s="32">
        <v>264</v>
      </c>
      <c r="L30" s="32">
        <v>524</v>
      </c>
      <c r="M30" s="32">
        <v>1518</v>
      </c>
      <c r="N30" s="32">
        <v>456</v>
      </c>
      <c r="O30" s="56">
        <v>30</v>
      </c>
      <c r="P30" s="57">
        <f t="shared" si="2"/>
        <v>8</v>
      </c>
      <c r="Q30" s="32">
        <f t="shared" si="3"/>
        <v>44</v>
      </c>
      <c r="R30" s="32">
        <f t="shared" si="4"/>
        <v>34</v>
      </c>
      <c r="S30" s="58">
        <f t="shared" si="5"/>
        <v>30</v>
      </c>
    </row>
    <row r="31" spans="1:19">
      <c r="A31" s="7" t="s">
        <v>56</v>
      </c>
      <c r="B31" s="7" t="s">
        <v>214</v>
      </c>
      <c r="C31" s="55" t="s">
        <v>57</v>
      </c>
      <c r="D31" s="30">
        <v>56</v>
      </c>
      <c r="E31" s="31">
        <v>26.8</v>
      </c>
      <c r="F31" s="31">
        <v>10.7</v>
      </c>
      <c r="G31" s="32">
        <v>78100000</v>
      </c>
      <c r="H31" s="32">
        <v>23430000</v>
      </c>
      <c r="I31" s="32">
        <v>101530000</v>
      </c>
      <c r="J31" s="32">
        <v>1</v>
      </c>
      <c r="K31" s="32">
        <v>5</v>
      </c>
      <c r="L31" s="32">
        <v>39</v>
      </c>
      <c r="M31" s="32">
        <v>40</v>
      </c>
      <c r="N31" s="32">
        <v>10</v>
      </c>
      <c r="O31" s="56">
        <v>25</v>
      </c>
      <c r="P31" s="57">
        <f t="shared" si="2"/>
        <v>76</v>
      </c>
      <c r="Q31" s="32">
        <f t="shared" si="3"/>
        <v>15</v>
      </c>
      <c r="R31" s="32">
        <f t="shared" si="4"/>
        <v>83</v>
      </c>
      <c r="S31" s="58">
        <f t="shared" si="5"/>
        <v>54</v>
      </c>
    </row>
    <row r="32" spans="1:19">
      <c r="A32" s="7" t="s">
        <v>58</v>
      </c>
      <c r="B32" s="7" t="s">
        <v>217</v>
      </c>
      <c r="C32" s="55" t="s">
        <v>59</v>
      </c>
      <c r="D32" s="30">
        <v>152</v>
      </c>
      <c r="E32" s="31">
        <v>23.7</v>
      </c>
      <c r="F32" s="31">
        <v>22.4</v>
      </c>
      <c r="G32" s="32">
        <v>259000000</v>
      </c>
      <c r="H32" s="32">
        <v>77700000</v>
      </c>
      <c r="I32" s="32">
        <v>336700000</v>
      </c>
      <c r="J32" s="32">
        <v>2</v>
      </c>
      <c r="K32" s="32">
        <v>20</v>
      </c>
      <c r="L32" s="32">
        <v>99</v>
      </c>
      <c r="M32" s="32">
        <v>201</v>
      </c>
      <c r="N32" s="32">
        <v>45</v>
      </c>
      <c r="O32" s="56">
        <v>22.4</v>
      </c>
      <c r="P32" s="57">
        <f t="shared" si="2"/>
        <v>57</v>
      </c>
      <c r="Q32" s="32">
        <f t="shared" si="3"/>
        <v>19</v>
      </c>
      <c r="R32" s="32">
        <f t="shared" si="4"/>
        <v>67</v>
      </c>
      <c r="S32" s="58">
        <f t="shared" si="5"/>
        <v>63</v>
      </c>
    </row>
    <row r="33" spans="1:19">
      <c r="A33" s="7" t="s">
        <v>60</v>
      </c>
      <c r="B33" s="7" t="s">
        <v>216</v>
      </c>
      <c r="C33" s="55" t="s">
        <v>61</v>
      </c>
      <c r="D33" s="30">
        <v>447</v>
      </c>
      <c r="E33" s="31">
        <v>23</v>
      </c>
      <c r="F33" s="31">
        <v>29.5</v>
      </c>
      <c r="G33" s="32">
        <v>676800000</v>
      </c>
      <c r="H33" s="32">
        <v>203040000</v>
      </c>
      <c r="I33" s="32">
        <v>879840000</v>
      </c>
      <c r="J33" s="32">
        <v>3</v>
      </c>
      <c r="K33" s="32">
        <v>50</v>
      </c>
      <c r="L33" s="32">
        <v>239</v>
      </c>
      <c r="M33" s="32">
        <v>680</v>
      </c>
      <c r="N33" s="32">
        <v>161</v>
      </c>
      <c r="O33" s="56">
        <v>23.7</v>
      </c>
      <c r="P33" s="57">
        <f t="shared" si="2"/>
        <v>24</v>
      </c>
      <c r="Q33" s="32">
        <f t="shared" si="3"/>
        <v>22</v>
      </c>
      <c r="R33" s="32">
        <f t="shared" si="4"/>
        <v>26</v>
      </c>
      <c r="S33" s="58">
        <f t="shared" si="5"/>
        <v>59</v>
      </c>
    </row>
    <row r="34" spans="1:19">
      <c r="A34" s="7" t="s">
        <v>62</v>
      </c>
      <c r="B34" s="7" t="s">
        <v>217</v>
      </c>
      <c r="C34" s="55" t="s">
        <v>63</v>
      </c>
      <c r="D34" s="30">
        <v>249</v>
      </c>
      <c r="E34" s="31">
        <v>19.3</v>
      </c>
      <c r="F34" s="31">
        <v>26.1</v>
      </c>
      <c r="G34" s="32">
        <v>459000000</v>
      </c>
      <c r="H34" s="32">
        <v>137700000</v>
      </c>
      <c r="I34" s="32">
        <v>596700000</v>
      </c>
      <c r="J34" s="32">
        <v>7</v>
      </c>
      <c r="K34" s="32">
        <v>44</v>
      </c>
      <c r="L34" s="32">
        <v>122</v>
      </c>
      <c r="M34" s="32">
        <v>339</v>
      </c>
      <c r="N34" s="32">
        <v>88</v>
      </c>
      <c r="O34" s="56">
        <v>26</v>
      </c>
      <c r="P34" s="57">
        <f t="shared" si="2"/>
        <v>44</v>
      </c>
      <c r="Q34" s="32">
        <f t="shared" si="3"/>
        <v>41</v>
      </c>
      <c r="R34" s="32">
        <f t="shared" si="4"/>
        <v>54</v>
      </c>
      <c r="S34" s="58">
        <f t="shared" si="5"/>
        <v>49</v>
      </c>
    </row>
    <row r="35" spans="1:19">
      <c r="A35" s="7" t="s">
        <v>64</v>
      </c>
      <c r="B35" s="7" t="s">
        <v>211</v>
      </c>
      <c r="C35" s="55" t="s">
        <v>65</v>
      </c>
      <c r="D35" s="30">
        <v>911</v>
      </c>
      <c r="E35" s="31">
        <v>22.9</v>
      </c>
      <c r="F35" s="31">
        <v>29.3</v>
      </c>
      <c r="G35" s="32">
        <v>1863800000</v>
      </c>
      <c r="H35" s="32">
        <v>559140000</v>
      </c>
      <c r="I35" s="32">
        <v>2422940000</v>
      </c>
      <c r="J35" s="32">
        <v>16</v>
      </c>
      <c r="K35" s="32">
        <v>130</v>
      </c>
      <c r="L35" s="32">
        <v>419</v>
      </c>
      <c r="M35" s="32">
        <v>963</v>
      </c>
      <c r="N35" s="32">
        <v>342</v>
      </c>
      <c r="O35" s="56">
        <v>35.5</v>
      </c>
      <c r="P35" s="57">
        <f t="shared" si="2"/>
        <v>13</v>
      </c>
      <c r="Q35" s="32">
        <f t="shared" si="3"/>
        <v>23</v>
      </c>
      <c r="R35" s="32">
        <f t="shared" si="4"/>
        <v>29</v>
      </c>
      <c r="S35" s="58">
        <f t="shared" si="5"/>
        <v>11</v>
      </c>
    </row>
    <row r="36" spans="1:19">
      <c r="A36" s="7" t="s">
        <v>66</v>
      </c>
      <c r="B36" s="7" t="s">
        <v>211</v>
      </c>
      <c r="C36" s="55" t="s">
        <v>67</v>
      </c>
      <c r="D36" s="30">
        <v>4202</v>
      </c>
      <c r="E36" s="31">
        <v>15.9</v>
      </c>
      <c r="F36" s="31">
        <v>38.5</v>
      </c>
      <c r="G36" s="32">
        <v>17345795163</v>
      </c>
      <c r="H36" s="32">
        <v>5203738549</v>
      </c>
      <c r="I36" s="32">
        <v>22549533712</v>
      </c>
      <c r="J36" s="32">
        <v>320</v>
      </c>
      <c r="K36" s="32">
        <v>820</v>
      </c>
      <c r="L36" s="32">
        <v>982</v>
      </c>
      <c r="M36" s="32">
        <v>3864</v>
      </c>
      <c r="N36" s="32">
        <v>1511</v>
      </c>
      <c r="O36" s="56">
        <v>39.1</v>
      </c>
      <c r="P36" s="57">
        <f t="shared" si="2"/>
        <v>1</v>
      </c>
      <c r="Q36" s="32">
        <f t="shared" si="3"/>
        <v>63</v>
      </c>
      <c r="R36" s="32">
        <f t="shared" si="4"/>
        <v>5</v>
      </c>
      <c r="S36" s="58">
        <f t="shared" si="5"/>
        <v>6</v>
      </c>
    </row>
    <row r="37" spans="1:19">
      <c r="A37" s="7" t="s">
        <v>68</v>
      </c>
      <c r="B37" s="7" t="s">
        <v>215</v>
      </c>
      <c r="C37" s="55" t="s">
        <v>69</v>
      </c>
      <c r="D37" s="30">
        <v>730</v>
      </c>
      <c r="E37" s="31">
        <v>25.2</v>
      </c>
      <c r="F37" s="31">
        <v>44</v>
      </c>
      <c r="G37" s="32">
        <v>1396200000</v>
      </c>
      <c r="H37" s="32">
        <v>418860000</v>
      </c>
      <c r="I37" s="32">
        <v>1815060000</v>
      </c>
      <c r="J37" s="32">
        <v>16</v>
      </c>
      <c r="K37" s="32">
        <v>73</v>
      </c>
      <c r="L37" s="32">
        <v>260</v>
      </c>
      <c r="M37" s="32">
        <v>802</v>
      </c>
      <c r="N37" s="32">
        <v>268</v>
      </c>
      <c r="O37" s="56">
        <v>33.4</v>
      </c>
      <c r="P37" s="57">
        <f t="shared" si="2"/>
        <v>16</v>
      </c>
      <c r="Q37" s="32">
        <f t="shared" si="3"/>
        <v>17</v>
      </c>
      <c r="R37" s="32">
        <f t="shared" si="4"/>
        <v>3</v>
      </c>
      <c r="S37" s="58">
        <f t="shared" si="5"/>
        <v>15</v>
      </c>
    </row>
    <row r="38" spans="1:19">
      <c r="A38" s="59" t="s">
        <v>70</v>
      </c>
      <c r="B38" s="59" t="s">
        <v>214</v>
      </c>
      <c r="C38" s="60" t="s">
        <v>71</v>
      </c>
      <c r="D38" s="61">
        <v>161</v>
      </c>
      <c r="E38" s="62">
        <v>39.1</v>
      </c>
      <c r="F38" s="62">
        <v>16.8</v>
      </c>
      <c r="G38" s="63">
        <v>417900000</v>
      </c>
      <c r="H38" s="63">
        <v>125370000</v>
      </c>
      <c r="I38" s="63">
        <v>543270000</v>
      </c>
      <c r="J38" s="63">
        <v>12</v>
      </c>
      <c r="K38" s="63">
        <v>34</v>
      </c>
      <c r="L38" s="63">
        <v>60</v>
      </c>
      <c r="M38" s="63">
        <v>107</v>
      </c>
      <c r="N38" s="63">
        <v>50</v>
      </c>
      <c r="O38" s="33">
        <v>46.7</v>
      </c>
      <c r="P38" s="57">
        <f t="shared" si="2"/>
        <v>53</v>
      </c>
      <c r="Q38" s="32">
        <f t="shared" si="3"/>
        <v>4</v>
      </c>
      <c r="R38" s="32">
        <f t="shared" si="4"/>
        <v>76</v>
      </c>
      <c r="S38" s="58">
        <f t="shared" si="5"/>
        <v>2</v>
      </c>
    </row>
    <row r="39" spans="1:19">
      <c r="A39" s="7" t="s">
        <v>72</v>
      </c>
      <c r="B39" s="7" t="s">
        <v>214</v>
      </c>
      <c r="C39" s="55" t="s">
        <v>73</v>
      </c>
      <c r="D39" s="30">
        <v>104</v>
      </c>
      <c r="E39" s="31">
        <v>56.7</v>
      </c>
      <c r="F39" s="31">
        <v>46.2</v>
      </c>
      <c r="G39" s="32">
        <v>114100000</v>
      </c>
      <c r="H39" s="32">
        <v>34230000</v>
      </c>
      <c r="I39" s="32">
        <v>148330000</v>
      </c>
      <c r="J39" s="32">
        <v>0</v>
      </c>
      <c r="K39" s="32">
        <v>8</v>
      </c>
      <c r="L39" s="32">
        <v>37</v>
      </c>
      <c r="M39" s="32">
        <v>85</v>
      </c>
      <c r="N39" s="32">
        <v>32</v>
      </c>
      <c r="O39" s="56">
        <v>37.6</v>
      </c>
      <c r="P39" s="57">
        <f t="shared" si="2"/>
        <v>65</v>
      </c>
      <c r="Q39" s="32">
        <f t="shared" si="3"/>
        <v>2</v>
      </c>
      <c r="R39" s="32">
        <f t="shared" si="4"/>
        <v>1</v>
      </c>
      <c r="S39" s="58">
        <f t="shared" si="5"/>
        <v>8</v>
      </c>
    </row>
    <row r="40" spans="1:19">
      <c r="A40" s="7" t="s">
        <v>74</v>
      </c>
      <c r="B40" s="7" t="s">
        <v>213</v>
      </c>
      <c r="C40" s="55" t="s">
        <v>75</v>
      </c>
      <c r="D40" s="30">
        <v>889</v>
      </c>
      <c r="E40" s="31">
        <v>9</v>
      </c>
      <c r="F40" s="31">
        <v>35.9</v>
      </c>
      <c r="G40" s="32">
        <v>3430320000</v>
      </c>
      <c r="H40" s="32">
        <v>1029096000</v>
      </c>
      <c r="I40" s="32">
        <v>4459416000</v>
      </c>
      <c r="J40" s="32">
        <v>67</v>
      </c>
      <c r="K40" s="32">
        <v>233</v>
      </c>
      <c r="L40" s="32">
        <v>202</v>
      </c>
      <c r="M40" s="32">
        <v>1039</v>
      </c>
      <c r="N40" s="32">
        <v>298</v>
      </c>
      <c r="O40" s="56">
        <v>28.7</v>
      </c>
      <c r="P40" s="57">
        <f t="shared" si="2"/>
        <v>14</v>
      </c>
      <c r="Q40" s="32">
        <f t="shared" si="3"/>
        <v>84</v>
      </c>
      <c r="R40" s="32">
        <f t="shared" si="4"/>
        <v>6</v>
      </c>
      <c r="S40" s="58">
        <f t="shared" si="5"/>
        <v>37</v>
      </c>
    </row>
    <row r="41" spans="1:19">
      <c r="A41" s="7" t="s">
        <v>76</v>
      </c>
      <c r="B41" s="7" t="s">
        <v>217</v>
      </c>
      <c r="C41" s="55" t="s">
        <v>77</v>
      </c>
      <c r="D41" s="30">
        <v>156</v>
      </c>
      <c r="E41" s="31">
        <v>59.6</v>
      </c>
      <c r="F41" s="31">
        <v>28.2</v>
      </c>
      <c r="G41" s="32">
        <v>195300000</v>
      </c>
      <c r="H41" s="32">
        <v>58590000</v>
      </c>
      <c r="I41" s="32">
        <v>253890000</v>
      </c>
      <c r="J41" s="32">
        <v>2</v>
      </c>
      <c r="K41" s="32">
        <v>9</v>
      </c>
      <c r="L41" s="32">
        <v>81</v>
      </c>
      <c r="M41" s="32">
        <v>139</v>
      </c>
      <c r="N41" s="32">
        <v>58</v>
      </c>
      <c r="O41" s="56">
        <v>41.7</v>
      </c>
      <c r="P41" s="57">
        <f t="shared" si="2"/>
        <v>55</v>
      </c>
      <c r="Q41" s="32">
        <f t="shared" si="3"/>
        <v>1</v>
      </c>
      <c r="R41" s="32">
        <f t="shared" si="4"/>
        <v>35</v>
      </c>
      <c r="S41" s="58">
        <f t="shared" si="5"/>
        <v>4</v>
      </c>
    </row>
    <row r="42" spans="1:19">
      <c r="A42" s="7" t="s">
        <v>78</v>
      </c>
      <c r="B42" s="7" t="s">
        <v>212</v>
      </c>
      <c r="C42" s="55" t="s">
        <v>79</v>
      </c>
      <c r="D42" s="30">
        <v>140</v>
      </c>
      <c r="E42" s="31">
        <v>34.299999999999997</v>
      </c>
      <c r="F42" s="31">
        <v>12.1</v>
      </c>
      <c r="G42" s="32">
        <v>163000000</v>
      </c>
      <c r="H42" s="32">
        <v>48900000</v>
      </c>
      <c r="I42" s="32">
        <v>211900000</v>
      </c>
      <c r="J42" s="32">
        <v>1</v>
      </c>
      <c r="K42" s="32">
        <v>17</v>
      </c>
      <c r="L42" s="32">
        <v>92</v>
      </c>
      <c r="M42" s="32">
        <v>119</v>
      </c>
      <c r="N42" s="32">
        <v>42</v>
      </c>
      <c r="O42" s="56">
        <v>35.299999999999997</v>
      </c>
      <c r="P42" s="57">
        <f t="shared" si="2"/>
        <v>59</v>
      </c>
      <c r="Q42" s="32">
        <f t="shared" si="3"/>
        <v>7</v>
      </c>
      <c r="R42" s="32">
        <f t="shared" si="4"/>
        <v>79</v>
      </c>
      <c r="S42" s="58">
        <f t="shared" si="5"/>
        <v>12</v>
      </c>
    </row>
    <row r="43" spans="1:19">
      <c r="A43" s="7" t="s">
        <v>80</v>
      </c>
      <c r="B43" s="7" t="s">
        <v>213</v>
      </c>
      <c r="C43" s="55" t="s">
        <v>81</v>
      </c>
      <c r="D43" s="30">
        <v>295</v>
      </c>
      <c r="E43" s="31">
        <v>15.3</v>
      </c>
      <c r="F43" s="31">
        <v>29.5</v>
      </c>
      <c r="G43" s="32">
        <v>799700000</v>
      </c>
      <c r="H43" s="32">
        <v>239910000</v>
      </c>
      <c r="I43" s="32">
        <v>1039610000</v>
      </c>
      <c r="J43" s="32">
        <v>13</v>
      </c>
      <c r="K43" s="32">
        <v>91</v>
      </c>
      <c r="L43" s="32">
        <v>97</v>
      </c>
      <c r="M43" s="32">
        <v>374</v>
      </c>
      <c r="N43" s="32">
        <v>102</v>
      </c>
      <c r="O43" s="56">
        <v>27.3</v>
      </c>
      <c r="P43" s="57">
        <f t="shared" si="2"/>
        <v>37</v>
      </c>
      <c r="Q43" s="32">
        <f t="shared" si="3"/>
        <v>68</v>
      </c>
      <c r="R43" s="32">
        <f t="shared" si="4"/>
        <v>26</v>
      </c>
      <c r="S43" s="58">
        <f t="shared" si="5"/>
        <v>43</v>
      </c>
    </row>
    <row r="44" spans="1:19">
      <c r="A44" s="7" t="s">
        <v>82</v>
      </c>
      <c r="B44" s="7" t="s">
        <v>213</v>
      </c>
      <c r="C44" s="55" t="s">
        <v>83</v>
      </c>
      <c r="D44" s="30">
        <v>207</v>
      </c>
      <c r="E44" s="31">
        <v>9.1999999999999993</v>
      </c>
      <c r="F44" s="31">
        <v>30</v>
      </c>
      <c r="G44" s="32">
        <v>560800000</v>
      </c>
      <c r="H44" s="32">
        <v>168240000</v>
      </c>
      <c r="I44" s="32">
        <v>729040000</v>
      </c>
      <c r="J44" s="32">
        <v>6</v>
      </c>
      <c r="K44" s="32">
        <v>50</v>
      </c>
      <c r="L44" s="32">
        <v>79</v>
      </c>
      <c r="M44" s="32">
        <v>196</v>
      </c>
      <c r="N44" s="32">
        <v>66</v>
      </c>
      <c r="O44" s="56">
        <v>33.700000000000003</v>
      </c>
      <c r="P44" s="57">
        <f t="shared" si="2"/>
        <v>50</v>
      </c>
      <c r="Q44" s="32">
        <f t="shared" si="3"/>
        <v>81</v>
      </c>
      <c r="R44" s="32">
        <f t="shared" si="4"/>
        <v>21</v>
      </c>
      <c r="S44" s="58">
        <f t="shared" si="5"/>
        <v>14</v>
      </c>
    </row>
    <row r="45" spans="1:19">
      <c r="A45" s="59" t="s">
        <v>84</v>
      </c>
      <c r="B45" s="59" t="s">
        <v>214</v>
      </c>
      <c r="C45" s="60" t="s">
        <v>85</v>
      </c>
      <c r="D45" s="61">
        <v>218</v>
      </c>
      <c r="E45" s="62">
        <v>22.9</v>
      </c>
      <c r="F45" s="62">
        <v>22.5</v>
      </c>
      <c r="G45" s="63">
        <v>467700000</v>
      </c>
      <c r="H45" s="63">
        <v>140310000</v>
      </c>
      <c r="I45" s="63">
        <v>608010000</v>
      </c>
      <c r="J45" s="63">
        <v>16</v>
      </c>
      <c r="K45" s="63">
        <v>49</v>
      </c>
      <c r="L45" s="63">
        <v>91</v>
      </c>
      <c r="M45" s="63">
        <v>114</v>
      </c>
      <c r="N45" s="63">
        <v>66</v>
      </c>
      <c r="O45" s="33">
        <v>57.9</v>
      </c>
      <c r="P45" s="57">
        <f t="shared" si="2"/>
        <v>48</v>
      </c>
      <c r="Q45" s="32">
        <f t="shared" si="3"/>
        <v>23</v>
      </c>
      <c r="R45" s="32">
        <f t="shared" si="4"/>
        <v>66</v>
      </c>
      <c r="S45" s="58">
        <f t="shared" si="5"/>
        <v>1</v>
      </c>
    </row>
    <row r="46" spans="1:19">
      <c r="A46" s="59" t="s">
        <v>86</v>
      </c>
      <c r="B46" s="59" t="s">
        <v>218</v>
      </c>
      <c r="C46" s="60" t="s">
        <v>87</v>
      </c>
      <c r="D46" s="61">
        <v>37</v>
      </c>
      <c r="E46" s="62">
        <v>18.899999999999999</v>
      </c>
      <c r="F46" s="62">
        <v>10.8</v>
      </c>
      <c r="G46" s="63">
        <v>91800000</v>
      </c>
      <c r="H46" s="63">
        <v>27540000</v>
      </c>
      <c r="I46" s="63">
        <v>119340000</v>
      </c>
      <c r="J46" s="63">
        <v>5</v>
      </c>
      <c r="K46" s="63">
        <v>8</v>
      </c>
      <c r="L46" s="63">
        <v>19</v>
      </c>
      <c r="M46" s="63">
        <v>26</v>
      </c>
      <c r="N46" s="63">
        <v>12</v>
      </c>
      <c r="O46" s="33">
        <v>46.2</v>
      </c>
      <c r="P46" s="57">
        <f t="shared" si="2"/>
        <v>83</v>
      </c>
      <c r="Q46" s="32">
        <f t="shared" si="3"/>
        <v>44</v>
      </c>
      <c r="R46" s="32">
        <f t="shared" si="4"/>
        <v>82</v>
      </c>
      <c r="S46" s="58">
        <f t="shared" si="5"/>
        <v>3</v>
      </c>
    </row>
    <row r="47" spans="1:19">
      <c r="A47" s="7" t="s">
        <v>88</v>
      </c>
      <c r="B47" s="7" t="s">
        <v>213</v>
      </c>
      <c r="C47" s="55" t="s">
        <v>89</v>
      </c>
      <c r="D47" s="30">
        <v>123</v>
      </c>
      <c r="E47" s="31">
        <v>15.4</v>
      </c>
      <c r="F47" s="31">
        <v>20.3</v>
      </c>
      <c r="G47" s="32">
        <v>247100000</v>
      </c>
      <c r="H47" s="32">
        <v>74130000</v>
      </c>
      <c r="I47" s="32">
        <v>321230000</v>
      </c>
      <c r="J47" s="32">
        <v>6</v>
      </c>
      <c r="K47" s="32">
        <v>23</v>
      </c>
      <c r="L47" s="32">
        <v>65</v>
      </c>
      <c r="M47" s="32">
        <v>172</v>
      </c>
      <c r="N47" s="32">
        <v>36</v>
      </c>
      <c r="O47" s="56">
        <v>20.9</v>
      </c>
      <c r="P47" s="57">
        <f t="shared" si="2"/>
        <v>61</v>
      </c>
      <c r="Q47" s="32">
        <f t="shared" si="3"/>
        <v>66</v>
      </c>
      <c r="R47" s="32">
        <f t="shared" si="4"/>
        <v>71</v>
      </c>
      <c r="S47" s="58">
        <f t="shared" si="5"/>
        <v>73</v>
      </c>
    </row>
    <row r="48" spans="1:19">
      <c r="A48" s="7" t="s">
        <v>90</v>
      </c>
      <c r="B48" s="7" t="s">
        <v>217</v>
      </c>
      <c r="C48" s="55" t="s">
        <v>91</v>
      </c>
      <c r="D48" s="30">
        <v>317</v>
      </c>
      <c r="E48" s="31">
        <v>12.6</v>
      </c>
      <c r="F48" s="31">
        <v>20.2</v>
      </c>
      <c r="G48" s="32">
        <v>893100000</v>
      </c>
      <c r="H48" s="32">
        <v>267930000</v>
      </c>
      <c r="I48" s="32">
        <v>1161030000</v>
      </c>
      <c r="J48" s="32">
        <v>12</v>
      </c>
      <c r="K48" s="32">
        <v>71</v>
      </c>
      <c r="L48" s="32">
        <v>151</v>
      </c>
      <c r="M48" s="32">
        <v>316</v>
      </c>
      <c r="N48" s="32">
        <v>90</v>
      </c>
      <c r="O48" s="56">
        <v>28.5</v>
      </c>
      <c r="P48" s="57">
        <f t="shared" si="2"/>
        <v>34</v>
      </c>
      <c r="Q48" s="32">
        <f t="shared" si="3"/>
        <v>74</v>
      </c>
      <c r="R48" s="32">
        <f t="shared" si="4"/>
        <v>72</v>
      </c>
      <c r="S48" s="58">
        <f t="shared" si="5"/>
        <v>40</v>
      </c>
    </row>
    <row r="49" spans="1:19">
      <c r="A49" s="7" t="s">
        <v>92</v>
      </c>
      <c r="B49" s="7" t="s">
        <v>218</v>
      </c>
      <c r="C49" s="55" t="s">
        <v>93</v>
      </c>
      <c r="D49" s="30">
        <v>24</v>
      </c>
      <c r="E49" s="31">
        <v>29.2</v>
      </c>
      <c r="F49" s="31">
        <v>29.2</v>
      </c>
      <c r="G49" s="32">
        <v>55400000</v>
      </c>
      <c r="H49" s="32">
        <v>16620000</v>
      </c>
      <c r="I49" s="32">
        <v>72020000</v>
      </c>
      <c r="J49" s="32">
        <v>0</v>
      </c>
      <c r="K49" s="32">
        <v>4</v>
      </c>
      <c r="L49" s="32">
        <v>10</v>
      </c>
      <c r="M49" s="32">
        <v>35</v>
      </c>
      <c r="N49" s="32">
        <v>8</v>
      </c>
      <c r="O49" s="56">
        <v>22.9</v>
      </c>
      <c r="P49" s="57">
        <f t="shared" si="2"/>
        <v>86</v>
      </c>
      <c r="Q49" s="32">
        <f t="shared" si="3"/>
        <v>11</v>
      </c>
      <c r="R49" s="32">
        <f t="shared" si="4"/>
        <v>30</v>
      </c>
      <c r="S49" s="58">
        <f t="shared" si="5"/>
        <v>60</v>
      </c>
    </row>
    <row r="50" spans="1:19">
      <c r="A50" s="7" t="s">
        <v>94</v>
      </c>
      <c r="B50" s="7" t="s">
        <v>211</v>
      </c>
      <c r="C50" s="55" t="s">
        <v>95</v>
      </c>
      <c r="D50" s="30">
        <v>794</v>
      </c>
      <c r="E50" s="31">
        <v>21.4</v>
      </c>
      <c r="F50" s="31">
        <v>29.5</v>
      </c>
      <c r="G50" s="32">
        <v>1344500000</v>
      </c>
      <c r="H50" s="32">
        <v>403350000</v>
      </c>
      <c r="I50" s="32">
        <v>1747850000</v>
      </c>
      <c r="J50" s="32">
        <v>13</v>
      </c>
      <c r="K50" s="32">
        <v>102</v>
      </c>
      <c r="L50" s="32">
        <v>380</v>
      </c>
      <c r="M50" s="32">
        <v>861</v>
      </c>
      <c r="N50" s="32">
        <v>264</v>
      </c>
      <c r="O50" s="56">
        <v>30.7</v>
      </c>
      <c r="P50" s="57">
        <f t="shared" si="2"/>
        <v>15</v>
      </c>
      <c r="Q50" s="32">
        <f t="shared" si="3"/>
        <v>26</v>
      </c>
      <c r="R50" s="32">
        <f t="shared" si="4"/>
        <v>26</v>
      </c>
      <c r="S50" s="58">
        <f t="shared" si="5"/>
        <v>22</v>
      </c>
    </row>
    <row r="51" spans="1:19">
      <c r="A51" s="7" t="s">
        <v>96</v>
      </c>
      <c r="B51" s="7" t="s">
        <v>213</v>
      </c>
      <c r="C51" s="55" t="s">
        <v>97</v>
      </c>
      <c r="D51" s="30">
        <v>109</v>
      </c>
      <c r="E51" s="31">
        <v>9.1999999999999993</v>
      </c>
      <c r="F51" s="31">
        <v>27.5</v>
      </c>
      <c r="G51" s="32">
        <v>280800000</v>
      </c>
      <c r="H51" s="32">
        <v>84240000</v>
      </c>
      <c r="I51" s="32">
        <v>365040000</v>
      </c>
      <c r="J51" s="32">
        <v>8</v>
      </c>
      <c r="K51" s="32">
        <v>31</v>
      </c>
      <c r="L51" s="32">
        <v>35</v>
      </c>
      <c r="M51" s="32">
        <v>167</v>
      </c>
      <c r="N51" s="32">
        <v>35</v>
      </c>
      <c r="O51" s="56">
        <v>21</v>
      </c>
      <c r="P51" s="57">
        <f t="shared" si="2"/>
        <v>63</v>
      </c>
      <c r="Q51" s="32">
        <f t="shared" si="3"/>
        <v>81</v>
      </c>
      <c r="R51" s="32">
        <f t="shared" si="4"/>
        <v>41</v>
      </c>
      <c r="S51" s="58">
        <f t="shared" si="5"/>
        <v>72</v>
      </c>
    </row>
    <row r="52" spans="1:19">
      <c r="A52" s="59" t="s">
        <v>98</v>
      </c>
      <c r="B52" s="59" t="s">
        <v>212</v>
      </c>
      <c r="C52" s="60" t="s">
        <v>99</v>
      </c>
      <c r="D52" s="61">
        <v>45</v>
      </c>
      <c r="E52" s="62">
        <v>28.9</v>
      </c>
      <c r="F52" s="62">
        <v>22.2</v>
      </c>
      <c r="G52" s="63">
        <v>62700000</v>
      </c>
      <c r="H52" s="63">
        <v>18810000</v>
      </c>
      <c r="I52" s="63">
        <v>81510000</v>
      </c>
      <c r="J52" s="63">
        <v>1</v>
      </c>
      <c r="K52" s="63">
        <v>7</v>
      </c>
      <c r="L52" s="63">
        <v>27</v>
      </c>
      <c r="M52" s="63">
        <v>50</v>
      </c>
      <c r="N52" s="63">
        <v>14</v>
      </c>
      <c r="O52" s="33">
        <v>28</v>
      </c>
      <c r="P52" s="57">
        <f t="shared" si="2"/>
        <v>78</v>
      </c>
      <c r="Q52" s="32">
        <f t="shared" si="3"/>
        <v>12</v>
      </c>
      <c r="R52" s="32">
        <f t="shared" si="4"/>
        <v>68</v>
      </c>
      <c r="S52" s="58">
        <f t="shared" si="5"/>
        <v>42</v>
      </c>
    </row>
    <row r="53" spans="1:19">
      <c r="A53" s="7" t="s">
        <v>100</v>
      </c>
      <c r="B53" s="7" t="s">
        <v>216</v>
      </c>
      <c r="C53" s="55" t="s">
        <v>101</v>
      </c>
      <c r="D53" s="30">
        <v>425</v>
      </c>
      <c r="E53" s="31">
        <v>19.8</v>
      </c>
      <c r="F53" s="31">
        <v>21.2</v>
      </c>
      <c r="G53" s="32">
        <v>704500000</v>
      </c>
      <c r="H53" s="32">
        <v>211350000</v>
      </c>
      <c r="I53" s="32">
        <v>915850000</v>
      </c>
      <c r="J53" s="32">
        <v>2</v>
      </c>
      <c r="K53" s="32">
        <v>49</v>
      </c>
      <c r="L53" s="32">
        <v>260</v>
      </c>
      <c r="M53" s="32">
        <v>649</v>
      </c>
      <c r="N53" s="32">
        <v>139</v>
      </c>
      <c r="O53" s="56">
        <v>21.4</v>
      </c>
      <c r="P53" s="57">
        <f t="shared" si="2"/>
        <v>25</v>
      </c>
      <c r="Q53" s="32">
        <f t="shared" si="3"/>
        <v>37</v>
      </c>
      <c r="R53" s="32">
        <f t="shared" si="4"/>
        <v>70</v>
      </c>
      <c r="S53" s="58">
        <f t="shared" si="5"/>
        <v>67</v>
      </c>
    </row>
    <row r="54" spans="1:19">
      <c r="A54" s="7" t="s">
        <v>102</v>
      </c>
      <c r="B54" s="7" t="s">
        <v>216</v>
      </c>
      <c r="C54" s="55" t="s">
        <v>103</v>
      </c>
      <c r="D54" s="30">
        <v>962</v>
      </c>
      <c r="E54" s="31">
        <v>20.2</v>
      </c>
      <c r="F54" s="31">
        <v>31.9</v>
      </c>
      <c r="G54" s="32">
        <v>1659700000</v>
      </c>
      <c r="H54" s="32">
        <v>497910000</v>
      </c>
      <c r="I54" s="32">
        <v>2157610000</v>
      </c>
      <c r="J54" s="32">
        <v>10</v>
      </c>
      <c r="K54" s="32">
        <v>116</v>
      </c>
      <c r="L54" s="32">
        <v>456</v>
      </c>
      <c r="M54" s="32">
        <v>1064</v>
      </c>
      <c r="N54" s="32">
        <v>347</v>
      </c>
      <c r="O54" s="56">
        <v>32.6</v>
      </c>
      <c r="P54" s="57">
        <f t="shared" si="2"/>
        <v>12</v>
      </c>
      <c r="Q54" s="32">
        <f t="shared" si="3"/>
        <v>33</v>
      </c>
      <c r="R54" s="32">
        <f t="shared" si="4"/>
        <v>14</v>
      </c>
      <c r="S54" s="58">
        <f t="shared" si="5"/>
        <v>17</v>
      </c>
    </row>
    <row r="55" spans="1:19">
      <c r="A55" s="7" t="s">
        <v>104</v>
      </c>
      <c r="B55" s="7" t="s">
        <v>218</v>
      </c>
      <c r="C55" s="55" t="s">
        <v>105</v>
      </c>
      <c r="D55" s="30">
        <v>97</v>
      </c>
      <c r="E55" s="31">
        <v>5.2</v>
      </c>
      <c r="F55" s="31">
        <v>28.9</v>
      </c>
      <c r="G55" s="32">
        <v>269400000</v>
      </c>
      <c r="H55" s="32">
        <v>80820000</v>
      </c>
      <c r="I55" s="32">
        <v>350220000</v>
      </c>
      <c r="J55" s="32">
        <v>7</v>
      </c>
      <c r="K55" s="32">
        <v>23</v>
      </c>
      <c r="L55" s="32">
        <v>32</v>
      </c>
      <c r="M55" s="32">
        <v>135</v>
      </c>
      <c r="N55" s="32">
        <v>39</v>
      </c>
      <c r="O55" s="56">
        <v>28.9</v>
      </c>
      <c r="P55" s="57">
        <f t="shared" si="2"/>
        <v>67</v>
      </c>
      <c r="Q55" s="32">
        <f t="shared" si="3"/>
        <v>86</v>
      </c>
      <c r="R55" s="32">
        <f t="shared" si="4"/>
        <v>31</v>
      </c>
      <c r="S55" s="58">
        <f t="shared" si="5"/>
        <v>36</v>
      </c>
    </row>
    <row r="56" spans="1:19">
      <c r="A56" s="7" t="s">
        <v>106</v>
      </c>
      <c r="B56" s="7" t="s">
        <v>216</v>
      </c>
      <c r="C56" s="55" t="s">
        <v>107</v>
      </c>
      <c r="D56" s="30">
        <v>317</v>
      </c>
      <c r="E56" s="31">
        <v>21.5</v>
      </c>
      <c r="F56" s="31">
        <v>26.5</v>
      </c>
      <c r="G56" s="32">
        <v>472300000</v>
      </c>
      <c r="H56" s="32">
        <v>141690000</v>
      </c>
      <c r="I56" s="32">
        <v>613990000</v>
      </c>
      <c r="J56" s="32">
        <v>4</v>
      </c>
      <c r="K56" s="32">
        <v>25</v>
      </c>
      <c r="L56" s="32">
        <v>179</v>
      </c>
      <c r="M56" s="32">
        <v>463</v>
      </c>
      <c r="N56" s="32">
        <v>104</v>
      </c>
      <c r="O56" s="56">
        <v>22.5</v>
      </c>
      <c r="P56" s="57">
        <f t="shared" si="2"/>
        <v>34</v>
      </c>
      <c r="Q56" s="32">
        <f t="shared" si="3"/>
        <v>25</v>
      </c>
      <c r="R56" s="32">
        <f t="shared" si="4"/>
        <v>53</v>
      </c>
      <c r="S56" s="58">
        <f t="shared" si="5"/>
        <v>62</v>
      </c>
    </row>
    <row r="57" spans="1:19">
      <c r="A57" s="7" t="s">
        <v>108</v>
      </c>
      <c r="B57" s="7" t="s">
        <v>216</v>
      </c>
      <c r="C57" s="55" t="s">
        <v>109</v>
      </c>
      <c r="D57" s="30">
        <v>343</v>
      </c>
      <c r="E57" s="31">
        <v>15.5</v>
      </c>
      <c r="F57" s="31">
        <v>25.9</v>
      </c>
      <c r="G57" s="32">
        <v>541300000</v>
      </c>
      <c r="H57" s="32">
        <v>162390000</v>
      </c>
      <c r="I57" s="32">
        <v>703690000</v>
      </c>
      <c r="J57" s="32">
        <v>1</v>
      </c>
      <c r="K57" s="32">
        <v>27</v>
      </c>
      <c r="L57" s="32">
        <v>193</v>
      </c>
      <c r="M57" s="32">
        <v>502</v>
      </c>
      <c r="N57" s="32">
        <v>126</v>
      </c>
      <c r="O57" s="56">
        <v>25.1</v>
      </c>
      <c r="P57" s="57">
        <f t="shared" si="2"/>
        <v>31</v>
      </c>
      <c r="Q57" s="32">
        <f t="shared" si="3"/>
        <v>65</v>
      </c>
      <c r="R57" s="32">
        <f t="shared" si="4"/>
        <v>56</v>
      </c>
      <c r="S57" s="58">
        <f t="shared" si="5"/>
        <v>53</v>
      </c>
    </row>
    <row r="58" spans="1:19">
      <c r="A58" s="7" t="s">
        <v>110</v>
      </c>
      <c r="B58" s="7" t="s">
        <v>216</v>
      </c>
      <c r="C58" s="55" t="s">
        <v>111</v>
      </c>
      <c r="D58" s="30">
        <v>606</v>
      </c>
      <c r="E58" s="31">
        <v>18.5</v>
      </c>
      <c r="F58" s="31">
        <v>24.8</v>
      </c>
      <c r="G58" s="32">
        <v>880900000</v>
      </c>
      <c r="H58" s="32">
        <v>264270000</v>
      </c>
      <c r="I58" s="32">
        <v>1145170000</v>
      </c>
      <c r="J58" s="32">
        <v>9</v>
      </c>
      <c r="K58" s="32">
        <v>68</v>
      </c>
      <c r="L58" s="32">
        <v>344</v>
      </c>
      <c r="M58" s="32">
        <v>767</v>
      </c>
      <c r="N58" s="32">
        <v>202</v>
      </c>
      <c r="O58" s="56">
        <v>26.3</v>
      </c>
      <c r="P58" s="57">
        <f t="shared" si="2"/>
        <v>19</v>
      </c>
      <c r="Q58" s="32">
        <f t="shared" si="3"/>
        <v>47</v>
      </c>
      <c r="R58" s="32">
        <f t="shared" si="4"/>
        <v>57</v>
      </c>
      <c r="S58" s="58">
        <f t="shared" si="5"/>
        <v>47</v>
      </c>
    </row>
    <row r="59" spans="1:19">
      <c r="A59" s="7" t="s">
        <v>112</v>
      </c>
      <c r="B59" s="7" t="s">
        <v>216</v>
      </c>
      <c r="C59" s="55" t="s">
        <v>113</v>
      </c>
      <c r="D59" s="30">
        <v>396</v>
      </c>
      <c r="E59" s="31">
        <v>15.7</v>
      </c>
      <c r="F59" s="31">
        <v>24.7</v>
      </c>
      <c r="G59" s="32">
        <v>683700000</v>
      </c>
      <c r="H59" s="32">
        <v>205110000</v>
      </c>
      <c r="I59" s="32">
        <v>888810000</v>
      </c>
      <c r="J59" s="32">
        <v>6</v>
      </c>
      <c r="K59" s="32">
        <v>58</v>
      </c>
      <c r="L59" s="32">
        <v>212</v>
      </c>
      <c r="M59" s="32">
        <v>555</v>
      </c>
      <c r="N59" s="32">
        <v>138</v>
      </c>
      <c r="O59" s="56">
        <v>24.9</v>
      </c>
      <c r="P59" s="57">
        <f t="shared" si="2"/>
        <v>26</v>
      </c>
      <c r="Q59" s="32">
        <f t="shared" si="3"/>
        <v>64</v>
      </c>
      <c r="R59" s="32">
        <f t="shared" si="4"/>
        <v>58</v>
      </c>
      <c r="S59" s="58">
        <f t="shared" si="5"/>
        <v>55</v>
      </c>
    </row>
    <row r="60" spans="1:19">
      <c r="A60" s="7" t="s">
        <v>114</v>
      </c>
      <c r="B60" s="7" t="s">
        <v>217</v>
      </c>
      <c r="C60" s="55" t="s">
        <v>115</v>
      </c>
      <c r="D60" s="30">
        <v>348</v>
      </c>
      <c r="E60" s="31">
        <v>14.1</v>
      </c>
      <c r="F60" s="31">
        <v>22.7</v>
      </c>
      <c r="G60" s="32">
        <v>795100000</v>
      </c>
      <c r="H60" s="32">
        <v>238530000</v>
      </c>
      <c r="I60" s="32">
        <v>1033630000</v>
      </c>
      <c r="J60" s="32">
        <v>6</v>
      </c>
      <c r="K60" s="32">
        <v>67</v>
      </c>
      <c r="L60" s="32">
        <v>191</v>
      </c>
      <c r="M60" s="32">
        <v>454</v>
      </c>
      <c r="N60" s="32">
        <v>119</v>
      </c>
      <c r="O60" s="56">
        <v>26.2</v>
      </c>
      <c r="P60" s="57">
        <f t="shared" si="2"/>
        <v>30</v>
      </c>
      <c r="Q60" s="32">
        <f t="shared" si="3"/>
        <v>70</v>
      </c>
      <c r="R60" s="32">
        <f t="shared" si="4"/>
        <v>64</v>
      </c>
      <c r="S60" s="58">
        <f t="shared" si="5"/>
        <v>48</v>
      </c>
    </row>
    <row r="61" spans="1:19">
      <c r="A61" s="7" t="s">
        <v>116</v>
      </c>
      <c r="B61" s="7" t="s">
        <v>215</v>
      </c>
      <c r="C61" s="55" t="s">
        <v>117</v>
      </c>
      <c r="D61" s="30">
        <v>238</v>
      </c>
      <c r="E61" s="31">
        <v>21.4</v>
      </c>
      <c r="F61" s="31">
        <v>27.3</v>
      </c>
      <c r="G61" s="32">
        <v>350000000</v>
      </c>
      <c r="H61" s="32">
        <v>105000000</v>
      </c>
      <c r="I61" s="32">
        <v>455000000</v>
      </c>
      <c r="J61" s="32">
        <v>1</v>
      </c>
      <c r="K61" s="32">
        <v>18</v>
      </c>
      <c r="L61" s="32">
        <v>133</v>
      </c>
      <c r="M61" s="32">
        <v>296</v>
      </c>
      <c r="N61" s="32">
        <v>93</v>
      </c>
      <c r="O61" s="56">
        <v>31.4</v>
      </c>
      <c r="P61" s="57">
        <f t="shared" si="2"/>
        <v>45</v>
      </c>
      <c r="Q61" s="32">
        <f t="shared" si="3"/>
        <v>26</v>
      </c>
      <c r="R61" s="32">
        <f t="shared" si="4"/>
        <v>43</v>
      </c>
      <c r="S61" s="58">
        <f t="shared" si="5"/>
        <v>21</v>
      </c>
    </row>
    <row r="62" spans="1:19">
      <c r="A62" s="7" t="s">
        <v>118</v>
      </c>
      <c r="B62" s="7" t="s">
        <v>211</v>
      </c>
      <c r="C62" s="55" t="s">
        <v>119</v>
      </c>
      <c r="D62" s="30">
        <v>1819</v>
      </c>
      <c r="E62" s="31">
        <v>17</v>
      </c>
      <c r="F62" s="31">
        <v>30.2</v>
      </c>
      <c r="G62" s="32">
        <v>6176580000</v>
      </c>
      <c r="H62" s="32">
        <v>1852974000</v>
      </c>
      <c r="I62" s="32">
        <v>8029554000</v>
      </c>
      <c r="J62" s="32">
        <v>93</v>
      </c>
      <c r="K62" s="32">
        <v>359</v>
      </c>
      <c r="L62" s="32">
        <v>595</v>
      </c>
      <c r="M62" s="32">
        <v>2104</v>
      </c>
      <c r="N62" s="32">
        <v>645</v>
      </c>
      <c r="O62" s="56">
        <v>30.7</v>
      </c>
      <c r="P62" s="57">
        <f t="shared" si="2"/>
        <v>6</v>
      </c>
      <c r="Q62" s="32">
        <f t="shared" si="3"/>
        <v>58</v>
      </c>
      <c r="R62" s="32">
        <f t="shared" si="4"/>
        <v>19</v>
      </c>
      <c r="S62" s="58">
        <f t="shared" si="5"/>
        <v>22</v>
      </c>
    </row>
    <row r="63" spans="1:19">
      <c r="A63" s="7" t="s">
        <v>120</v>
      </c>
      <c r="B63" s="7" t="s">
        <v>213</v>
      </c>
      <c r="C63" s="55" t="s">
        <v>121</v>
      </c>
      <c r="D63" s="30">
        <v>221</v>
      </c>
      <c r="E63" s="31">
        <v>6.8</v>
      </c>
      <c r="F63" s="31">
        <v>27.1</v>
      </c>
      <c r="G63" s="32">
        <v>478200000</v>
      </c>
      <c r="H63" s="32">
        <v>143460000</v>
      </c>
      <c r="I63" s="32">
        <v>621660000</v>
      </c>
      <c r="J63" s="32">
        <v>10</v>
      </c>
      <c r="K63" s="32">
        <v>43</v>
      </c>
      <c r="L63" s="32">
        <v>104</v>
      </c>
      <c r="M63" s="32">
        <v>249</v>
      </c>
      <c r="N63" s="32">
        <v>71</v>
      </c>
      <c r="O63" s="56">
        <v>28.5</v>
      </c>
      <c r="P63" s="57">
        <f t="shared" si="2"/>
        <v>47</v>
      </c>
      <c r="Q63" s="32">
        <f t="shared" si="3"/>
        <v>85</v>
      </c>
      <c r="R63" s="32">
        <f t="shared" si="4"/>
        <v>46</v>
      </c>
      <c r="S63" s="58">
        <f t="shared" si="5"/>
        <v>40</v>
      </c>
    </row>
    <row r="64" spans="1:19">
      <c r="A64" s="7" t="s">
        <v>122</v>
      </c>
      <c r="B64" s="7" t="s">
        <v>212</v>
      </c>
      <c r="C64" s="55" t="s">
        <v>123</v>
      </c>
      <c r="D64" s="30">
        <v>59</v>
      </c>
      <c r="E64" s="31">
        <v>30.5</v>
      </c>
      <c r="F64" s="31">
        <v>16.899999999999999</v>
      </c>
      <c r="G64" s="32">
        <v>53500000</v>
      </c>
      <c r="H64" s="32">
        <v>16050000</v>
      </c>
      <c r="I64" s="32">
        <v>69550000</v>
      </c>
      <c r="J64" s="32">
        <v>0</v>
      </c>
      <c r="K64" s="32">
        <v>2</v>
      </c>
      <c r="L64" s="32">
        <v>50</v>
      </c>
      <c r="M64" s="32">
        <v>75</v>
      </c>
      <c r="N64" s="32">
        <v>20</v>
      </c>
      <c r="O64" s="56">
        <v>26.7</v>
      </c>
      <c r="P64" s="57">
        <f t="shared" si="2"/>
        <v>74</v>
      </c>
      <c r="Q64" s="32">
        <f t="shared" si="3"/>
        <v>9</v>
      </c>
      <c r="R64" s="32">
        <f t="shared" si="4"/>
        <v>75</v>
      </c>
      <c r="S64" s="58">
        <f t="shared" si="5"/>
        <v>45</v>
      </c>
    </row>
    <row r="65" spans="1:19">
      <c r="A65" s="7" t="s">
        <v>124</v>
      </c>
      <c r="B65" s="7" t="s">
        <v>213</v>
      </c>
      <c r="C65" s="55" t="s">
        <v>125</v>
      </c>
      <c r="D65" s="30">
        <v>132</v>
      </c>
      <c r="E65" s="31">
        <v>10.6</v>
      </c>
      <c r="F65" s="31">
        <v>31.8</v>
      </c>
      <c r="G65" s="32">
        <v>340100000</v>
      </c>
      <c r="H65" s="32">
        <v>102030000</v>
      </c>
      <c r="I65" s="32">
        <v>442130000</v>
      </c>
      <c r="J65" s="32">
        <v>7</v>
      </c>
      <c r="K65" s="32">
        <v>35</v>
      </c>
      <c r="L65" s="32">
        <v>53</v>
      </c>
      <c r="M65" s="32">
        <v>161</v>
      </c>
      <c r="N65" s="32">
        <v>49</v>
      </c>
      <c r="O65" s="56">
        <v>30.4</v>
      </c>
      <c r="P65" s="57">
        <f t="shared" si="2"/>
        <v>60</v>
      </c>
      <c r="Q65" s="32">
        <f t="shared" si="3"/>
        <v>78</v>
      </c>
      <c r="R65" s="32">
        <f t="shared" si="4"/>
        <v>15</v>
      </c>
      <c r="S65" s="58">
        <f t="shared" si="5"/>
        <v>26</v>
      </c>
    </row>
    <row r="66" spans="1:19">
      <c r="A66" s="7" t="s">
        <v>126</v>
      </c>
      <c r="B66" s="7" t="s">
        <v>216</v>
      </c>
      <c r="C66" s="55" t="s">
        <v>127</v>
      </c>
      <c r="D66" s="30">
        <v>391</v>
      </c>
      <c r="E66" s="31">
        <v>21</v>
      </c>
      <c r="F66" s="31">
        <v>23.8</v>
      </c>
      <c r="G66" s="32">
        <v>558000000</v>
      </c>
      <c r="H66" s="32">
        <v>167400000</v>
      </c>
      <c r="I66" s="32">
        <v>725400000</v>
      </c>
      <c r="J66" s="32">
        <v>2</v>
      </c>
      <c r="K66" s="32">
        <v>34</v>
      </c>
      <c r="L66" s="32">
        <v>228</v>
      </c>
      <c r="M66" s="32">
        <v>554</v>
      </c>
      <c r="N66" s="32">
        <v>116</v>
      </c>
      <c r="O66" s="56">
        <v>20.9</v>
      </c>
      <c r="P66" s="57">
        <f t="shared" si="2"/>
        <v>27</v>
      </c>
      <c r="Q66" s="32">
        <f t="shared" si="3"/>
        <v>29</v>
      </c>
      <c r="R66" s="32">
        <f t="shared" si="4"/>
        <v>62</v>
      </c>
      <c r="S66" s="58">
        <f t="shared" si="5"/>
        <v>73</v>
      </c>
    </row>
    <row r="67" spans="1:19">
      <c r="A67" s="7" t="s">
        <v>128</v>
      </c>
      <c r="B67" s="7" t="s">
        <v>214</v>
      </c>
      <c r="C67" s="55" t="s">
        <v>129</v>
      </c>
      <c r="D67" s="30">
        <v>79</v>
      </c>
      <c r="E67" s="31">
        <v>30.4</v>
      </c>
      <c r="F67" s="31">
        <v>34.200000000000003</v>
      </c>
      <c r="G67" s="32">
        <v>95900000</v>
      </c>
      <c r="H67" s="32">
        <v>28770000</v>
      </c>
      <c r="I67" s="32">
        <v>124670000</v>
      </c>
      <c r="J67" s="32">
        <v>2</v>
      </c>
      <c r="K67" s="32">
        <v>6</v>
      </c>
      <c r="L67" s="32">
        <v>51</v>
      </c>
      <c r="M67" s="32">
        <v>86</v>
      </c>
      <c r="N67" s="32">
        <v>32</v>
      </c>
      <c r="O67" s="56">
        <v>37.200000000000003</v>
      </c>
      <c r="P67" s="57">
        <f t="shared" si="2"/>
        <v>70</v>
      </c>
      <c r="Q67" s="32">
        <f t="shared" si="3"/>
        <v>10</v>
      </c>
      <c r="R67" s="32">
        <f t="shared" si="4"/>
        <v>10</v>
      </c>
      <c r="S67" s="58">
        <f t="shared" si="5"/>
        <v>10</v>
      </c>
    </row>
    <row r="68" spans="1:19">
      <c r="A68" s="7" t="s">
        <v>130</v>
      </c>
      <c r="B68" s="7" t="s">
        <v>215</v>
      </c>
      <c r="C68" s="55" t="s">
        <v>131</v>
      </c>
      <c r="D68" s="30">
        <v>217</v>
      </c>
      <c r="E68" s="31">
        <v>27.6</v>
      </c>
      <c r="F68" s="31">
        <v>35</v>
      </c>
      <c r="G68" s="32">
        <v>288500000</v>
      </c>
      <c r="H68" s="32">
        <v>86550000</v>
      </c>
      <c r="I68" s="32">
        <v>375050000</v>
      </c>
      <c r="J68" s="32">
        <v>3</v>
      </c>
      <c r="K68" s="32">
        <v>15</v>
      </c>
      <c r="L68" s="32">
        <v>105</v>
      </c>
      <c r="M68" s="32">
        <v>214</v>
      </c>
      <c r="N68" s="32">
        <v>69</v>
      </c>
      <c r="O68" s="56">
        <v>32.200000000000003</v>
      </c>
      <c r="P68" s="57">
        <f t="shared" si="2"/>
        <v>49</v>
      </c>
      <c r="Q68" s="32">
        <f t="shared" si="3"/>
        <v>14</v>
      </c>
      <c r="R68" s="32">
        <f t="shared" si="4"/>
        <v>8</v>
      </c>
      <c r="S68" s="58">
        <f t="shared" si="5"/>
        <v>18</v>
      </c>
    </row>
    <row r="69" spans="1:19">
      <c r="A69" s="7" t="s">
        <v>132</v>
      </c>
      <c r="B69" s="7" t="s">
        <v>211</v>
      </c>
      <c r="C69" s="55" t="s">
        <v>133</v>
      </c>
      <c r="D69" s="30">
        <v>3022</v>
      </c>
      <c r="E69" s="31">
        <v>13.5</v>
      </c>
      <c r="F69" s="31">
        <v>31.1</v>
      </c>
      <c r="G69" s="32">
        <v>10716850000</v>
      </c>
      <c r="H69" s="32">
        <v>3215055000</v>
      </c>
      <c r="I69" s="32">
        <v>13931905000</v>
      </c>
      <c r="J69" s="32">
        <v>180</v>
      </c>
      <c r="K69" s="32">
        <v>656</v>
      </c>
      <c r="L69" s="32">
        <v>826</v>
      </c>
      <c r="M69" s="32">
        <v>2872</v>
      </c>
      <c r="N69" s="32">
        <v>1083</v>
      </c>
      <c r="O69" s="56">
        <v>37.700000000000003</v>
      </c>
      <c r="P69" s="57">
        <f t="shared" si="2"/>
        <v>2</v>
      </c>
      <c r="Q69" s="32">
        <f t="shared" si="3"/>
        <v>72</v>
      </c>
      <c r="R69" s="32">
        <f t="shared" si="4"/>
        <v>17</v>
      </c>
      <c r="S69" s="58">
        <f t="shared" si="5"/>
        <v>7</v>
      </c>
    </row>
    <row r="70" spans="1:19">
      <c r="A70" s="59" t="s">
        <v>134</v>
      </c>
      <c r="B70" s="59" t="s">
        <v>212</v>
      </c>
      <c r="C70" s="60" t="s">
        <v>135</v>
      </c>
      <c r="D70" s="61">
        <v>40</v>
      </c>
      <c r="E70" s="62">
        <v>37.5</v>
      </c>
      <c r="F70" s="62">
        <v>15</v>
      </c>
      <c r="G70" s="63">
        <v>32200000</v>
      </c>
      <c r="H70" s="63">
        <v>9660000</v>
      </c>
      <c r="I70" s="63">
        <v>41860000</v>
      </c>
      <c r="J70" s="63">
        <v>0</v>
      </c>
      <c r="K70" s="63">
        <v>3</v>
      </c>
      <c r="L70" s="63">
        <v>32</v>
      </c>
      <c r="M70" s="63">
        <v>34</v>
      </c>
      <c r="N70" s="63">
        <v>14</v>
      </c>
      <c r="O70" s="33">
        <v>41.2</v>
      </c>
      <c r="P70" s="57">
        <f t="shared" si="2"/>
        <v>82</v>
      </c>
      <c r="Q70" s="32">
        <f t="shared" si="3"/>
        <v>5</v>
      </c>
      <c r="R70" s="32">
        <f t="shared" si="4"/>
        <v>77</v>
      </c>
      <c r="S70" s="58">
        <f t="shared" si="5"/>
        <v>5</v>
      </c>
    </row>
    <row r="71" spans="1:19">
      <c r="A71" s="7" t="s">
        <v>136</v>
      </c>
      <c r="B71" s="7" t="s">
        <v>213</v>
      </c>
      <c r="C71" s="55" t="s">
        <v>137</v>
      </c>
      <c r="D71" s="30">
        <v>147</v>
      </c>
      <c r="E71" s="31">
        <v>19</v>
      </c>
      <c r="F71" s="31">
        <v>21.8</v>
      </c>
      <c r="G71" s="32">
        <v>324700000</v>
      </c>
      <c r="H71" s="32">
        <v>97410000</v>
      </c>
      <c r="I71" s="32">
        <v>422110000</v>
      </c>
      <c r="J71" s="32">
        <v>5</v>
      </c>
      <c r="K71" s="32">
        <v>23</v>
      </c>
      <c r="L71" s="32">
        <v>83</v>
      </c>
      <c r="M71" s="32">
        <v>208</v>
      </c>
      <c r="N71" s="32">
        <v>54</v>
      </c>
      <c r="O71" s="56">
        <v>26</v>
      </c>
      <c r="P71" s="57">
        <f t="shared" si="2"/>
        <v>58</v>
      </c>
      <c r="Q71" s="32">
        <f t="shared" si="3"/>
        <v>43</v>
      </c>
      <c r="R71" s="32">
        <f t="shared" si="4"/>
        <v>69</v>
      </c>
      <c r="S71" s="58">
        <f t="shared" si="5"/>
        <v>49</v>
      </c>
    </row>
    <row r="72" spans="1:19">
      <c r="A72" s="7" t="s">
        <v>138</v>
      </c>
      <c r="B72" s="7" t="s">
        <v>211</v>
      </c>
      <c r="C72" s="55" t="s">
        <v>139</v>
      </c>
      <c r="D72" s="30">
        <v>2665</v>
      </c>
      <c r="E72" s="31">
        <v>16.399999999999999</v>
      </c>
      <c r="F72" s="31">
        <v>34.200000000000003</v>
      </c>
      <c r="G72" s="32">
        <v>8048524000</v>
      </c>
      <c r="H72" s="32">
        <v>2414557200</v>
      </c>
      <c r="I72" s="32">
        <v>10463081200</v>
      </c>
      <c r="J72" s="32">
        <v>137</v>
      </c>
      <c r="K72" s="32">
        <v>459</v>
      </c>
      <c r="L72" s="32">
        <v>879</v>
      </c>
      <c r="M72" s="32">
        <v>2907</v>
      </c>
      <c r="N72" s="32">
        <v>969</v>
      </c>
      <c r="O72" s="56">
        <v>33.299999999999997</v>
      </c>
      <c r="P72" s="57">
        <f t="shared" si="2"/>
        <v>3</v>
      </c>
      <c r="Q72" s="32">
        <f t="shared" si="3"/>
        <v>61</v>
      </c>
      <c r="R72" s="32">
        <f t="shared" si="4"/>
        <v>10</v>
      </c>
      <c r="S72" s="58">
        <f t="shared" si="5"/>
        <v>16</v>
      </c>
    </row>
    <row r="73" spans="1:19">
      <c r="A73" s="7" t="s">
        <v>140</v>
      </c>
      <c r="B73" s="7" t="s">
        <v>212</v>
      </c>
      <c r="C73" s="55" t="s">
        <v>141</v>
      </c>
      <c r="D73" s="30">
        <v>100</v>
      </c>
      <c r="E73" s="31">
        <v>33</v>
      </c>
      <c r="F73" s="31">
        <v>11</v>
      </c>
      <c r="G73" s="32">
        <v>100600000</v>
      </c>
      <c r="H73" s="32">
        <v>30180000</v>
      </c>
      <c r="I73" s="32">
        <v>130780000</v>
      </c>
      <c r="J73" s="32">
        <v>0</v>
      </c>
      <c r="K73" s="32">
        <v>4</v>
      </c>
      <c r="L73" s="32">
        <v>76</v>
      </c>
      <c r="M73" s="32">
        <v>128</v>
      </c>
      <c r="N73" s="32">
        <v>41</v>
      </c>
      <c r="O73" s="56">
        <v>32</v>
      </c>
      <c r="P73" s="57">
        <f t="shared" si="2"/>
        <v>66</v>
      </c>
      <c r="Q73" s="32">
        <f t="shared" si="3"/>
        <v>8</v>
      </c>
      <c r="R73" s="32">
        <f t="shared" si="4"/>
        <v>81</v>
      </c>
      <c r="S73" s="58">
        <f t="shared" si="5"/>
        <v>19</v>
      </c>
    </row>
    <row r="74" spans="1:19">
      <c r="A74" s="7" t="s">
        <v>142</v>
      </c>
      <c r="B74" s="7" t="s">
        <v>211</v>
      </c>
      <c r="C74" s="55" t="s">
        <v>143</v>
      </c>
      <c r="D74" s="30">
        <v>1163</v>
      </c>
      <c r="E74" s="31">
        <v>17.5</v>
      </c>
      <c r="F74" s="31">
        <v>27.6</v>
      </c>
      <c r="G74" s="32">
        <v>2481700000</v>
      </c>
      <c r="H74" s="32">
        <v>744510000</v>
      </c>
      <c r="I74" s="32">
        <v>3226210000</v>
      </c>
      <c r="J74" s="32">
        <v>36</v>
      </c>
      <c r="K74" s="32">
        <v>203</v>
      </c>
      <c r="L74" s="32">
        <v>503</v>
      </c>
      <c r="M74" s="32">
        <v>1243</v>
      </c>
      <c r="N74" s="32">
        <v>377</v>
      </c>
      <c r="O74" s="56">
        <v>30.3</v>
      </c>
      <c r="P74" s="57">
        <f t="shared" si="2"/>
        <v>10</v>
      </c>
      <c r="Q74" s="32">
        <f t="shared" si="3"/>
        <v>53</v>
      </c>
      <c r="R74" s="32">
        <f t="shared" si="4"/>
        <v>40</v>
      </c>
      <c r="S74" s="58">
        <f t="shared" si="5"/>
        <v>27</v>
      </c>
    </row>
    <row r="75" spans="1:19">
      <c r="A75" s="59" t="s">
        <v>144</v>
      </c>
      <c r="B75" s="59" t="s">
        <v>212</v>
      </c>
      <c r="C75" s="60" t="s">
        <v>145</v>
      </c>
      <c r="D75" s="61">
        <v>64</v>
      </c>
      <c r="E75" s="62">
        <v>25</v>
      </c>
      <c r="F75" s="62">
        <v>29.7</v>
      </c>
      <c r="G75" s="63">
        <v>57700000</v>
      </c>
      <c r="H75" s="63">
        <v>17310000</v>
      </c>
      <c r="I75" s="63">
        <v>75010000</v>
      </c>
      <c r="J75" s="63">
        <v>0</v>
      </c>
      <c r="K75" s="63">
        <v>4</v>
      </c>
      <c r="L75" s="63">
        <v>38</v>
      </c>
      <c r="M75" s="63">
        <v>64</v>
      </c>
      <c r="N75" s="63">
        <v>24</v>
      </c>
      <c r="O75" s="33">
        <v>37.5</v>
      </c>
      <c r="P75" s="57">
        <f t="shared" si="2"/>
        <v>73</v>
      </c>
      <c r="Q75" s="32">
        <f t="shared" si="3"/>
        <v>18</v>
      </c>
      <c r="R75" s="32">
        <f t="shared" si="4"/>
        <v>24</v>
      </c>
      <c r="S75" s="58">
        <f t="shared" si="5"/>
        <v>9</v>
      </c>
    </row>
    <row r="76" spans="1:19">
      <c r="A76" s="59" t="s">
        <v>146</v>
      </c>
      <c r="B76" s="59" t="s">
        <v>212</v>
      </c>
      <c r="C76" s="60" t="s">
        <v>147</v>
      </c>
      <c r="D76" s="61">
        <v>37</v>
      </c>
      <c r="E76" s="62">
        <v>35.1</v>
      </c>
      <c r="F76" s="62">
        <v>32.4</v>
      </c>
      <c r="G76" s="63">
        <v>34100000</v>
      </c>
      <c r="H76" s="63">
        <v>10230000</v>
      </c>
      <c r="I76" s="63">
        <v>44330000</v>
      </c>
      <c r="J76" s="63">
        <v>0</v>
      </c>
      <c r="K76" s="63">
        <v>4</v>
      </c>
      <c r="L76" s="63">
        <v>23</v>
      </c>
      <c r="M76" s="63">
        <v>30</v>
      </c>
      <c r="N76" s="63">
        <v>9</v>
      </c>
      <c r="O76" s="33">
        <v>30</v>
      </c>
      <c r="P76" s="57">
        <f t="shared" si="2"/>
        <v>83</v>
      </c>
      <c r="Q76" s="32">
        <f t="shared" si="3"/>
        <v>6</v>
      </c>
      <c r="R76" s="32">
        <f t="shared" si="4"/>
        <v>13</v>
      </c>
      <c r="S76" s="58">
        <f t="shared" si="5"/>
        <v>30</v>
      </c>
    </row>
    <row r="77" spans="1:19">
      <c r="A77" s="7" t="s">
        <v>148</v>
      </c>
      <c r="B77" s="7" t="s">
        <v>217</v>
      </c>
      <c r="C77" s="55" t="s">
        <v>149</v>
      </c>
      <c r="D77" s="30">
        <v>112</v>
      </c>
      <c r="E77" s="31">
        <v>53.6</v>
      </c>
      <c r="F77" s="31">
        <v>27.7</v>
      </c>
      <c r="G77" s="32">
        <v>130000000</v>
      </c>
      <c r="H77" s="32">
        <v>39000000</v>
      </c>
      <c r="I77" s="32">
        <v>169000000</v>
      </c>
      <c r="J77" s="32">
        <v>1</v>
      </c>
      <c r="K77" s="32">
        <v>10</v>
      </c>
      <c r="L77" s="32">
        <v>68</v>
      </c>
      <c r="M77" s="32">
        <v>158</v>
      </c>
      <c r="N77" s="32">
        <v>31</v>
      </c>
      <c r="O77" s="56">
        <v>19.600000000000001</v>
      </c>
      <c r="P77" s="57">
        <f t="shared" si="2"/>
        <v>62</v>
      </c>
      <c r="Q77" s="32">
        <f t="shared" si="3"/>
        <v>3</v>
      </c>
      <c r="R77" s="32">
        <f t="shared" si="4"/>
        <v>39</v>
      </c>
      <c r="S77" s="58">
        <f t="shared" si="5"/>
        <v>78</v>
      </c>
    </row>
    <row r="78" spans="1:19">
      <c r="A78" s="7" t="s">
        <v>150</v>
      </c>
      <c r="B78" s="7" t="s">
        <v>218</v>
      </c>
      <c r="C78" s="55" t="s">
        <v>151</v>
      </c>
      <c r="D78" s="30">
        <v>205</v>
      </c>
      <c r="E78" s="31">
        <v>11.7</v>
      </c>
      <c r="F78" s="31">
        <v>42.9</v>
      </c>
      <c r="G78" s="32">
        <v>820200000</v>
      </c>
      <c r="H78" s="32">
        <v>246060000</v>
      </c>
      <c r="I78" s="32">
        <v>1066260000</v>
      </c>
      <c r="J78" s="32">
        <v>13</v>
      </c>
      <c r="K78" s="32">
        <v>45</v>
      </c>
      <c r="L78" s="32">
        <v>45</v>
      </c>
      <c r="M78" s="32">
        <v>261</v>
      </c>
      <c r="N78" s="32">
        <v>69</v>
      </c>
      <c r="O78" s="56">
        <v>26.4</v>
      </c>
      <c r="P78" s="57">
        <f t="shared" si="2"/>
        <v>51</v>
      </c>
      <c r="Q78" s="32">
        <f t="shared" si="3"/>
        <v>75</v>
      </c>
      <c r="R78" s="32">
        <f t="shared" si="4"/>
        <v>4</v>
      </c>
      <c r="S78" s="58">
        <f t="shared" si="5"/>
        <v>46</v>
      </c>
    </row>
    <row r="79" spans="1:19">
      <c r="A79" s="7" t="s">
        <v>152</v>
      </c>
      <c r="B79" s="7" t="s">
        <v>217</v>
      </c>
      <c r="C79" s="55" t="s">
        <v>153</v>
      </c>
      <c r="D79" s="30">
        <v>96</v>
      </c>
      <c r="E79" s="31">
        <v>20.8</v>
      </c>
      <c r="F79" s="31">
        <v>8.3000000000000007</v>
      </c>
      <c r="G79" s="32">
        <v>122900000</v>
      </c>
      <c r="H79" s="32">
        <v>36870000</v>
      </c>
      <c r="I79" s="32">
        <v>159770000</v>
      </c>
      <c r="J79" s="32">
        <v>0</v>
      </c>
      <c r="K79" s="32">
        <v>12</v>
      </c>
      <c r="L79" s="32">
        <v>70</v>
      </c>
      <c r="M79" s="32">
        <v>169</v>
      </c>
      <c r="N79" s="32">
        <v>28</v>
      </c>
      <c r="O79" s="56">
        <v>16.600000000000001</v>
      </c>
      <c r="P79" s="57">
        <f t="shared" ref="P79:P100" si="6">_xlfn.RANK.EQ(D79,$D$15:$D$100,0)</f>
        <v>68</v>
      </c>
      <c r="Q79" s="32">
        <f t="shared" ref="Q79:Q100" si="7">_xlfn.RANK.EQ(E79,$E$15:$E$100,0)</f>
        <v>32</v>
      </c>
      <c r="R79" s="32">
        <f t="shared" ref="R79:R100" si="8">_xlfn.RANK.EQ(F79,$F$15:$F$100,0)</f>
        <v>85</v>
      </c>
      <c r="S79" s="58">
        <f t="shared" ref="S79:S100" si="9">_xlfn.RANK.EQ(O79,$O$15:$O$100,0)</f>
        <v>85</v>
      </c>
    </row>
    <row r="80" spans="1:19">
      <c r="A80" s="7" t="s">
        <v>154</v>
      </c>
      <c r="B80" s="7" t="s">
        <v>216</v>
      </c>
      <c r="C80" s="55" t="s">
        <v>155</v>
      </c>
      <c r="D80" s="30">
        <v>328</v>
      </c>
      <c r="E80" s="31">
        <v>17.399999999999999</v>
      </c>
      <c r="F80" s="31">
        <v>28</v>
      </c>
      <c r="G80" s="32">
        <v>455600000</v>
      </c>
      <c r="H80" s="32">
        <v>136680000</v>
      </c>
      <c r="I80" s="32">
        <v>592280000</v>
      </c>
      <c r="J80" s="32">
        <v>1</v>
      </c>
      <c r="K80" s="32">
        <v>34</v>
      </c>
      <c r="L80" s="32">
        <v>187</v>
      </c>
      <c r="M80" s="32">
        <v>494</v>
      </c>
      <c r="N80" s="32">
        <v>104</v>
      </c>
      <c r="O80" s="56">
        <v>21.1</v>
      </c>
      <c r="P80" s="57">
        <f t="shared" si="6"/>
        <v>32</v>
      </c>
      <c r="Q80" s="32">
        <f t="shared" si="7"/>
        <v>55</v>
      </c>
      <c r="R80" s="32">
        <f t="shared" si="8"/>
        <v>36</v>
      </c>
      <c r="S80" s="58">
        <f t="shared" si="9"/>
        <v>70</v>
      </c>
    </row>
    <row r="81" spans="1:19">
      <c r="A81" s="7" t="s">
        <v>156</v>
      </c>
      <c r="B81" s="7" t="s">
        <v>216</v>
      </c>
      <c r="C81" s="55" t="s">
        <v>157</v>
      </c>
      <c r="D81" s="30">
        <v>321</v>
      </c>
      <c r="E81" s="31">
        <v>19.899999999999999</v>
      </c>
      <c r="F81" s="31">
        <v>28</v>
      </c>
      <c r="G81" s="32">
        <v>398000000</v>
      </c>
      <c r="H81" s="32">
        <v>119400000</v>
      </c>
      <c r="I81" s="32">
        <v>517400000</v>
      </c>
      <c r="J81" s="32">
        <v>1</v>
      </c>
      <c r="K81" s="32">
        <v>30</v>
      </c>
      <c r="L81" s="32">
        <v>189</v>
      </c>
      <c r="M81" s="32">
        <v>509</v>
      </c>
      <c r="N81" s="32">
        <v>88</v>
      </c>
      <c r="O81" s="56">
        <v>17.3</v>
      </c>
      <c r="P81" s="57">
        <f t="shared" si="6"/>
        <v>33</v>
      </c>
      <c r="Q81" s="32">
        <f t="shared" si="7"/>
        <v>36</v>
      </c>
      <c r="R81" s="32">
        <f t="shared" si="8"/>
        <v>36</v>
      </c>
      <c r="S81" s="58">
        <f t="shared" si="9"/>
        <v>84</v>
      </c>
    </row>
    <row r="82" spans="1:19">
      <c r="A82" s="7" t="s">
        <v>158</v>
      </c>
      <c r="B82" s="7" t="s">
        <v>211</v>
      </c>
      <c r="C82" s="55" t="s">
        <v>159</v>
      </c>
      <c r="D82" s="30">
        <v>1001</v>
      </c>
      <c r="E82" s="31">
        <v>18.899999999999999</v>
      </c>
      <c r="F82" s="31">
        <v>30.7</v>
      </c>
      <c r="G82" s="32">
        <v>1834850000</v>
      </c>
      <c r="H82" s="32">
        <v>550455000</v>
      </c>
      <c r="I82" s="32">
        <v>2385305000</v>
      </c>
      <c r="J82" s="32">
        <v>24</v>
      </c>
      <c r="K82" s="32">
        <v>117</v>
      </c>
      <c r="L82" s="32">
        <v>514</v>
      </c>
      <c r="M82" s="32">
        <v>1155</v>
      </c>
      <c r="N82" s="32">
        <v>343</v>
      </c>
      <c r="O82" s="56">
        <v>29.7</v>
      </c>
      <c r="P82" s="57">
        <f t="shared" si="6"/>
        <v>11</v>
      </c>
      <c r="Q82" s="32">
        <f t="shared" si="7"/>
        <v>44</v>
      </c>
      <c r="R82" s="32">
        <f t="shared" si="8"/>
        <v>18</v>
      </c>
      <c r="S82" s="58">
        <f t="shared" si="9"/>
        <v>33</v>
      </c>
    </row>
    <row r="83" spans="1:19">
      <c r="A83" s="7" t="s">
        <v>160</v>
      </c>
      <c r="B83" s="7" t="s">
        <v>211</v>
      </c>
      <c r="C83" s="55" t="s">
        <v>161</v>
      </c>
      <c r="D83" s="30">
        <v>1220</v>
      </c>
      <c r="E83" s="31">
        <v>20.100000000000001</v>
      </c>
      <c r="F83" s="31">
        <v>29.7</v>
      </c>
      <c r="G83" s="32">
        <v>2184670000</v>
      </c>
      <c r="H83" s="32">
        <v>655401000</v>
      </c>
      <c r="I83" s="32">
        <v>2840071000</v>
      </c>
      <c r="J83" s="32">
        <v>30</v>
      </c>
      <c r="K83" s="32">
        <v>183</v>
      </c>
      <c r="L83" s="32">
        <v>557</v>
      </c>
      <c r="M83" s="32">
        <v>1446</v>
      </c>
      <c r="N83" s="32">
        <v>437</v>
      </c>
      <c r="O83" s="56">
        <v>30.2</v>
      </c>
      <c r="P83" s="57">
        <f t="shared" si="6"/>
        <v>9</v>
      </c>
      <c r="Q83" s="32">
        <f t="shared" si="7"/>
        <v>34</v>
      </c>
      <c r="R83" s="32">
        <f t="shared" si="8"/>
        <v>24</v>
      </c>
      <c r="S83" s="58">
        <f t="shared" si="9"/>
        <v>28</v>
      </c>
    </row>
    <row r="84" spans="1:19">
      <c r="A84" s="7" t="s">
        <v>162</v>
      </c>
      <c r="B84" s="7" t="s">
        <v>216</v>
      </c>
      <c r="C84" s="55" t="s">
        <v>163</v>
      </c>
      <c r="D84" s="30">
        <v>485</v>
      </c>
      <c r="E84" s="31">
        <v>16.899999999999999</v>
      </c>
      <c r="F84" s="31">
        <v>24.1</v>
      </c>
      <c r="G84" s="32">
        <v>728800000</v>
      </c>
      <c r="H84" s="32">
        <v>218640000</v>
      </c>
      <c r="I84" s="32">
        <v>947440000</v>
      </c>
      <c r="J84" s="32">
        <v>5</v>
      </c>
      <c r="K84" s="32">
        <v>55</v>
      </c>
      <c r="L84" s="32">
        <v>286</v>
      </c>
      <c r="M84" s="32">
        <v>555</v>
      </c>
      <c r="N84" s="32">
        <v>169</v>
      </c>
      <c r="O84" s="56">
        <v>30.5</v>
      </c>
      <c r="P84" s="57">
        <f t="shared" si="6"/>
        <v>22</v>
      </c>
      <c r="Q84" s="32">
        <f t="shared" si="7"/>
        <v>60</v>
      </c>
      <c r="R84" s="32">
        <f t="shared" si="8"/>
        <v>61</v>
      </c>
      <c r="S84" s="58">
        <f t="shared" si="9"/>
        <v>25</v>
      </c>
    </row>
    <row r="85" spans="1:19">
      <c r="A85" s="7" t="s">
        <v>164</v>
      </c>
      <c r="B85" s="7" t="s">
        <v>216</v>
      </c>
      <c r="C85" s="55" t="s">
        <v>165</v>
      </c>
      <c r="D85" s="30">
        <v>531</v>
      </c>
      <c r="E85" s="31">
        <v>17.899999999999999</v>
      </c>
      <c r="F85" s="31">
        <v>31.3</v>
      </c>
      <c r="G85" s="32">
        <v>961800000</v>
      </c>
      <c r="H85" s="32">
        <v>288540000</v>
      </c>
      <c r="I85" s="32">
        <v>1250340000</v>
      </c>
      <c r="J85" s="32">
        <v>7</v>
      </c>
      <c r="K85" s="32">
        <v>58</v>
      </c>
      <c r="L85" s="32">
        <v>280</v>
      </c>
      <c r="M85" s="32">
        <v>616</v>
      </c>
      <c r="N85" s="32">
        <v>183</v>
      </c>
      <c r="O85" s="56">
        <v>29.7</v>
      </c>
      <c r="P85" s="57">
        <f t="shared" si="6"/>
        <v>20</v>
      </c>
      <c r="Q85" s="32">
        <f t="shared" si="7"/>
        <v>49</v>
      </c>
      <c r="R85" s="32">
        <f t="shared" si="8"/>
        <v>16</v>
      </c>
      <c r="S85" s="58">
        <f t="shared" si="9"/>
        <v>33</v>
      </c>
    </row>
    <row r="86" spans="1:19">
      <c r="A86" s="59" t="s">
        <v>166</v>
      </c>
      <c r="B86" s="59" t="s">
        <v>212</v>
      </c>
      <c r="C86" s="60" t="s">
        <v>167</v>
      </c>
      <c r="D86" s="61">
        <v>45</v>
      </c>
      <c r="E86" s="62">
        <v>26.7</v>
      </c>
      <c r="F86" s="62">
        <v>11.1</v>
      </c>
      <c r="G86" s="63">
        <v>35400000</v>
      </c>
      <c r="H86" s="63">
        <v>10620000</v>
      </c>
      <c r="I86" s="63">
        <v>46020000</v>
      </c>
      <c r="J86" s="63">
        <v>0</v>
      </c>
      <c r="K86" s="63">
        <v>1</v>
      </c>
      <c r="L86" s="63">
        <v>37</v>
      </c>
      <c r="M86" s="63">
        <v>48</v>
      </c>
      <c r="N86" s="63">
        <v>10</v>
      </c>
      <c r="O86" s="33">
        <v>20.8</v>
      </c>
      <c r="P86" s="57">
        <f t="shared" si="6"/>
        <v>78</v>
      </c>
      <c r="Q86" s="32">
        <f t="shared" si="7"/>
        <v>16</v>
      </c>
      <c r="R86" s="32">
        <f t="shared" si="8"/>
        <v>80</v>
      </c>
      <c r="S86" s="58">
        <f t="shared" si="9"/>
        <v>76</v>
      </c>
    </row>
    <row r="87" spans="1:19">
      <c r="A87" s="7" t="s">
        <v>168</v>
      </c>
      <c r="B87" s="7" t="s">
        <v>216</v>
      </c>
      <c r="C87" s="55" t="s">
        <v>169</v>
      </c>
      <c r="D87" s="30">
        <v>271</v>
      </c>
      <c r="E87" s="31">
        <v>19.600000000000001</v>
      </c>
      <c r="F87" s="31">
        <v>26.6</v>
      </c>
      <c r="G87" s="32">
        <v>316500000</v>
      </c>
      <c r="H87" s="32">
        <v>94950000</v>
      </c>
      <c r="I87" s="32">
        <v>411450000</v>
      </c>
      <c r="J87" s="32">
        <v>1</v>
      </c>
      <c r="K87" s="32">
        <v>15</v>
      </c>
      <c r="L87" s="32">
        <v>176</v>
      </c>
      <c r="M87" s="32">
        <v>414</v>
      </c>
      <c r="N87" s="32">
        <v>88</v>
      </c>
      <c r="O87" s="56">
        <v>21.3</v>
      </c>
      <c r="P87" s="57">
        <f t="shared" si="6"/>
        <v>40</v>
      </c>
      <c r="Q87" s="32">
        <f t="shared" si="7"/>
        <v>38</v>
      </c>
      <c r="R87" s="32">
        <f t="shared" si="8"/>
        <v>52</v>
      </c>
      <c r="S87" s="58">
        <f t="shared" si="9"/>
        <v>68</v>
      </c>
    </row>
    <row r="88" spans="1:19">
      <c r="A88" s="7" t="s">
        <v>170</v>
      </c>
      <c r="B88" s="7" t="s">
        <v>216</v>
      </c>
      <c r="C88" s="55" t="s">
        <v>171</v>
      </c>
      <c r="D88" s="30">
        <v>470</v>
      </c>
      <c r="E88" s="31">
        <v>20.9</v>
      </c>
      <c r="F88" s="31">
        <v>24.3</v>
      </c>
      <c r="G88" s="32">
        <v>862700000</v>
      </c>
      <c r="H88" s="32">
        <v>258810000</v>
      </c>
      <c r="I88" s="32">
        <v>1121510000</v>
      </c>
      <c r="J88" s="32">
        <v>17</v>
      </c>
      <c r="K88" s="32">
        <v>59</v>
      </c>
      <c r="L88" s="32">
        <v>255</v>
      </c>
      <c r="M88" s="32">
        <v>583</v>
      </c>
      <c r="N88" s="32">
        <v>176</v>
      </c>
      <c r="O88" s="56">
        <v>30.2</v>
      </c>
      <c r="P88" s="57">
        <f t="shared" si="6"/>
        <v>23</v>
      </c>
      <c r="Q88" s="32">
        <f t="shared" si="7"/>
        <v>30</v>
      </c>
      <c r="R88" s="32">
        <f t="shared" si="8"/>
        <v>60</v>
      </c>
      <c r="S88" s="58">
        <f t="shared" si="9"/>
        <v>28</v>
      </c>
    </row>
    <row r="89" spans="1:19">
      <c r="A89" s="6" t="s">
        <v>172</v>
      </c>
      <c r="B89" s="6" t="s">
        <v>216</v>
      </c>
      <c r="C89" s="64" t="s">
        <v>173</v>
      </c>
      <c r="D89" s="65">
        <v>287</v>
      </c>
      <c r="E89" s="66">
        <v>19.5</v>
      </c>
      <c r="F89" s="66">
        <v>23.7</v>
      </c>
      <c r="G89" s="67">
        <v>446800000</v>
      </c>
      <c r="H89" s="67">
        <v>134040000</v>
      </c>
      <c r="I89" s="67">
        <v>580840000</v>
      </c>
      <c r="J89" s="67">
        <v>2</v>
      </c>
      <c r="K89" s="67">
        <v>31</v>
      </c>
      <c r="L89" s="67">
        <v>170</v>
      </c>
      <c r="M89" s="67">
        <v>479</v>
      </c>
      <c r="N89" s="67">
        <v>90</v>
      </c>
      <c r="O89" s="68">
        <v>18.8</v>
      </c>
      <c r="P89" s="69">
        <f t="shared" si="6"/>
        <v>39</v>
      </c>
      <c r="Q89" s="67">
        <f t="shared" si="7"/>
        <v>39</v>
      </c>
      <c r="R89" s="67">
        <f t="shared" si="8"/>
        <v>63</v>
      </c>
      <c r="S89" s="70">
        <f t="shared" si="9"/>
        <v>80</v>
      </c>
    </row>
    <row r="90" spans="1:19">
      <c r="A90" s="7" t="s">
        <v>174</v>
      </c>
      <c r="B90" s="7" t="s">
        <v>213</v>
      </c>
      <c r="C90" s="55" t="s">
        <v>175</v>
      </c>
      <c r="D90" s="30">
        <v>197</v>
      </c>
      <c r="E90" s="31">
        <v>9.1</v>
      </c>
      <c r="F90" s="31">
        <v>26.9</v>
      </c>
      <c r="G90" s="32">
        <v>408900000</v>
      </c>
      <c r="H90" s="32">
        <v>122670000</v>
      </c>
      <c r="I90" s="32">
        <v>531570000</v>
      </c>
      <c r="J90" s="32">
        <v>3</v>
      </c>
      <c r="K90" s="32">
        <v>39</v>
      </c>
      <c r="L90" s="32">
        <v>100</v>
      </c>
      <c r="M90" s="32">
        <v>296</v>
      </c>
      <c r="N90" s="32">
        <v>62</v>
      </c>
      <c r="O90" s="56">
        <v>20.9</v>
      </c>
      <c r="P90" s="57">
        <f t="shared" si="6"/>
        <v>52</v>
      </c>
      <c r="Q90" s="32">
        <f t="shared" si="7"/>
        <v>83</v>
      </c>
      <c r="R90" s="32">
        <f t="shared" si="8"/>
        <v>47</v>
      </c>
      <c r="S90" s="58">
        <f t="shared" si="9"/>
        <v>73</v>
      </c>
    </row>
    <row r="91" spans="1:19">
      <c r="A91" s="59" t="s">
        <v>176</v>
      </c>
      <c r="B91" s="59" t="s">
        <v>212</v>
      </c>
      <c r="C91" s="60" t="s">
        <v>177</v>
      </c>
      <c r="D91" s="61">
        <v>50</v>
      </c>
      <c r="E91" s="62">
        <v>28</v>
      </c>
      <c r="F91" s="62">
        <v>10</v>
      </c>
      <c r="G91" s="63">
        <v>53000000</v>
      </c>
      <c r="H91" s="63">
        <v>15900000</v>
      </c>
      <c r="I91" s="63">
        <v>68900000</v>
      </c>
      <c r="J91" s="63">
        <v>0</v>
      </c>
      <c r="K91" s="63">
        <v>5</v>
      </c>
      <c r="L91" s="63">
        <v>39</v>
      </c>
      <c r="M91" s="63">
        <v>48</v>
      </c>
      <c r="N91" s="63">
        <v>13</v>
      </c>
      <c r="O91" s="33">
        <v>27.1</v>
      </c>
      <c r="P91" s="57">
        <f t="shared" si="6"/>
        <v>77</v>
      </c>
      <c r="Q91" s="32">
        <f t="shared" si="7"/>
        <v>13</v>
      </c>
      <c r="R91" s="32">
        <f t="shared" si="8"/>
        <v>84</v>
      </c>
      <c r="S91" s="58">
        <f t="shared" si="9"/>
        <v>44</v>
      </c>
    </row>
    <row r="92" spans="1:19">
      <c r="A92" s="7" t="s">
        <v>178</v>
      </c>
      <c r="B92" s="7" t="s">
        <v>211</v>
      </c>
      <c r="C92" s="55" t="s">
        <v>179</v>
      </c>
      <c r="D92" s="30">
        <v>1943</v>
      </c>
      <c r="E92" s="31">
        <v>16</v>
      </c>
      <c r="F92" s="31">
        <v>32.9</v>
      </c>
      <c r="G92" s="32">
        <v>5429700566</v>
      </c>
      <c r="H92" s="32">
        <v>1628910170</v>
      </c>
      <c r="I92" s="32">
        <v>7058610736</v>
      </c>
      <c r="J92" s="32">
        <v>108</v>
      </c>
      <c r="K92" s="32">
        <v>357</v>
      </c>
      <c r="L92" s="32">
        <v>699</v>
      </c>
      <c r="M92" s="32">
        <v>2361</v>
      </c>
      <c r="N92" s="32">
        <v>693</v>
      </c>
      <c r="O92" s="56">
        <v>29.4</v>
      </c>
      <c r="P92" s="57">
        <f t="shared" si="6"/>
        <v>5</v>
      </c>
      <c r="Q92" s="32">
        <f t="shared" si="7"/>
        <v>62</v>
      </c>
      <c r="R92" s="32">
        <f t="shared" si="8"/>
        <v>12</v>
      </c>
      <c r="S92" s="58">
        <f t="shared" si="9"/>
        <v>35</v>
      </c>
    </row>
    <row r="93" spans="1:19">
      <c r="A93" s="7" t="s">
        <v>180</v>
      </c>
      <c r="B93" s="7" t="s">
        <v>216</v>
      </c>
      <c r="C93" s="55" t="s">
        <v>181</v>
      </c>
      <c r="D93" s="30">
        <v>262</v>
      </c>
      <c r="E93" s="31">
        <v>17.899999999999999</v>
      </c>
      <c r="F93" s="31">
        <v>17.899999999999999</v>
      </c>
      <c r="G93" s="32">
        <v>359700000</v>
      </c>
      <c r="H93" s="32">
        <v>107910000</v>
      </c>
      <c r="I93" s="32">
        <v>467610000</v>
      </c>
      <c r="J93" s="32">
        <v>3</v>
      </c>
      <c r="K93" s="32">
        <v>19</v>
      </c>
      <c r="L93" s="32">
        <v>184</v>
      </c>
      <c r="M93" s="32">
        <v>487</v>
      </c>
      <c r="N93" s="32">
        <v>88</v>
      </c>
      <c r="O93" s="56">
        <v>18.100000000000001</v>
      </c>
      <c r="P93" s="57">
        <f t="shared" si="6"/>
        <v>43</v>
      </c>
      <c r="Q93" s="32">
        <f t="shared" si="7"/>
        <v>49</v>
      </c>
      <c r="R93" s="32">
        <f t="shared" si="8"/>
        <v>74</v>
      </c>
      <c r="S93" s="58">
        <f t="shared" si="9"/>
        <v>81</v>
      </c>
    </row>
    <row r="94" spans="1:19">
      <c r="A94" s="7" t="s">
        <v>182</v>
      </c>
      <c r="B94" s="7" t="s">
        <v>216</v>
      </c>
      <c r="C94" s="55" t="s">
        <v>183</v>
      </c>
      <c r="D94" s="30">
        <v>632</v>
      </c>
      <c r="E94" s="31">
        <v>23.7</v>
      </c>
      <c r="F94" s="31">
        <v>30.1</v>
      </c>
      <c r="G94" s="32">
        <v>1089800000</v>
      </c>
      <c r="H94" s="32">
        <v>326940000</v>
      </c>
      <c r="I94" s="32">
        <v>1416740000</v>
      </c>
      <c r="J94" s="32">
        <v>6</v>
      </c>
      <c r="K94" s="32">
        <v>68</v>
      </c>
      <c r="L94" s="32">
        <v>337</v>
      </c>
      <c r="M94" s="32">
        <v>745</v>
      </c>
      <c r="N94" s="32">
        <v>214</v>
      </c>
      <c r="O94" s="56">
        <v>28.7</v>
      </c>
      <c r="P94" s="57">
        <f t="shared" si="6"/>
        <v>18</v>
      </c>
      <c r="Q94" s="32">
        <f t="shared" si="7"/>
        <v>19</v>
      </c>
      <c r="R94" s="32">
        <f t="shared" si="8"/>
        <v>20</v>
      </c>
      <c r="S94" s="58">
        <f t="shared" si="9"/>
        <v>37</v>
      </c>
    </row>
    <row r="95" spans="1:19">
      <c r="A95" s="7" t="s">
        <v>184</v>
      </c>
      <c r="B95" s="7" t="s">
        <v>216</v>
      </c>
      <c r="C95" s="55" t="s">
        <v>185</v>
      </c>
      <c r="D95" s="30">
        <v>687</v>
      </c>
      <c r="E95" s="31">
        <v>14.8</v>
      </c>
      <c r="F95" s="31">
        <v>27.9</v>
      </c>
      <c r="G95" s="32">
        <v>1323792583</v>
      </c>
      <c r="H95" s="32">
        <v>397137775</v>
      </c>
      <c r="I95" s="32">
        <v>1720930358</v>
      </c>
      <c r="J95" s="32">
        <v>7</v>
      </c>
      <c r="K95" s="32">
        <v>110</v>
      </c>
      <c r="L95" s="32">
        <v>323</v>
      </c>
      <c r="M95" s="32">
        <v>822</v>
      </c>
      <c r="N95" s="32">
        <v>235</v>
      </c>
      <c r="O95" s="56">
        <v>28.6</v>
      </c>
      <c r="P95" s="57">
        <f t="shared" si="6"/>
        <v>17</v>
      </c>
      <c r="Q95" s="32">
        <f t="shared" si="7"/>
        <v>69</v>
      </c>
      <c r="R95" s="32">
        <f t="shared" si="8"/>
        <v>38</v>
      </c>
      <c r="S95" s="58">
        <f t="shared" si="9"/>
        <v>39</v>
      </c>
    </row>
    <row r="96" spans="1:19">
      <c r="A96" s="7" t="s">
        <v>186</v>
      </c>
      <c r="B96" s="7" t="s">
        <v>216</v>
      </c>
      <c r="C96" s="55" t="s">
        <v>187</v>
      </c>
      <c r="D96" s="30">
        <v>267</v>
      </c>
      <c r="E96" s="31">
        <v>17.600000000000001</v>
      </c>
      <c r="F96" s="31">
        <v>27.3</v>
      </c>
      <c r="G96" s="32">
        <v>332500000</v>
      </c>
      <c r="H96" s="32">
        <v>99750000</v>
      </c>
      <c r="I96" s="32">
        <v>432250000</v>
      </c>
      <c r="J96" s="32">
        <v>1</v>
      </c>
      <c r="K96" s="32">
        <v>24</v>
      </c>
      <c r="L96" s="32">
        <v>164</v>
      </c>
      <c r="M96" s="32">
        <v>355</v>
      </c>
      <c r="N96" s="32">
        <v>90</v>
      </c>
      <c r="O96" s="56">
        <v>25.4</v>
      </c>
      <c r="P96" s="57">
        <f t="shared" si="6"/>
        <v>41</v>
      </c>
      <c r="Q96" s="32">
        <f t="shared" si="7"/>
        <v>52</v>
      </c>
      <c r="R96" s="32">
        <f t="shared" si="8"/>
        <v>43</v>
      </c>
      <c r="S96" s="58">
        <f t="shared" si="9"/>
        <v>52</v>
      </c>
    </row>
    <row r="97" spans="1:19">
      <c r="A97" s="7" t="s">
        <v>188</v>
      </c>
      <c r="B97" s="7" t="s">
        <v>216</v>
      </c>
      <c r="C97" s="55" t="s">
        <v>189</v>
      </c>
      <c r="D97" s="30">
        <v>305</v>
      </c>
      <c r="E97" s="31">
        <v>18.399999999999999</v>
      </c>
      <c r="F97" s="31">
        <v>22.6</v>
      </c>
      <c r="G97" s="32">
        <v>430400000</v>
      </c>
      <c r="H97" s="32">
        <v>129120000</v>
      </c>
      <c r="I97" s="32">
        <v>559520000</v>
      </c>
      <c r="J97" s="32">
        <v>2</v>
      </c>
      <c r="K97" s="32">
        <v>34</v>
      </c>
      <c r="L97" s="32">
        <v>182</v>
      </c>
      <c r="M97" s="32">
        <v>385</v>
      </c>
      <c r="N97" s="32">
        <v>87</v>
      </c>
      <c r="O97" s="56">
        <v>22.6</v>
      </c>
      <c r="P97" s="57">
        <f t="shared" si="6"/>
        <v>36</v>
      </c>
      <c r="Q97" s="32">
        <f t="shared" si="7"/>
        <v>48</v>
      </c>
      <c r="R97" s="32">
        <f t="shared" si="8"/>
        <v>65</v>
      </c>
      <c r="S97" s="58">
        <f t="shared" si="9"/>
        <v>61</v>
      </c>
    </row>
    <row r="98" spans="1:19">
      <c r="A98" s="7" t="s">
        <v>190</v>
      </c>
      <c r="B98" s="7" t="s">
        <v>216</v>
      </c>
      <c r="C98" s="55" t="s">
        <v>191</v>
      </c>
      <c r="D98" s="30">
        <v>528</v>
      </c>
      <c r="E98" s="31">
        <v>20.100000000000001</v>
      </c>
      <c r="F98" s="31">
        <v>26.7</v>
      </c>
      <c r="G98" s="32">
        <v>714200000</v>
      </c>
      <c r="H98" s="32">
        <v>214260000</v>
      </c>
      <c r="I98" s="32">
        <v>928460000</v>
      </c>
      <c r="J98" s="32">
        <v>1</v>
      </c>
      <c r="K98" s="32">
        <v>42</v>
      </c>
      <c r="L98" s="32">
        <v>340</v>
      </c>
      <c r="M98" s="32">
        <v>755</v>
      </c>
      <c r="N98" s="32">
        <v>184</v>
      </c>
      <c r="O98" s="56">
        <v>24.4</v>
      </c>
      <c r="P98" s="57">
        <f t="shared" si="6"/>
        <v>21</v>
      </c>
      <c r="Q98" s="32">
        <f t="shared" si="7"/>
        <v>34</v>
      </c>
      <c r="R98" s="32">
        <f t="shared" si="8"/>
        <v>49</v>
      </c>
      <c r="S98" s="58">
        <f t="shared" si="9"/>
        <v>57</v>
      </c>
    </row>
    <row r="99" spans="1:19">
      <c r="A99" s="7" t="s">
        <v>192</v>
      </c>
      <c r="B99" s="7" t="s">
        <v>213</v>
      </c>
      <c r="C99" s="55" t="s">
        <v>193</v>
      </c>
      <c r="D99" s="30">
        <v>26</v>
      </c>
      <c r="E99" s="31">
        <v>15.4</v>
      </c>
      <c r="F99" s="31">
        <v>26.9</v>
      </c>
      <c r="G99" s="32">
        <v>37100000</v>
      </c>
      <c r="H99" s="32">
        <v>11130000</v>
      </c>
      <c r="I99" s="32">
        <v>48230000</v>
      </c>
      <c r="J99" s="32">
        <v>0</v>
      </c>
      <c r="K99" s="32">
        <v>2</v>
      </c>
      <c r="L99" s="32">
        <v>17</v>
      </c>
      <c r="M99" s="32">
        <v>41</v>
      </c>
      <c r="N99" s="32">
        <v>10</v>
      </c>
      <c r="O99" s="56">
        <v>24.4</v>
      </c>
      <c r="P99" s="57">
        <f t="shared" si="6"/>
        <v>85</v>
      </c>
      <c r="Q99" s="32">
        <f t="shared" si="7"/>
        <v>66</v>
      </c>
      <c r="R99" s="32">
        <f t="shared" si="8"/>
        <v>47</v>
      </c>
      <c r="S99" s="58">
        <f t="shared" si="9"/>
        <v>57</v>
      </c>
    </row>
    <row r="100" spans="1:19" ht="14.25" thickBot="1">
      <c r="A100" s="7" t="s">
        <v>194</v>
      </c>
      <c r="B100" s="7" t="s">
        <v>216</v>
      </c>
      <c r="C100" s="55" t="s">
        <v>195</v>
      </c>
      <c r="D100" s="38">
        <v>292</v>
      </c>
      <c r="E100" s="39">
        <v>23.3</v>
      </c>
      <c r="F100" s="39">
        <v>26</v>
      </c>
      <c r="G100" s="40">
        <v>425000000</v>
      </c>
      <c r="H100" s="40">
        <v>127500000</v>
      </c>
      <c r="I100" s="40">
        <v>552500000</v>
      </c>
      <c r="J100" s="40">
        <v>4</v>
      </c>
      <c r="K100" s="40">
        <v>24</v>
      </c>
      <c r="L100" s="40">
        <v>169</v>
      </c>
      <c r="M100" s="40">
        <v>414</v>
      </c>
      <c r="N100" s="40">
        <v>103</v>
      </c>
      <c r="O100" s="71">
        <v>24.9</v>
      </c>
      <c r="P100" s="72">
        <f t="shared" si="6"/>
        <v>38</v>
      </c>
      <c r="Q100" s="40">
        <f t="shared" si="7"/>
        <v>21</v>
      </c>
      <c r="R100" s="40">
        <f t="shared" si="8"/>
        <v>55</v>
      </c>
      <c r="S100" s="73">
        <f t="shared" si="9"/>
        <v>55</v>
      </c>
    </row>
    <row r="101" spans="1:19" ht="14.25" thickBot="1">
      <c r="A101" s="46"/>
      <c r="B101" s="46"/>
      <c r="C101" s="46"/>
      <c r="M101"/>
    </row>
    <row r="102" spans="1:19" ht="14.25" thickBot="1">
      <c r="C102" s="191" t="s">
        <v>370</v>
      </c>
      <c r="D102" s="192">
        <f>SUM(D15:D100)</f>
        <v>42467</v>
      </c>
      <c r="E102" s="193"/>
      <c r="F102" s="193"/>
      <c r="G102" s="192">
        <f t="shared" ref="G102:N102" si="10">SUM(G15:G100)</f>
        <v>105635998576</v>
      </c>
      <c r="H102" s="192">
        <f t="shared" si="10"/>
        <v>31690799574</v>
      </c>
      <c r="I102" s="192">
        <f t="shared" si="10"/>
        <v>137326798150</v>
      </c>
      <c r="J102" s="192">
        <f t="shared" si="10"/>
        <v>1577</v>
      </c>
      <c r="K102" s="192">
        <f t="shared" si="10"/>
        <v>6860</v>
      </c>
      <c r="L102" s="192">
        <f t="shared" si="10"/>
        <v>17782</v>
      </c>
      <c r="M102" s="192">
        <f t="shared" si="10"/>
        <v>49319</v>
      </c>
      <c r="N102" s="192">
        <f t="shared" si="10"/>
        <v>14622</v>
      </c>
      <c r="O102" s="194"/>
    </row>
  </sheetData>
  <autoFilter ref="A14:S100" xr:uid="{00000000-0009-0000-0000-000008000000}"/>
  <mergeCells count="7">
    <mergeCell ref="D4:L4"/>
    <mergeCell ref="M4:O5"/>
    <mergeCell ref="J5:L5"/>
    <mergeCell ref="D11:S11"/>
    <mergeCell ref="D12:L12"/>
    <mergeCell ref="M12:O13"/>
    <mergeCell ref="J13:L13"/>
  </mergeCells>
  <phoneticPr fontId="1"/>
  <hyperlinks>
    <hyperlink ref="U1" location="目次!A1" display="目次に戻る" xr:uid="{00000000-0004-0000-0800-000000000000}"/>
  </hyperlinks>
  <pageMargins left="0.51181102362204722" right="0.51181102362204722" top="0.74803149606299213" bottom="0.74803149606299213" header="0.31496062992125984" footer="0.31496062992125984"/>
  <pageSetup paperSize="9" scale="44" orientation="portrait" r:id="rId1"/>
  <headerFooter>
    <oddFooter>&amp;R&amp;6出典：日本学術振興会公表資料「科研費データ」を加工して作成（https://www.jsps.go.jp/j-grantsinaid/27_kdata/kohyo/index.html）</oddFooter>
  </headerFooter>
  <colBreaks count="1" manualBreakCount="1">
    <brk id="19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/>
  </sheetPr>
  <dimension ref="A1:U102"/>
  <sheetViews>
    <sheetView workbookViewId="0">
      <pane xSplit="3" ySplit="14" topLeftCell="D15" activePane="bottomRight" state="frozen"/>
      <selection pane="topRight" activeCell="D1" sqref="D1"/>
      <selection pane="bottomLeft" activeCell="A15" sqref="A15"/>
      <selection pane="bottomRight" activeCell="D15" sqref="D15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6" width="9.375" style="46" customWidth="1"/>
    <col min="7" max="7" width="17.625" style="46" customWidth="1"/>
    <col min="8" max="8" width="16.125" style="46" customWidth="1"/>
    <col min="9" max="9" width="18.25" style="46" customWidth="1"/>
    <col min="10" max="15" width="9.25" style="46" customWidth="1"/>
    <col min="16" max="19" width="8.625" style="46" customWidth="1"/>
    <col min="20" max="20" width="9" style="46"/>
    <col min="21" max="21" width="11.625" bestFit="1" customWidth="1"/>
  </cols>
  <sheetData>
    <row r="1" spans="1:21" ht="24" customHeight="1" thickBot="1">
      <c r="A1" s="1" t="s">
        <v>235</v>
      </c>
      <c r="B1" s="1"/>
      <c r="C1" s="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 s="74" t="s">
        <v>196</v>
      </c>
    </row>
    <row r="2" spans="1:21" ht="24" customHeight="1">
      <c r="A2" s="1" t="s">
        <v>241</v>
      </c>
      <c r="B2" s="1"/>
      <c r="C2" s="1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</row>
    <row r="3" spans="1:21" s="4" customFormat="1" ht="14.25" thickBot="1">
      <c r="A3" s="79"/>
      <c r="B3" s="5"/>
      <c r="C3" s="79"/>
      <c r="D3" s="79"/>
      <c r="E3" s="79"/>
      <c r="F3" s="79"/>
      <c r="G3" s="5"/>
      <c r="H3" s="79"/>
      <c r="I3" s="79"/>
      <c r="J3" s="79"/>
      <c r="K3" s="79"/>
    </row>
    <row r="4" spans="1:21" s="46" customFormat="1">
      <c r="A4"/>
      <c r="B4"/>
      <c r="C4"/>
      <c r="D4" s="230" t="s">
        <v>14</v>
      </c>
      <c r="E4" s="231"/>
      <c r="F4" s="231"/>
      <c r="G4" s="231"/>
      <c r="H4" s="231"/>
      <c r="I4" s="231"/>
      <c r="J4" s="231"/>
      <c r="K4" s="231"/>
      <c r="L4" s="231"/>
      <c r="M4" s="232" t="s">
        <v>13</v>
      </c>
      <c r="N4" s="232"/>
      <c r="O4" s="233"/>
      <c r="P4" s="88"/>
      <c r="Q4" s="89"/>
      <c r="R4" s="89"/>
      <c r="S4" s="90"/>
    </row>
    <row r="5" spans="1:21" s="46" customFormat="1">
      <c r="A5"/>
      <c r="B5"/>
      <c r="C5"/>
      <c r="D5" s="11"/>
      <c r="E5" s="9"/>
      <c r="F5" s="9"/>
      <c r="G5" s="9"/>
      <c r="H5" s="9"/>
      <c r="I5" s="9"/>
      <c r="J5" s="236" t="s">
        <v>9</v>
      </c>
      <c r="K5" s="237"/>
      <c r="L5" s="237"/>
      <c r="M5" s="234"/>
      <c r="N5" s="234"/>
      <c r="O5" s="235"/>
      <c r="P5" s="12"/>
      <c r="Q5" s="13"/>
      <c r="R5" s="13"/>
      <c r="S5" s="14"/>
    </row>
    <row r="6" spans="1:21" s="46" customFormat="1" ht="41.25" thickBot="1">
      <c r="A6"/>
      <c r="B6"/>
      <c r="C6"/>
      <c r="D6" s="16" t="s">
        <v>12</v>
      </c>
      <c r="E6" s="17" t="s">
        <v>11</v>
      </c>
      <c r="F6" s="17" t="s">
        <v>10</v>
      </c>
      <c r="G6" s="51" t="s">
        <v>232</v>
      </c>
      <c r="H6" s="51" t="s">
        <v>233</v>
      </c>
      <c r="I6" s="51" t="s">
        <v>234</v>
      </c>
      <c r="J6" s="86" t="s">
        <v>8</v>
      </c>
      <c r="K6" s="86" t="s">
        <v>7</v>
      </c>
      <c r="L6" s="86" t="s">
        <v>6</v>
      </c>
      <c r="M6" s="86" t="s">
        <v>5</v>
      </c>
      <c r="N6" s="86" t="s">
        <v>4</v>
      </c>
      <c r="O6" s="19" t="s">
        <v>3</v>
      </c>
      <c r="P6" s="20" t="s">
        <v>15</v>
      </c>
      <c r="Q6" s="18" t="s">
        <v>16</v>
      </c>
      <c r="R6" s="18" t="s">
        <v>17</v>
      </c>
      <c r="S6" s="21" t="s">
        <v>18</v>
      </c>
    </row>
    <row r="7" spans="1:21" s="46" customFormat="1">
      <c r="A7"/>
      <c r="B7"/>
      <c r="C7" s="22" t="s">
        <v>1</v>
      </c>
      <c r="D7" s="23">
        <f>INDEX(D15:D100,MATCH(C7,C15:C100,0),0)</f>
        <v>292</v>
      </c>
      <c r="E7" s="24">
        <f>INDEX(E15:E100,MATCH(C7,C15:C100,0),0)</f>
        <v>19.2</v>
      </c>
      <c r="F7" s="24">
        <f>INDEX(F15:F100,MATCH(C7,C15:C100,0),0)</f>
        <v>21.2</v>
      </c>
      <c r="G7" s="25">
        <f>INDEX(G15:G100,MATCH(C7,C15:C100,0),0)</f>
        <v>398900000</v>
      </c>
      <c r="H7" s="26">
        <f>INDEX(H15:H100,MATCH(C7,C15:C100,0),0)</f>
        <v>119670000</v>
      </c>
      <c r="I7" s="26">
        <f>INDEX(I15:I100,MATCH(C7,C15:C100,0),0)</f>
        <v>518570000</v>
      </c>
      <c r="J7" s="26">
        <f t="shared" ref="J7:S7" si="0">INDEX(J15:J100,MATCH($C$7,$C$15:$C$100,0),0)</f>
        <v>1</v>
      </c>
      <c r="K7" s="26">
        <f t="shared" si="0"/>
        <v>34</v>
      </c>
      <c r="L7" s="26">
        <f t="shared" si="0"/>
        <v>176</v>
      </c>
      <c r="M7" s="26">
        <f t="shared" si="0"/>
        <v>433</v>
      </c>
      <c r="N7" s="26">
        <f t="shared" si="0"/>
        <v>90</v>
      </c>
      <c r="O7" s="27">
        <f t="shared" si="0"/>
        <v>20.8</v>
      </c>
      <c r="P7" s="26">
        <f t="shared" si="0"/>
        <v>39</v>
      </c>
      <c r="Q7" s="26">
        <f t="shared" si="0"/>
        <v>40</v>
      </c>
      <c r="R7" s="26">
        <f t="shared" si="0"/>
        <v>65</v>
      </c>
      <c r="S7" s="28">
        <f t="shared" si="0"/>
        <v>78</v>
      </c>
    </row>
    <row r="8" spans="1:21" s="46" customFormat="1">
      <c r="A8"/>
      <c r="B8"/>
      <c r="C8" s="29" t="s">
        <v>19</v>
      </c>
      <c r="D8" s="96">
        <f>ROUND(SUMIF($B$15:$B$100,"G",D15:D100)/(COUNTIFS(B15:B100,"G",D15:D100,"&lt;&gt;")),1)</f>
        <v>428.5</v>
      </c>
      <c r="E8" s="97">
        <f>ROUND(SUMIF($B$15:$B$100,"G",E15:E100)/(COUNTIFS(B15:B100,"G",D15:D100,"&lt;&gt;")),1)</f>
        <v>18.899999999999999</v>
      </c>
      <c r="F8" s="97">
        <f>ROUND(SUMIF($B$15:$B$100,"G",F15:F100)/(COUNTIFS(B15:B100,"G",D15:D100,"&lt;&gt;")),1)</f>
        <v>24.8</v>
      </c>
      <c r="G8" s="98">
        <f>ROUND(SUMIF($B$15:$B$100,"G",G15:G100)/(COUNTIFS(B15:B100,"G",D15:D100,"&lt;&gt;")),1)</f>
        <v>661047303.29999995</v>
      </c>
      <c r="H8" s="98">
        <f>ROUND(SUMIF($B$15:$B$100,"G",H15:H100)/(COUNTIFS(B15:B100,"G",D15:D100,"&lt;&gt;")),1)</f>
        <v>198314191</v>
      </c>
      <c r="I8" s="98">
        <f>ROUND(SUM(G8:H8),1)</f>
        <v>859361494.29999995</v>
      </c>
      <c r="J8" s="98">
        <f>ROUND(SUMIF($B$15:$B$100,"G",J15:J100)/(COUNTIFS(B15:B100,"G",D15:D100,"&lt;&gt;")),1)</f>
        <v>4.7</v>
      </c>
      <c r="K8" s="98">
        <f>ROUND(SUMIF($B$15:$B$100,"G",K15:K100)/(COUNTIFS(B15:B100,"G",D15:D100,"&lt;&gt;")),1)</f>
        <v>48.9</v>
      </c>
      <c r="L8" s="98">
        <f>ROUND(SUMIF($B$15:$B$100,"G",L15:L100)/(COUNTIFS(B15:B100,"G",D15:D100,"&lt;&gt;")),1)</f>
        <v>244.4</v>
      </c>
      <c r="M8" s="98">
        <f>ROUND(SUMIF($B$15:$B$100,"G",M15:M100)/(COUNTIFS(B15:B100,"G",D15:D100,"&lt;&gt;")),1)</f>
        <v>539</v>
      </c>
      <c r="N8" s="98">
        <f>ROUND(SUMIF($B$15:$B$100,"G",N15:N100)/(COUNTIFS(B15:B100,"G",D15:D100,"&lt;&gt;")),1)</f>
        <v>138.6</v>
      </c>
      <c r="O8" s="33">
        <f>SUMIF($B$15:$B$100,"G",O15:O100)/(COUNTIFS(B15:B100,"G",D15:D100,"&lt;&gt;"))</f>
        <v>24.959999999999994</v>
      </c>
      <c r="P8" s="34"/>
      <c r="Q8" s="35"/>
      <c r="R8" s="35"/>
      <c r="S8" s="36"/>
    </row>
    <row r="9" spans="1:21" s="46" customFormat="1" ht="14.25" thickBot="1">
      <c r="A9"/>
      <c r="B9"/>
      <c r="C9" s="37" t="s">
        <v>20</v>
      </c>
      <c r="D9" s="99">
        <f>ROUND(AVERAGE(D15:D100),1)</f>
        <v>497.6</v>
      </c>
      <c r="E9" s="100">
        <f>ROUND(AVERAGE(E15:E100),1)</f>
        <v>20.7</v>
      </c>
      <c r="F9" s="100">
        <f>ROUND(AVERAGE(F15:F100),1)</f>
        <v>25.2</v>
      </c>
      <c r="G9" s="101">
        <f>ROUND(AVERAGE(G15:G100),1)</f>
        <v>1230760574.2</v>
      </c>
      <c r="H9" s="101">
        <f>ROUND(AVERAGE(H15:H100),1)</f>
        <v>369228172.30000001</v>
      </c>
      <c r="I9" s="101">
        <f>ROUND(SUM(G9:H9),1)</f>
        <v>1599988746.5</v>
      </c>
      <c r="J9" s="101">
        <f t="shared" ref="J9:O9" si="1">ROUND(AVERAGE(J15:J100),1)</f>
        <v>18.8</v>
      </c>
      <c r="K9" s="101">
        <f t="shared" si="1"/>
        <v>82.9</v>
      </c>
      <c r="L9" s="101">
        <f t="shared" si="1"/>
        <v>209.1</v>
      </c>
      <c r="M9" s="101">
        <f t="shared" si="1"/>
        <v>524.20000000000005</v>
      </c>
      <c r="N9" s="101">
        <f t="shared" si="1"/>
        <v>163.6</v>
      </c>
      <c r="O9" s="41">
        <f t="shared" si="1"/>
        <v>29.5</v>
      </c>
      <c r="P9" s="42"/>
      <c r="Q9" s="43"/>
      <c r="R9" s="43"/>
      <c r="S9" s="44"/>
    </row>
    <row r="10" spans="1:21" s="46" customFormat="1" ht="21" customHeight="1" thickBot="1">
      <c r="A10"/>
      <c r="B10"/>
      <c r="C10"/>
      <c r="D10" s="45"/>
      <c r="E10" s="45"/>
      <c r="F10" s="45"/>
    </row>
    <row r="11" spans="1:21" s="46" customFormat="1" ht="21" customHeight="1">
      <c r="A11"/>
      <c r="B11"/>
      <c r="C11"/>
      <c r="D11" s="242" t="s">
        <v>223</v>
      </c>
      <c r="E11" s="243"/>
      <c r="F11" s="243"/>
      <c r="G11" s="243"/>
      <c r="H11" s="243"/>
      <c r="I11" s="243"/>
      <c r="J11" s="243"/>
      <c r="K11" s="243"/>
      <c r="L11" s="243"/>
      <c r="M11" s="243"/>
      <c r="N11" s="243"/>
      <c r="O11" s="243"/>
      <c r="P11" s="243"/>
      <c r="Q11" s="243"/>
      <c r="R11" s="243"/>
      <c r="S11" s="244"/>
    </row>
    <row r="12" spans="1:21" s="46" customFormat="1" ht="21" customHeight="1">
      <c r="A12"/>
      <c r="B12"/>
      <c r="C12"/>
      <c r="D12" s="241" t="s">
        <v>14</v>
      </c>
      <c r="E12" s="237"/>
      <c r="F12" s="237"/>
      <c r="G12" s="237"/>
      <c r="H12" s="237"/>
      <c r="I12" s="237"/>
      <c r="J12" s="237"/>
      <c r="K12" s="237"/>
      <c r="L12" s="237"/>
      <c r="M12" s="234" t="s">
        <v>13</v>
      </c>
      <c r="N12" s="234"/>
      <c r="O12" s="235"/>
      <c r="P12" s="8"/>
      <c r="Q12" s="9"/>
      <c r="R12" s="9"/>
      <c r="S12" s="10"/>
    </row>
    <row r="13" spans="1:21" s="46" customFormat="1" ht="21" customHeight="1">
      <c r="A13"/>
      <c r="B13"/>
      <c r="C13"/>
      <c r="D13" s="11"/>
      <c r="E13" s="9"/>
      <c r="F13" s="9"/>
      <c r="G13" s="9"/>
      <c r="H13" s="9"/>
      <c r="I13" s="9"/>
      <c r="J13" s="236" t="s">
        <v>9</v>
      </c>
      <c r="K13" s="237"/>
      <c r="L13" s="237"/>
      <c r="M13" s="234"/>
      <c r="N13" s="234"/>
      <c r="O13" s="235"/>
      <c r="P13" s="12"/>
      <c r="Q13" s="13"/>
      <c r="R13" s="13"/>
      <c r="S13" s="14"/>
    </row>
    <row r="14" spans="1:21" s="46" customFormat="1" ht="54" customHeight="1">
      <c r="A14" s="47" t="s">
        <v>21</v>
      </c>
      <c r="B14" s="48" t="s">
        <v>22</v>
      </c>
      <c r="C14" s="15" t="s">
        <v>23</v>
      </c>
      <c r="D14" s="49" t="s">
        <v>12</v>
      </c>
      <c r="E14" s="50" t="s">
        <v>11</v>
      </c>
      <c r="F14" s="50" t="s">
        <v>10</v>
      </c>
      <c r="G14" s="51" t="s">
        <v>232</v>
      </c>
      <c r="H14" s="51" t="s">
        <v>233</v>
      </c>
      <c r="I14" s="51" t="s">
        <v>234</v>
      </c>
      <c r="J14" s="87" t="s">
        <v>8</v>
      </c>
      <c r="K14" s="87" t="s">
        <v>7</v>
      </c>
      <c r="L14" s="87" t="s">
        <v>6</v>
      </c>
      <c r="M14" s="87" t="s">
        <v>5</v>
      </c>
      <c r="N14" s="87" t="s">
        <v>4</v>
      </c>
      <c r="O14" s="52" t="s">
        <v>3</v>
      </c>
      <c r="P14" s="53" t="s">
        <v>15</v>
      </c>
      <c r="Q14" s="51" t="s">
        <v>16</v>
      </c>
      <c r="R14" s="51" t="s">
        <v>17</v>
      </c>
      <c r="S14" s="54" t="s">
        <v>18</v>
      </c>
    </row>
    <row r="15" spans="1:21" s="46" customFormat="1">
      <c r="A15" s="7" t="s">
        <v>24</v>
      </c>
      <c r="B15" s="7" t="s">
        <v>211</v>
      </c>
      <c r="C15" s="55" t="s">
        <v>25</v>
      </c>
      <c r="D15" s="30">
        <v>1714</v>
      </c>
      <c r="E15" s="31">
        <v>13.9</v>
      </c>
      <c r="F15" s="31">
        <v>26.3</v>
      </c>
      <c r="G15" s="32">
        <v>4765694522</v>
      </c>
      <c r="H15" s="32">
        <v>1429708356</v>
      </c>
      <c r="I15" s="32">
        <v>6195402878</v>
      </c>
      <c r="J15" s="32">
        <v>83</v>
      </c>
      <c r="K15" s="32">
        <v>381</v>
      </c>
      <c r="L15" s="32">
        <v>624</v>
      </c>
      <c r="M15" s="32">
        <v>1706</v>
      </c>
      <c r="N15" s="32">
        <v>563</v>
      </c>
      <c r="O15" s="56">
        <v>33</v>
      </c>
      <c r="P15" s="57">
        <f t="shared" ref="P15:P78" si="2">_xlfn.RANK.EQ(D15,$D$15:$D$100,0)</f>
        <v>7</v>
      </c>
      <c r="Q15" s="32">
        <f t="shared" ref="Q15:Q78" si="3">_xlfn.RANK.EQ(E15,$E$15:$E$100,0)</f>
        <v>71</v>
      </c>
      <c r="R15" s="32">
        <f t="shared" ref="R15:R78" si="4">_xlfn.RANK.EQ(F15,$F$15:$F$100,0)</f>
        <v>41</v>
      </c>
      <c r="S15" s="58">
        <f t="shared" ref="S15:S78" si="5">_xlfn.RANK.EQ(O15,$O$15:$O$100,0)</f>
        <v>20</v>
      </c>
    </row>
    <row r="16" spans="1:21" s="46" customFormat="1">
      <c r="A16" s="7" t="s">
        <v>26</v>
      </c>
      <c r="B16" s="7" t="s">
        <v>212</v>
      </c>
      <c r="C16" s="55" t="s">
        <v>27</v>
      </c>
      <c r="D16" s="30">
        <v>113</v>
      </c>
      <c r="E16" s="31">
        <v>20.399999999999999</v>
      </c>
      <c r="F16" s="31">
        <v>24.8</v>
      </c>
      <c r="G16" s="32">
        <v>105200000</v>
      </c>
      <c r="H16" s="32">
        <v>31560000</v>
      </c>
      <c r="I16" s="32">
        <v>136760000</v>
      </c>
      <c r="J16" s="32">
        <v>1</v>
      </c>
      <c r="K16" s="32">
        <v>11</v>
      </c>
      <c r="L16" s="32">
        <v>69</v>
      </c>
      <c r="M16" s="32">
        <v>130</v>
      </c>
      <c r="N16" s="32">
        <v>30</v>
      </c>
      <c r="O16" s="56">
        <v>23.1</v>
      </c>
      <c r="P16" s="57">
        <f t="shared" si="2"/>
        <v>62</v>
      </c>
      <c r="Q16" s="32">
        <f t="shared" si="3"/>
        <v>35</v>
      </c>
      <c r="R16" s="32">
        <f t="shared" si="4"/>
        <v>47</v>
      </c>
      <c r="S16" s="58">
        <f t="shared" si="5"/>
        <v>68</v>
      </c>
    </row>
    <row r="17" spans="1:19" s="46" customFormat="1">
      <c r="A17" s="7" t="s">
        <v>28</v>
      </c>
      <c r="B17" s="7" t="s">
        <v>213</v>
      </c>
      <c r="C17" s="55" t="s">
        <v>29</v>
      </c>
      <c r="D17" s="30">
        <v>78</v>
      </c>
      <c r="E17" s="31">
        <v>12.8</v>
      </c>
      <c r="F17" s="31">
        <v>21.8</v>
      </c>
      <c r="G17" s="32">
        <v>87100000</v>
      </c>
      <c r="H17" s="32">
        <v>26130000</v>
      </c>
      <c r="I17" s="32">
        <v>113230000</v>
      </c>
      <c r="J17" s="32">
        <v>1</v>
      </c>
      <c r="K17" s="32">
        <v>2</v>
      </c>
      <c r="L17" s="32">
        <v>62</v>
      </c>
      <c r="M17" s="32">
        <v>115</v>
      </c>
      <c r="N17" s="32">
        <v>23</v>
      </c>
      <c r="O17" s="56">
        <v>20</v>
      </c>
      <c r="P17" s="57">
        <f t="shared" si="2"/>
        <v>70</v>
      </c>
      <c r="Q17" s="32">
        <f t="shared" si="3"/>
        <v>77</v>
      </c>
      <c r="R17" s="32">
        <f t="shared" si="4"/>
        <v>61</v>
      </c>
      <c r="S17" s="58">
        <f t="shared" si="5"/>
        <v>83</v>
      </c>
    </row>
    <row r="18" spans="1:19" s="46" customFormat="1">
      <c r="A18" s="59" t="s">
        <v>30</v>
      </c>
      <c r="B18" s="59" t="s">
        <v>214</v>
      </c>
      <c r="C18" s="60" t="s">
        <v>31</v>
      </c>
      <c r="D18" s="61">
        <v>43</v>
      </c>
      <c r="E18" s="62">
        <v>11.6</v>
      </c>
      <c r="F18" s="62">
        <v>39.5</v>
      </c>
      <c r="G18" s="63">
        <v>57500000</v>
      </c>
      <c r="H18" s="63">
        <v>17250000</v>
      </c>
      <c r="I18" s="63">
        <v>74750000</v>
      </c>
      <c r="J18" s="63">
        <v>0</v>
      </c>
      <c r="K18" s="63">
        <v>3</v>
      </c>
      <c r="L18" s="63">
        <v>23</v>
      </c>
      <c r="M18" s="63">
        <v>31</v>
      </c>
      <c r="N18" s="63">
        <v>14</v>
      </c>
      <c r="O18" s="33">
        <v>45.2</v>
      </c>
      <c r="P18" s="57">
        <f t="shared" si="2"/>
        <v>80</v>
      </c>
      <c r="Q18" s="32">
        <f t="shared" si="3"/>
        <v>79</v>
      </c>
      <c r="R18" s="32">
        <f t="shared" si="4"/>
        <v>3</v>
      </c>
      <c r="S18" s="58">
        <f t="shared" si="5"/>
        <v>5</v>
      </c>
    </row>
    <row r="19" spans="1:19" s="46" customFormat="1">
      <c r="A19" s="7" t="s">
        <v>32</v>
      </c>
      <c r="B19" s="7" t="s">
        <v>213</v>
      </c>
      <c r="C19" s="55" t="s">
        <v>33</v>
      </c>
      <c r="D19" s="30">
        <v>69</v>
      </c>
      <c r="E19" s="31">
        <v>13</v>
      </c>
      <c r="F19" s="31">
        <v>24.6</v>
      </c>
      <c r="G19" s="32">
        <v>112300000</v>
      </c>
      <c r="H19" s="32">
        <v>33690000</v>
      </c>
      <c r="I19" s="32">
        <v>145990000</v>
      </c>
      <c r="J19" s="32">
        <v>0</v>
      </c>
      <c r="K19" s="32">
        <v>9</v>
      </c>
      <c r="L19" s="32">
        <v>40</v>
      </c>
      <c r="M19" s="32">
        <v>76</v>
      </c>
      <c r="N19" s="32">
        <v>23</v>
      </c>
      <c r="O19" s="56">
        <v>30.3</v>
      </c>
      <c r="P19" s="57">
        <f t="shared" si="2"/>
        <v>72</v>
      </c>
      <c r="Q19" s="32">
        <f t="shared" si="3"/>
        <v>76</v>
      </c>
      <c r="R19" s="32">
        <f t="shared" si="4"/>
        <v>49</v>
      </c>
      <c r="S19" s="58">
        <f t="shared" si="5"/>
        <v>37</v>
      </c>
    </row>
    <row r="20" spans="1:19" s="46" customFormat="1">
      <c r="A20" s="7" t="s">
        <v>34</v>
      </c>
      <c r="B20" s="7" t="s">
        <v>213</v>
      </c>
      <c r="C20" s="55" t="s">
        <v>35</v>
      </c>
      <c r="D20" s="30">
        <v>66</v>
      </c>
      <c r="E20" s="31">
        <v>10.6</v>
      </c>
      <c r="F20" s="31">
        <v>24.2</v>
      </c>
      <c r="G20" s="32">
        <v>108100000</v>
      </c>
      <c r="H20" s="32">
        <v>32430000</v>
      </c>
      <c r="I20" s="32">
        <v>140530000</v>
      </c>
      <c r="J20" s="32">
        <v>0</v>
      </c>
      <c r="K20" s="32">
        <v>10</v>
      </c>
      <c r="L20" s="32">
        <v>42</v>
      </c>
      <c r="M20" s="32">
        <v>97</v>
      </c>
      <c r="N20" s="32">
        <v>30</v>
      </c>
      <c r="O20" s="56">
        <v>30.9</v>
      </c>
      <c r="P20" s="57">
        <f t="shared" si="2"/>
        <v>73</v>
      </c>
      <c r="Q20" s="32">
        <f t="shared" si="3"/>
        <v>80</v>
      </c>
      <c r="R20" s="32">
        <f t="shared" si="4"/>
        <v>51</v>
      </c>
      <c r="S20" s="58">
        <f t="shared" si="5"/>
        <v>29</v>
      </c>
    </row>
    <row r="21" spans="1:19" s="46" customFormat="1">
      <c r="A21" s="7" t="s">
        <v>36</v>
      </c>
      <c r="B21" s="7" t="s">
        <v>215</v>
      </c>
      <c r="C21" s="55" t="s">
        <v>37</v>
      </c>
      <c r="D21" s="30">
        <v>153</v>
      </c>
      <c r="E21" s="31">
        <v>17.600000000000001</v>
      </c>
      <c r="F21" s="31">
        <v>36.6</v>
      </c>
      <c r="G21" s="32">
        <v>207000000</v>
      </c>
      <c r="H21" s="32">
        <v>62100000</v>
      </c>
      <c r="I21" s="32">
        <v>269100000</v>
      </c>
      <c r="J21" s="32">
        <v>0</v>
      </c>
      <c r="K21" s="32">
        <v>8</v>
      </c>
      <c r="L21" s="32">
        <v>82</v>
      </c>
      <c r="M21" s="32">
        <v>203</v>
      </c>
      <c r="N21" s="32">
        <v>50</v>
      </c>
      <c r="O21" s="56">
        <v>24.6</v>
      </c>
      <c r="P21" s="57">
        <f t="shared" si="2"/>
        <v>56</v>
      </c>
      <c r="Q21" s="32">
        <f t="shared" si="3"/>
        <v>50</v>
      </c>
      <c r="R21" s="32">
        <f t="shared" si="4"/>
        <v>7</v>
      </c>
      <c r="S21" s="58">
        <f t="shared" si="5"/>
        <v>58</v>
      </c>
    </row>
    <row r="22" spans="1:19" s="46" customFormat="1">
      <c r="A22" s="7" t="s">
        <v>38</v>
      </c>
      <c r="B22" s="7" t="s">
        <v>216</v>
      </c>
      <c r="C22" s="55" t="s">
        <v>39</v>
      </c>
      <c r="D22" s="30">
        <v>393</v>
      </c>
      <c r="E22" s="31">
        <v>20.6</v>
      </c>
      <c r="F22" s="31">
        <v>29.8</v>
      </c>
      <c r="G22" s="32">
        <v>523100000</v>
      </c>
      <c r="H22" s="32">
        <v>156930000</v>
      </c>
      <c r="I22" s="32">
        <v>680030000</v>
      </c>
      <c r="J22" s="32">
        <v>4</v>
      </c>
      <c r="K22" s="32">
        <v>40</v>
      </c>
      <c r="L22" s="32">
        <v>215</v>
      </c>
      <c r="M22" s="32">
        <v>583</v>
      </c>
      <c r="N22" s="32">
        <v>117</v>
      </c>
      <c r="O22" s="56">
        <v>20.100000000000001</v>
      </c>
      <c r="P22" s="57">
        <f t="shared" si="2"/>
        <v>27</v>
      </c>
      <c r="Q22" s="32">
        <f t="shared" si="3"/>
        <v>34</v>
      </c>
      <c r="R22" s="32">
        <f t="shared" si="4"/>
        <v>22</v>
      </c>
      <c r="S22" s="58">
        <f t="shared" si="5"/>
        <v>82</v>
      </c>
    </row>
    <row r="23" spans="1:19" s="46" customFormat="1">
      <c r="A23" s="7" t="s">
        <v>40</v>
      </c>
      <c r="B23" s="7" t="s">
        <v>217</v>
      </c>
      <c r="C23" s="55" t="s">
        <v>41</v>
      </c>
      <c r="D23" s="30">
        <v>181</v>
      </c>
      <c r="E23" s="31">
        <v>19.3</v>
      </c>
      <c r="F23" s="31">
        <v>14.9</v>
      </c>
      <c r="G23" s="32">
        <v>292000000</v>
      </c>
      <c r="H23" s="32">
        <v>87600000</v>
      </c>
      <c r="I23" s="32">
        <v>379600000</v>
      </c>
      <c r="J23" s="32">
        <v>1</v>
      </c>
      <c r="K23" s="32">
        <v>22</v>
      </c>
      <c r="L23" s="32">
        <v>122</v>
      </c>
      <c r="M23" s="32">
        <v>278</v>
      </c>
      <c r="N23" s="32">
        <v>61</v>
      </c>
      <c r="O23" s="56">
        <v>21.9</v>
      </c>
      <c r="P23" s="57">
        <f t="shared" si="2"/>
        <v>53</v>
      </c>
      <c r="Q23" s="32">
        <f t="shared" si="3"/>
        <v>39</v>
      </c>
      <c r="R23" s="32">
        <f t="shared" si="4"/>
        <v>76</v>
      </c>
      <c r="S23" s="58">
        <f t="shared" si="5"/>
        <v>73</v>
      </c>
    </row>
    <row r="24" spans="1:19" s="46" customFormat="1">
      <c r="A24" s="7" t="s">
        <v>42</v>
      </c>
      <c r="B24" s="7" t="s">
        <v>211</v>
      </c>
      <c r="C24" s="55" t="s">
        <v>43</v>
      </c>
      <c r="D24" s="30">
        <v>2568</v>
      </c>
      <c r="E24" s="31">
        <v>14.6</v>
      </c>
      <c r="F24" s="31">
        <v>33.200000000000003</v>
      </c>
      <c r="G24" s="32">
        <v>7919300000</v>
      </c>
      <c r="H24" s="32">
        <v>2375790000</v>
      </c>
      <c r="I24" s="32">
        <v>10295090000</v>
      </c>
      <c r="J24" s="32">
        <v>153</v>
      </c>
      <c r="K24" s="32">
        <v>489</v>
      </c>
      <c r="L24" s="32">
        <v>827</v>
      </c>
      <c r="M24" s="32">
        <v>2515</v>
      </c>
      <c r="N24" s="32">
        <v>911</v>
      </c>
      <c r="O24" s="56">
        <v>36.200000000000003</v>
      </c>
      <c r="P24" s="57">
        <f t="shared" si="2"/>
        <v>4</v>
      </c>
      <c r="Q24" s="32">
        <f t="shared" si="3"/>
        <v>68</v>
      </c>
      <c r="R24" s="32">
        <f t="shared" si="4"/>
        <v>11</v>
      </c>
      <c r="S24" s="58">
        <f t="shared" si="5"/>
        <v>13</v>
      </c>
    </row>
    <row r="25" spans="1:19" s="46" customFormat="1">
      <c r="A25" s="7" t="s">
        <v>44</v>
      </c>
      <c r="B25" s="7" t="s">
        <v>212</v>
      </c>
      <c r="C25" s="55" t="s">
        <v>45</v>
      </c>
      <c r="D25" s="30">
        <v>38</v>
      </c>
      <c r="E25" s="31">
        <v>26.3</v>
      </c>
      <c r="F25" s="31">
        <v>13.2</v>
      </c>
      <c r="G25" s="32">
        <v>40900000</v>
      </c>
      <c r="H25" s="32">
        <v>12270000</v>
      </c>
      <c r="I25" s="32">
        <v>53170000</v>
      </c>
      <c r="J25" s="32">
        <v>1</v>
      </c>
      <c r="K25" s="32">
        <v>2</v>
      </c>
      <c r="L25" s="32">
        <v>27</v>
      </c>
      <c r="M25" s="32">
        <v>46</v>
      </c>
      <c r="N25" s="32">
        <v>9</v>
      </c>
      <c r="O25" s="56">
        <v>19.600000000000001</v>
      </c>
      <c r="P25" s="57">
        <f t="shared" si="2"/>
        <v>83</v>
      </c>
      <c r="Q25" s="32">
        <f t="shared" si="3"/>
        <v>16</v>
      </c>
      <c r="R25" s="32">
        <f t="shared" si="4"/>
        <v>78</v>
      </c>
      <c r="S25" s="58">
        <f t="shared" si="5"/>
        <v>84</v>
      </c>
    </row>
    <row r="26" spans="1:19" s="46" customFormat="1">
      <c r="A26" s="7" t="s">
        <v>46</v>
      </c>
      <c r="B26" s="7" t="s">
        <v>216</v>
      </c>
      <c r="C26" s="55" t="s">
        <v>47</v>
      </c>
      <c r="D26" s="30">
        <v>283</v>
      </c>
      <c r="E26" s="31">
        <v>18.399999999999999</v>
      </c>
      <c r="F26" s="31">
        <v>27.2</v>
      </c>
      <c r="G26" s="32">
        <v>355800000</v>
      </c>
      <c r="H26" s="32">
        <v>106740000</v>
      </c>
      <c r="I26" s="32">
        <v>462540000</v>
      </c>
      <c r="J26" s="32">
        <v>1</v>
      </c>
      <c r="K26" s="32">
        <v>27</v>
      </c>
      <c r="L26" s="32">
        <v>167</v>
      </c>
      <c r="M26" s="32">
        <v>418</v>
      </c>
      <c r="N26" s="32">
        <v>85</v>
      </c>
      <c r="O26" s="56">
        <v>20.3</v>
      </c>
      <c r="P26" s="57">
        <f t="shared" si="2"/>
        <v>41</v>
      </c>
      <c r="Q26" s="32">
        <f t="shared" si="3"/>
        <v>47</v>
      </c>
      <c r="R26" s="32">
        <f t="shared" si="4"/>
        <v>37</v>
      </c>
      <c r="S26" s="58">
        <f t="shared" si="5"/>
        <v>80</v>
      </c>
    </row>
    <row r="27" spans="1:19" s="46" customFormat="1">
      <c r="A27" s="7" t="s">
        <v>48</v>
      </c>
      <c r="B27" s="7" t="s">
        <v>216</v>
      </c>
      <c r="C27" s="55" t="s">
        <v>49</v>
      </c>
      <c r="D27" s="30">
        <v>380</v>
      </c>
      <c r="E27" s="31">
        <v>16.8</v>
      </c>
      <c r="F27" s="31">
        <v>28.7</v>
      </c>
      <c r="G27" s="32">
        <v>578400000</v>
      </c>
      <c r="H27" s="32">
        <v>173520000</v>
      </c>
      <c r="I27" s="32">
        <v>751920000</v>
      </c>
      <c r="J27" s="32">
        <v>6</v>
      </c>
      <c r="K27" s="32">
        <v>39</v>
      </c>
      <c r="L27" s="32">
        <v>226</v>
      </c>
      <c r="M27" s="32">
        <v>587</v>
      </c>
      <c r="N27" s="32">
        <v>122</v>
      </c>
      <c r="O27" s="56">
        <v>20.8</v>
      </c>
      <c r="P27" s="57">
        <f t="shared" si="2"/>
        <v>28</v>
      </c>
      <c r="Q27" s="32">
        <f t="shared" si="3"/>
        <v>56</v>
      </c>
      <c r="R27" s="32">
        <f t="shared" si="4"/>
        <v>28</v>
      </c>
      <c r="S27" s="58">
        <f t="shared" si="5"/>
        <v>78</v>
      </c>
    </row>
    <row r="28" spans="1:19" s="46" customFormat="1">
      <c r="A28" s="7" t="s">
        <v>50</v>
      </c>
      <c r="B28" s="7" t="s">
        <v>214</v>
      </c>
      <c r="C28" s="55" t="s">
        <v>51</v>
      </c>
      <c r="D28" s="30">
        <v>107</v>
      </c>
      <c r="E28" s="31">
        <v>21.5</v>
      </c>
      <c r="F28" s="31">
        <v>21.5</v>
      </c>
      <c r="G28" s="32">
        <v>153200000</v>
      </c>
      <c r="H28" s="32">
        <v>45960000</v>
      </c>
      <c r="I28" s="32">
        <v>199160000</v>
      </c>
      <c r="J28" s="32">
        <v>4</v>
      </c>
      <c r="K28" s="32">
        <v>12</v>
      </c>
      <c r="L28" s="32">
        <v>65</v>
      </c>
      <c r="M28" s="32">
        <v>111</v>
      </c>
      <c r="N28" s="32">
        <v>34</v>
      </c>
      <c r="O28" s="56">
        <v>30.6</v>
      </c>
      <c r="P28" s="57">
        <f t="shared" si="2"/>
        <v>65</v>
      </c>
      <c r="Q28" s="32">
        <f t="shared" si="3"/>
        <v>27</v>
      </c>
      <c r="R28" s="32">
        <f t="shared" si="4"/>
        <v>63</v>
      </c>
      <c r="S28" s="58">
        <f t="shared" si="5"/>
        <v>33</v>
      </c>
    </row>
    <row r="29" spans="1:19" s="46" customFormat="1">
      <c r="A29" s="7" t="s">
        <v>52</v>
      </c>
      <c r="B29" s="7" t="s">
        <v>217</v>
      </c>
      <c r="C29" s="55" t="s">
        <v>53</v>
      </c>
      <c r="D29" s="30">
        <v>224</v>
      </c>
      <c r="E29" s="31">
        <v>14.7</v>
      </c>
      <c r="F29" s="31">
        <v>19.2</v>
      </c>
      <c r="G29" s="32">
        <v>365900000</v>
      </c>
      <c r="H29" s="32">
        <v>109770000</v>
      </c>
      <c r="I29" s="32">
        <v>475670000</v>
      </c>
      <c r="J29" s="32">
        <v>4</v>
      </c>
      <c r="K29" s="32">
        <v>35</v>
      </c>
      <c r="L29" s="32">
        <v>133</v>
      </c>
      <c r="M29" s="32">
        <v>291</v>
      </c>
      <c r="N29" s="32">
        <v>70</v>
      </c>
      <c r="O29" s="56">
        <v>24.1</v>
      </c>
      <c r="P29" s="57">
        <f t="shared" si="2"/>
        <v>46</v>
      </c>
      <c r="Q29" s="32">
        <f t="shared" si="3"/>
        <v>67</v>
      </c>
      <c r="R29" s="32">
        <f t="shared" si="4"/>
        <v>70</v>
      </c>
      <c r="S29" s="58">
        <f t="shared" si="5"/>
        <v>66</v>
      </c>
    </row>
    <row r="30" spans="1:19" s="46" customFormat="1">
      <c r="A30" s="7" t="s">
        <v>54</v>
      </c>
      <c r="B30" s="7" t="s">
        <v>211</v>
      </c>
      <c r="C30" s="55" t="s">
        <v>55</v>
      </c>
      <c r="D30" s="30">
        <v>1379</v>
      </c>
      <c r="E30" s="31">
        <v>20.8</v>
      </c>
      <c r="F30" s="31">
        <v>27.6</v>
      </c>
      <c r="G30" s="32">
        <v>3180335031</v>
      </c>
      <c r="H30" s="32">
        <v>954100510</v>
      </c>
      <c r="I30" s="32">
        <v>4134435541</v>
      </c>
      <c r="J30" s="32">
        <v>45</v>
      </c>
      <c r="K30" s="32">
        <v>297</v>
      </c>
      <c r="L30" s="32">
        <v>511</v>
      </c>
      <c r="M30" s="32">
        <v>1479</v>
      </c>
      <c r="N30" s="32">
        <v>444</v>
      </c>
      <c r="O30" s="56">
        <v>30</v>
      </c>
      <c r="P30" s="57">
        <f t="shared" si="2"/>
        <v>8</v>
      </c>
      <c r="Q30" s="32">
        <f t="shared" si="3"/>
        <v>31</v>
      </c>
      <c r="R30" s="32">
        <f t="shared" si="4"/>
        <v>31</v>
      </c>
      <c r="S30" s="58">
        <f t="shared" si="5"/>
        <v>41</v>
      </c>
    </row>
    <row r="31" spans="1:19" s="46" customFormat="1">
      <c r="A31" s="7" t="s">
        <v>56</v>
      </c>
      <c r="B31" s="7" t="s">
        <v>214</v>
      </c>
      <c r="C31" s="55" t="s">
        <v>57</v>
      </c>
      <c r="D31" s="30">
        <v>52</v>
      </c>
      <c r="E31" s="31">
        <v>32.700000000000003</v>
      </c>
      <c r="F31" s="31">
        <v>9.6</v>
      </c>
      <c r="G31" s="32">
        <v>58300000</v>
      </c>
      <c r="H31" s="32">
        <v>17490000</v>
      </c>
      <c r="I31" s="32">
        <v>75790000</v>
      </c>
      <c r="J31" s="32">
        <v>1</v>
      </c>
      <c r="K31" s="32">
        <v>5</v>
      </c>
      <c r="L31" s="32">
        <v>33</v>
      </c>
      <c r="M31" s="32">
        <v>46</v>
      </c>
      <c r="N31" s="32">
        <v>14</v>
      </c>
      <c r="O31" s="56">
        <v>30.4</v>
      </c>
      <c r="P31" s="57">
        <f t="shared" si="2"/>
        <v>77</v>
      </c>
      <c r="Q31" s="32">
        <f t="shared" si="3"/>
        <v>8</v>
      </c>
      <c r="R31" s="32">
        <f t="shared" si="4"/>
        <v>85</v>
      </c>
      <c r="S31" s="58">
        <f t="shared" si="5"/>
        <v>36</v>
      </c>
    </row>
    <row r="32" spans="1:19" s="46" customFormat="1">
      <c r="A32" s="7" t="s">
        <v>58</v>
      </c>
      <c r="B32" s="7" t="s">
        <v>217</v>
      </c>
      <c r="C32" s="55" t="s">
        <v>59</v>
      </c>
      <c r="D32" s="30">
        <v>163</v>
      </c>
      <c r="E32" s="31">
        <v>22.7</v>
      </c>
      <c r="F32" s="31">
        <v>26.4</v>
      </c>
      <c r="G32" s="32">
        <v>258900000</v>
      </c>
      <c r="H32" s="32">
        <v>77670000</v>
      </c>
      <c r="I32" s="32">
        <v>336570000</v>
      </c>
      <c r="J32" s="32">
        <v>2</v>
      </c>
      <c r="K32" s="32">
        <v>18</v>
      </c>
      <c r="L32" s="32">
        <v>100</v>
      </c>
      <c r="M32" s="32">
        <v>210</v>
      </c>
      <c r="N32" s="32">
        <v>56</v>
      </c>
      <c r="O32" s="56">
        <v>26.7</v>
      </c>
      <c r="P32" s="57">
        <f t="shared" si="2"/>
        <v>54</v>
      </c>
      <c r="Q32" s="32">
        <f t="shared" si="3"/>
        <v>22</v>
      </c>
      <c r="R32" s="32">
        <f t="shared" si="4"/>
        <v>40</v>
      </c>
      <c r="S32" s="58">
        <f t="shared" si="5"/>
        <v>45</v>
      </c>
    </row>
    <row r="33" spans="1:19" s="46" customFormat="1">
      <c r="A33" s="7" t="s">
        <v>60</v>
      </c>
      <c r="B33" s="7" t="s">
        <v>216</v>
      </c>
      <c r="C33" s="55" t="s">
        <v>61</v>
      </c>
      <c r="D33" s="30">
        <v>449</v>
      </c>
      <c r="E33" s="31">
        <v>24.1</v>
      </c>
      <c r="F33" s="31">
        <v>27.2</v>
      </c>
      <c r="G33" s="32">
        <v>654700000</v>
      </c>
      <c r="H33" s="32">
        <v>196410000</v>
      </c>
      <c r="I33" s="32">
        <v>851110000</v>
      </c>
      <c r="J33" s="32">
        <v>3</v>
      </c>
      <c r="K33" s="32">
        <v>46</v>
      </c>
      <c r="L33" s="32">
        <v>249</v>
      </c>
      <c r="M33" s="32">
        <v>595</v>
      </c>
      <c r="N33" s="32">
        <v>146</v>
      </c>
      <c r="O33" s="56">
        <v>24.5</v>
      </c>
      <c r="P33" s="57">
        <f t="shared" si="2"/>
        <v>24</v>
      </c>
      <c r="Q33" s="32">
        <f t="shared" si="3"/>
        <v>18</v>
      </c>
      <c r="R33" s="32">
        <f t="shared" si="4"/>
        <v>37</v>
      </c>
      <c r="S33" s="58">
        <f t="shared" si="5"/>
        <v>60</v>
      </c>
    </row>
    <row r="34" spans="1:19" s="46" customFormat="1">
      <c r="A34" s="7" t="s">
        <v>62</v>
      </c>
      <c r="B34" s="7" t="s">
        <v>217</v>
      </c>
      <c r="C34" s="55" t="s">
        <v>63</v>
      </c>
      <c r="D34" s="30">
        <v>263</v>
      </c>
      <c r="E34" s="31">
        <v>15.6</v>
      </c>
      <c r="F34" s="31">
        <v>24.7</v>
      </c>
      <c r="G34" s="32">
        <v>490700000</v>
      </c>
      <c r="H34" s="32">
        <v>147210000</v>
      </c>
      <c r="I34" s="32">
        <v>637910000</v>
      </c>
      <c r="J34" s="32">
        <v>4</v>
      </c>
      <c r="K34" s="32">
        <v>47</v>
      </c>
      <c r="L34" s="32">
        <v>132</v>
      </c>
      <c r="M34" s="32">
        <v>303</v>
      </c>
      <c r="N34" s="32">
        <v>81</v>
      </c>
      <c r="O34" s="56">
        <v>26.7</v>
      </c>
      <c r="P34" s="57">
        <f t="shared" si="2"/>
        <v>42</v>
      </c>
      <c r="Q34" s="32">
        <f t="shared" si="3"/>
        <v>60</v>
      </c>
      <c r="R34" s="32">
        <f t="shared" si="4"/>
        <v>48</v>
      </c>
      <c r="S34" s="58">
        <f t="shared" si="5"/>
        <v>45</v>
      </c>
    </row>
    <row r="35" spans="1:19" s="46" customFormat="1">
      <c r="A35" s="7" t="s">
        <v>64</v>
      </c>
      <c r="B35" s="7" t="s">
        <v>211</v>
      </c>
      <c r="C35" s="55" t="s">
        <v>65</v>
      </c>
      <c r="D35" s="30">
        <v>926</v>
      </c>
      <c r="E35" s="31">
        <v>22.5</v>
      </c>
      <c r="F35" s="31">
        <v>27.6</v>
      </c>
      <c r="G35" s="32">
        <v>1648400000</v>
      </c>
      <c r="H35" s="32">
        <v>494520000</v>
      </c>
      <c r="I35" s="32">
        <v>2142920000</v>
      </c>
      <c r="J35" s="32">
        <v>16</v>
      </c>
      <c r="K35" s="32">
        <v>128</v>
      </c>
      <c r="L35" s="32">
        <v>445</v>
      </c>
      <c r="M35" s="32">
        <v>805</v>
      </c>
      <c r="N35" s="32">
        <v>282</v>
      </c>
      <c r="O35" s="56">
        <v>35</v>
      </c>
      <c r="P35" s="57">
        <f t="shared" si="2"/>
        <v>14</v>
      </c>
      <c r="Q35" s="32">
        <f t="shared" si="3"/>
        <v>23</v>
      </c>
      <c r="R35" s="32">
        <f t="shared" si="4"/>
        <v>31</v>
      </c>
      <c r="S35" s="58">
        <f t="shared" si="5"/>
        <v>16</v>
      </c>
    </row>
    <row r="36" spans="1:19" s="46" customFormat="1">
      <c r="A36" s="7" t="s">
        <v>66</v>
      </c>
      <c r="B36" s="7" t="s">
        <v>211</v>
      </c>
      <c r="C36" s="55" t="s">
        <v>67</v>
      </c>
      <c r="D36" s="30">
        <v>4161</v>
      </c>
      <c r="E36" s="31">
        <v>16.2</v>
      </c>
      <c r="F36" s="31">
        <v>38.200000000000003</v>
      </c>
      <c r="G36" s="32">
        <v>16489823000</v>
      </c>
      <c r="H36" s="32">
        <v>4946946900</v>
      </c>
      <c r="I36" s="32">
        <v>21436769900</v>
      </c>
      <c r="J36" s="32">
        <v>325</v>
      </c>
      <c r="K36" s="32">
        <v>829</v>
      </c>
      <c r="L36" s="32">
        <v>973</v>
      </c>
      <c r="M36" s="32">
        <v>3401</v>
      </c>
      <c r="N36" s="32">
        <v>1363</v>
      </c>
      <c r="O36" s="56">
        <v>40.1</v>
      </c>
      <c r="P36" s="57">
        <f t="shared" si="2"/>
        <v>1</v>
      </c>
      <c r="Q36" s="32">
        <f t="shared" si="3"/>
        <v>58</v>
      </c>
      <c r="R36" s="32">
        <f t="shared" si="4"/>
        <v>5</v>
      </c>
      <c r="S36" s="58">
        <f t="shared" si="5"/>
        <v>9</v>
      </c>
    </row>
    <row r="37" spans="1:19" s="46" customFormat="1">
      <c r="A37" s="7" t="s">
        <v>68</v>
      </c>
      <c r="B37" s="7" t="s">
        <v>215</v>
      </c>
      <c r="C37" s="55" t="s">
        <v>69</v>
      </c>
      <c r="D37" s="30">
        <v>713</v>
      </c>
      <c r="E37" s="31">
        <v>24.5</v>
      </c>
      <c r="F37" s="31">
        <v>38.6</v>
      </c>
      <c r="G37" s="32">
        <v>1452400000</v>
      </c>
      <c r="H37" s="32">
        <v>435720000</v>
      </c>
      <c r="I37" s="32">
        <v>1888120000</v>
      </c>
      <c r="J37" s="32">
        <v>18</v>
      </c>
      <c r="K37" s="32">
        <v>83</v>
      </c>
      <c r="L37" s="32">
        <v>259</v>
      </c>
      <c r="M37" s="32">
        <v>729</v>
      </c>
      <c r="N37" s="32">
        <v>235</v>
      </c>
      <c r="O37" s="56">
        <v>32.200000000000003</v>
      </c>
      <c r="P37" s="57">
        <f t="shared" si="2"/>
        <v>16</v>
      </c>
      <c r="Q37" s="32">
        <f t="shared" si="3"/>
        <v>17</v>
      </c>
      <c r="R37" s="32">
        <f t="shared" si="4"/>
        <v>4</v>
      </c>
      <c r="S37" s="58">
        <f t="shared" si="5"/>
        <v>25</v>
      </c>
    </row>
    <row r="38" spans="1:19" s="46" customFormat="1">
      <c r="A38" s="59" t="s">
        <v>70</v>
      </c>
      <c r="B38" s="59" t="s">
        <v>214</v>
      </c>
      <c r="C38" s="60" t="s">
        <v>71</v>
      </c>
      <c r="D38" s="61">
        <v>145</v>
      </c>
      <c r="E38" s="62">
        <v>42.8</v>
      </c>
      <c r="F38" s="62">
        <v>18.600000000000001</v>
      </c>
      <c r="G38" s="63">
        <v>359800000</v>
      </c>
      <c r="H38" s="63">
        <v>107940000</v>
      </c>
      <c r="I38" s="63">
        <v>467740000</v>
      </c>
      <c r="J38" s="63">
        <v>10</v>
      </c>
      <c r="K38" s="63">
        <v>30</v>
      </c>
      <c r="L38" s="63">
        <v>52</v>
      </c>
      <c r="M38" s="63">
        <v>72</v>
      </c>
      <c r="N38" s="63">
        <v>31</v>
      </c>
      <c r="O38" s="33">
        <v>43.1</v>
      </c>
      <c r="P38" s="57">
        <f t="shared" si="2"/>
        <v>58</v>
      </c>
      <c r="Q38" s="32">
        <f t="shared" si="3"/>
        <v>4</v>
      </c>
      <c r="R38" s="32">
        <f t="shared" si="4"/>
        <v>71</v>
      </c>
      <c r="S38" s="58">
        <f t="shared" si="5"/>
        <v>7</v>
      </c>
    </row>
    <row r="39" spans="1:19" s="46" customFormat="1">
      <c r="A39" s="7" t="s">
        <v>72</v>
      </c>
      <c r="B39" s="7" t="s">
        <v>214</v>
      </c>
      <c r="C39" s="55" t="s">
        <v>73</v>
      </c>
      <c r="D39" s="30">
        <v>95</v>
      </c>
      <c r="E39" s="31">
        <v>55.8</v>
      </c>
      <c r="F39" s="31">
        <v>40</v>
      </c>
      <c r="G39" s="32">
        <v>107500000</v>
      </c>
      <c r="H39" s="32">
        <v>32250000</v>
      </c>
      <c r="I39" s="32">
        <v>139750000</v>
      </c>
      <c r="J39" s="32">
        <v>1</v>
      </c>
      <c r="K39" s="32">
        <v>9</v>
      </c>
      <c r="L39" s="32">
        <v>37</v>
      </c>
      <c r="M39" s="32">
        <v>71</v>
      </c>
      <c r="N39" s="32">
        <v>26</v>
      </c>
      <c r="O39" s="56">
        <v>36.6</v>
      </c>
      <c r="P39" s="57">
        <f t="shared" si="2"/>
        <v>68</v>
      </c>
      <c r="Q39" s="32">
        <f t="shared" si="3"/>
        <v>2</v>
      </c>
      <c r="R39" s="32">
        <f t="shared" si="4"/>
        <v>2</v>
      </c>
      <c r="S39" s="58">
        <f t="shared" si="5"/>
        <v>12</v>
      </c>
    </row>
    <row r="40" spans="1:19" s="46" customFormat="1">
      <c r="A40" s="7" t="s">
        <v>74</v>
      </c>
      <c r="B40" s="7" t="s">
        <v>213</v>
      </c>
      <c r="C40" s="55" t="s">
        <v>75</v>
      </c>
      <c r="D40" s="30">
        <v>929</v>
      </c>
      <c r="E40" s="31">
        <v>9.6</v>
      </c>
      <c r="F40" s="31">
        <v>33.9</v>
      </c>
      <c r="G40" s="32">
        <v>3457750000</v>
      </c>
      <c r="H40" s="32">
        <v>1037325000</v>
      </c>
      <c r="I40" s="32">
        <v>4495075000</v>
      </c>
      <c r="J40" s="32">
        <v>68</v>
      </c>
      <c r="K40" s="32">
        <v>248</v>
      </c>
      <c r="L40" s="32">
        <v>208</v>
      </c>
      <c r="M40" s="32">
        <v>929</v>
      </c>
      <c r="N40" s="32">
        <v>330</v>
      </c>
      <c r="O40" s="56">
        <v>35.5</v>
      </c>
      <c r="P40" s="57">
        <f t="shared" si="2"/>
        <v>13</v>
      </c>
      <c r="Q40" s="32">
        <f t="shared" si="3"/>
        <v>83</v>
      </c>
      <c r="R40" s="32">
        <f t="shared" si="4"/>
        <v>9</v>
      </c>
      <c r="S40" s="58">
        <f t="shared" si="5"/>
        <v>15</v>
      </c>
    </row>
    <row r="41" spans="1:19" s="46" customFormat="1">
      <c r="A41" s="7" t="s">
        <v>76</v>
      </c>
      <c r="B41" s="7" t="s">
        <v>217</v>
      </c>
      <c r="C41" s="55" t="s">
        <v>77</v>
      </c>
      <c r="D41" s="30">
        <v>160</v>
      </c>
      <c r="E41" s="31">
        <v>61.3</v>
      </c>
      <c r="F41" s="31">
        <v>31.3</v>
      </c>
      <c r="G41" s="32">
        <v>194100000</v>
      </c>
      <c r="H41" s="32">
        <v>58230000</v>
      </c>
      <c r="I41" s="32">
        <v>252330000</v>
      </c>
      <c r="J41" s="32">
        <v>2</v>
      </c>
      <c r="K41" s="32">
        <v>11</v>
      </c>
      <c r="L41" s="32">
        <v>81</v>
      </c>
      <c r="M41" s="32">
        <v>108</v>
      </c>
      <c r="N41" s="32">
        <v>49</v>
      </c>
      <c r="O41" s="56">
        <v>45.4</v>
      </c>
      <c r="P41" s="57">
        <f t="shared" si="2"/>
        <v>55</v>
      </c>
      <c r="Q41" s="32">
        <f t="shared" si="3"/>
        <v>1</v>
      </c>
      <c r="R41" s="32">
        <f t="shared" si="4"/>
        <v>17</v>
      </c>
      <c r="S41" s="58">
        <f t="shared" si="5"/>
        <v>4</v>
      </c>
    </row>
    <row r="42" spans="1:19" s="46" customFormat="1">
      <c r="A42" s="7" t="s">
        <v>78</v>
      </c>
      <c r="B42" s="7" t="s">
        <v>212</v>
      </c>
      <c r="C42" s="55" t="s">
        <v>79</v>
      </c>
      <c r="D42" s="30">
        <v>118</v>
      </c>
      <c r="E42" s="31">
        <v>33.9</v>
      </c>
      <c r="F42" s="31">
        <v>12.7</v>
      </c>
      <c r="G42" s="32">
        <v>136800000</v>
      </c>
      <c r="H42" s="32">
        <v>41040000</v>
      </c>
      <c r="I42" s="32">
        <v>177840000</v>
      </c>
      <c r="J42" s="32">
        <v>1</v>
      </c>
      <c r="K42" s="32">
        <v>13</v>
      </c>
      <c r="L42" s="32">
        <v>77</v>
      </c>
      <c r="M42" s="32">
        <v>93</v>
      </c>
      <c r="N42" s="32">
        <v>32</v>
      </c>
      <c r="O42" s="56">
        <v>34.4</v>
      </c>
      <c r="P42" s="57">
        <f t="shared" si="2"/>
        <v>61</v>
      </c>
      <c r="Q42" s="32">
        <f t="shared" si="3"/>
        <v>7</v>
      </c>
      <c r="R42" s="32">
        <f t="shared" si="4"/>
        <v>80</v>
      </c>
      <c r="S42" s="58">
        <f t="shared" si="5"/>
        <v>19</v>
      </c>
    </row>
    <row r="43" spans="1:19" s="46" customFormat="1">
      <c r="A43" s="7" t="s">
        <v>80</v>
      </c>
      <c r="B43" s="7" t="s">
        <v>213</v>
      </c>
      <c r="C43" s="55" t="s">
        <v>81</v>
      </c>
      <c r="D43" s="30">
        <v>288</v>
      </c>
      <c r="E43" s="31">
        <v>15.3</v>
      </c>
      <c r="F43" s="31">
        <v>25.7</v>
      </c>
      <c r="G43" s="32">
        <v>837400000</v>
      </c>
      <c r="H43" s="32">
        <v>251220000</v>
      </c>
      <c r="I43" s="32">
        <v>1088620000</v>
      </c>
      <c r="J43" s="32">
        <v>12</v>
      </c>
      <c r="K43" s="32">
        <v>79</v>
      </c>
      <c r="L43" s="32">
        <v>90</v>
      </c>
      <c r="M43" s="32">
        <v>363</v>
      </c>
      <c r="N43" s="32">
        <v>96</v>
      </c>
      <c r="O43" s="56">
        <v>26.4</v>
      </c>
      <c r="P43" s="57">
        <f t="shared" si="2"/>
        <v>40</v>
      </c>
      <c r="Q43" s="32">
        <f t="shared" si="3"/>
        <v>62</v>
      </c>
      <c r="R43" s="32">
        <f t="shared" si="4"/>
        <v>46</v>
      </c>
      <c r="S43" s="58">
        <f t="shared" si="5"/>
        <v>48</v>
      </c>
    </row>
    <row r="44" spans="1:19" s="46" customFormat="1">
      <c r="A44" s="7" t="s">
        <v>82</v>
      </c>
      <c r="B44" s="7" t="s">
        <v>213</v>
      </c>
      <c r="C44" s="55" t="s">
        <v>83</v>
      </c>
      <c r="D44" s="30">
        <v>217</v>
      </c>
      <c r="E44" s="31">
        <v>10.1</v>
      </c>
      <c r="F44" s="31">
        <v>28.1</v>
      </c>
      <c r="G44" s="32">
        <v>597300000</v>
      </c>
      <c r="H44" s="32">
        <v>179190000</v>
      </c>
      <c r="I44" s="32">
        <v>776490000</v>
      </c>
      <c r="J44" s="32">
        <v>6</v>
      </c>
      <c r="K44" s="32">
        <v>57</v>
      </c>
      <c r="L44" s="32">
        <v>86</v>
      </c>
      <c r="M44" s="32">
        <v>183</v>
      </c>
      <c r="N44" s="32">
        <v>71</v>
      </c>
      <c r="O44" s="56">
        <v>38.799999999999997</v>
      </c>
      <c r="P44" s="57">
        <f t="shared" si="2"/>
        <v>47</v>
      </c>
      <c r="Q44" s="32">
        <f t="shared" si="3"/>
        <v>81</v>
      </c>
      <c r="R44" s="32">
        <f t="shared" si="4"/>
        <v>30</v>
      </c>
      <c r="S44" s="58">
        <f t="shared" si="5"/>
        <v>11</v>
      </c>
    </row>
    <row r="45" spans="1:19" s="46" customFormat="1">
      <c r="A45" s="59" t="s">
        <v>84</v>
      </c>
      <c r="B45" s="59" t="s">
        <v>214</v>
      </c>
      <c r="C45" s="60" t="s">
        <v>85</v>
      </c>
      <c r="D45" s="61">
        <v>211</v>
      </c>
      <c r="E45" s="62">
        <v>23.7</v>
      </c>
      <c r="F45" s="62">
        <v>27.5</v>
      </c>
      <c r="G45" s="63">
        <v>413100000</v>
      </c>
      <c r="H45" s="63">
        <v>123930000</v>
      </c>
      <c r="I45" s="63">
        <v>537030000</v>
      </c>
      <c r="J45" s="63">
        <v>17</v>
      </c>
      <c r="K45" s="63">
        <v>41</v>
      </c>
      <c r="L45" s="63">
        <v>89</v>
      </c>
      <c r="M45" s="63">
        <v>106</v>
      </c>
      <c r="N45" s="63">
        <v>66</v>
      </c>
      <c r="O45" s="33">
        <v>62.3</v>
      </c>
      <c r="P45" s="57">
        <f t="shared" si="2"/>
        <v>49</v>
      </c>
      <c r="Q45" s="32">
        <f t="shared" si="3"/>
        <v>19</v>
      </c>
      <c r="R45" s="32">
        <f t="shared" si="4"/>
        <v>34</v>
      </c>
      <c r="S45" s="58">
        <f t="shared" si="5"/>
        <v>1</v>
      </c>
    </row>
    <row r="46" spans="1:19" s="46" customFormat="1">
      <c r="A46" s="59" t="s">
        <v>86</v>
      </c>
      <c r="B46" s="59" t="s">
        <v>218</v>
      </c>
      <c r="C46" s="60" t="s">
        <v>87</v>
      </c>
      <c r="D46" s="61">
        <v>37</v>
      </c>
      <c r="E46" s="62">
        <v>18.899999999999999</v>
      </c>
      <c r="F46" s="62">
        <v>8.1</v>
      </c>
      <c r="G46" s="63">
        <v>67100000</v>
      </c>
      <c r="H46" s="63">
        <v>20130000</v>
      </c>
      <c r="I46" s="63">
        <v>87230000</v>
      </c>
      <c r="J46" s="63">
        <v>4</v>
      </c>
      <c r="K46" s="63">
        <v>6</v>
      </c>
      <c r="L46" s="63">
        <v>20</v>
      </c>
      <c r="M46" s="63">
        <v>16</v>
      </c>
      <c r="N46" s="63">
        <v>8</v>
      </c>
      <c r="O46" s="33">
        <v>50</v>
      </c>
      <c r="P46" s="57">
        <f t="shared" si="2"/>
        <v>84</v>
      </c>
      <c r="Q46" s="32">
        <f t="shared" si="3"/>
        <v>44</v>
      </c>
      <c r="R46" s="32">
        <f t="shared" si="4"/>
        <v>86</v>
      </c>
      <c r="S46" s="58">
        <f t="shared" si="5"/>
        <v>3</v>
      </c>
    </row>
    <row r="47" spans="1:19" s="46" customFormat="1">
      <c r="A47" s="7" t="s">
        <v>88</v>
      </c>
      <c r="B47" s="7" t="s">
        <v>213</v>
      </c>
      <c r="C47" s="55" t="s">
        <v>89</v>
      </c>
      <c r="D47" s="30">
        <v>123</v>
      </c>
      <c r="E47" s="31">
        <v>14.6</v>
      </c>
      <c r="F47" s="31">
        <v>21.1</v>
      </c>
      <c r="G47" s="32">
        <v>257800000</v>
      </c>
      <c r="H47" s="32">
        <v>77340000</v>
      </c>
      <c r="I47" s="32">
        <v>335140000</v>
      </c>
      <c r="J47" s="32">
        <v>6</v>
      </c>
      <c r="K47" s="32">
        <v>25</v>
      </c>
      <c r="L47" s="32">
        <v>61</v>
      </c>
      <c r="M47" s="32">
        <v>164</v>
      </c>
      <c r="N47" s="32">
        <v>40</v>
      </c>
      <c r="O47" s="56">
        <v>24.4</v>
      </c>
      <c r="P47" s="57">
        <f t="shared" si="2"/>
        <v>60</v>
      </c>
      <c r="Q47" s="32">
        <f t="shared" si="3"/>
        <v>68</v>
      </c>
      <c r="R47" s="32">
        <f t="shared" si="4"/>
        <v>66</v>
      </c>
      <c r="S47" s="58">
        <f t="shared" si="5"/>
        <v>61</v>
      </c>
    </row>
    <row r="48" spans="1:19" s="46" customFormat="1">
      <c r="A48" s="7" t="s">
        <v>90</v>
      </c>
      <c r="B48" s="7" t="s">
        <v>217</v>
      </c>
      <c r="C48" s="55" t="s">
        <v>91</v>
      </c>
      <c r="D48" s="30">
        <v>311</v>
      </c>
      <c r="E48" s="31">
        <v>13.8</v>
      </c>
      <c r="F48" s="31">
        <v>18.3</v>
      </c>
      <c r="G48" s="32">
        <v>842700000</v>
      </c>
      <c r="H48" s="32">
        <v>252810000</v>
      </c>
      <c r="I48" s="32">
        <v>1095510000</v>
      </c>
      <c r="J48" s="32">
        <v>14</v>
      </c>
      <c r="K48" s="32">
        <v>67</v>
      </c>
      <c r="L48" s="32">
        <v>156</v>
      </c>
      <c r="M48" s="32">
        <v>307</v>
      </c>
      <c r="N48" s="32">
        <v>98</v>
      </c>
      <c r="O48" s="56">
        <v>31.9</v>
      </c>
      <c r="P48" s="57">
        <f t="shared" si="2"/>
        <v>35</v>
      </c>
      <c r="Q48" s="32">
        <f t="shared" si="3"/>
        <v>72</v>
      </c>
      <c r="R48" s="32">
        <f t="shared" si="4"/>
        <v>72</v>
      </c>
      <c r="S48" s="58">
        <f t="shared" si="5"/>
        <v>26</v>
      </c>
    </row>
    <row r="49" spans="1:19" s="46" customFormat="1">
      <c r="A49" s="7" t="s">
        <v>92</v>
      </c>
      <c r="B49" s="7" t="s">
        <v>218</v>
      </c>
      <c r="C49" s="55" t="s">
        <v>93</v>
      </c>
      <c r="D49" s="30">
        <v>19</v>
      </c>
      <c r="E49" s="31">
        <v>21.1</v>
      </c>
      <c r="F49" s="31">
        <v>42.1</v>
      </c>
      <c r="G49" s="32">
        <v>60700000</v>
      </c>
      <c r="H49" s="32">
        <v>18210000</v>
      </c>
      <c r="I49" s="32">
        <v>78910000</v>
      </c>
      <c r="J49" s="32">
        <v>0</v>
      </c>
      <c r="K49" s="32">
        <v>4</v>
      </c>
      <c r="L49" s="32">
        <v>9</v>
      </c>
      <c r="M49" s="32">
        <v>23</v>
      </c>
      <c r="N49" s="32">
        <v>5</v>
      </c>
      <c r="O49" s="56">
        <v>21.7</v>
      </c>
      <c r="P49" s="57">
        <f t="shared" si="2"/>
        <v>86</v>
      </c>
      <c r="Q49" s="32">
        <f t="shared" si="3"/>
        <v>30</v>
      </c>
      <c r="R49" s="32">
        <f t="shared" si="4"/>
        <v>1</v>
      </c>
      <c r="S49" s="58">
        <f t="shared" si="5"/>
        <v>76</v>
      </c>
    </row>
    <row r="50" spans="1:19" s="46" customFormat="1">
      <c r="A50" s="7" t="s">
        <v>94</v>
      </c>
      <c r="B50" s="7" t="s">
        <v>211</v>
      </c>
      <c r="C50" s="55" t="s">
        <v>95</v>
      </c>
      <c r="D50" s="30">
        <v>785</v>
      </c>
      <c r="E50" s="31">
        <v>22.8</v>
      </c>
      <c r="F50" s="31">
        <v>27.5</v>
      </c>
      <c r="G50" s="32">
        <v>1248760000</v>
      </c>
      <c r="H50" s="32">
        <v>374628000</v>
      </c>
      <c r="I50" s="32">
        <v>1623388000</v>
      </c>
      <c r="J50" s="32">
        <v>10</v>
      </c>
      <c r="K50" s="32">
        <v>97</v>
      </c>
      <c r="L50" s="32">
        <v>390</v>
      </c>
      <c r="M50" s="32">
        <v>852</v>
      </c>
      <c r="N50" s="32">
        <v>258</v>
      </c>
      <c r="O50" s="56">
        <v>30.3</v>
      </c>
      <c r="P50" s="57">
        <f t="shared" si="2"/>
        <v>15</v>
      </c>
      <c r="Q50" s="32">
        <f t="shared" si="3"/>
        <v>21</v>
      </c>
      <c r="R50" s="32">
        <f t="shared" si="4"/>
        <v>34</v>
      </c>
      <c r="S50" s="58">
        <f t="shared" si="5"/>
        <v>37</v>
      </c>
    </row>
    <row r="51" spans="1:19" s="46" customFormat="1">
      <c r="A51" s="7" t="s">
        <v>96</v>
      </c>
      <c r="B51" s="7" t="s">
        <v>213</v>
      </c>
      <c r="C51" s="55" t="s">
        <v>97</v>
      </c>
      <c r="D51" s="30">
        <v>109</v>
      </c>
      <c r="E51" s="31">
        <v>11.9</v>
      </c>
      <c r="F51" s="31">
        <v>32.1</v>
      </c>
      <c r="G51" s="32">
        <v>294000000</v>
      </c>
      <c r="H51" s="32">
        <v>88200000</v>
      </c>
      <c r="I51" s="32">
        <v>382200000</v>
      </c>
      <c r="J51" s="32">
        <v>6</v>
      </c>
      <c r="K51" s="32">
        <v>30</v>
      </c>
      <c r="L51" s="32">
        <v>37</v>
      </c>
      <c r="M51" s="32">
        <v>160</v>
      </c>
      <c r="N51" s="32">
        <v>41</v>
      </c>
      <c r="O51" s="56">
        <v>25.6</v>
      </c>
      <c r="P51" s="57">
        <f t="shared" si="2"/>
        <v>63</v>
      </c>
      <c r="Q51" s="32">
        <f t="shared" si="3"/>
        <v>78</v>
      </c>
      <c r="R51" s="32">
        <f t="shared" si="4"/>
        <v>15</v>
      </c>
      <c r="S51" s="58">
        <f t="shared" si="5"/>
        <v>51</v>
      </c>
    </row>
    <row r="52" spans="1:19" s="46" customFormat="1">
      <c r="A52" s="59" t="s">
        <v>98</v>
      </c>
      <c r="B52" s="59" t="s">
        <v>212</v>
      </c>
      <c r="C52" s="60" t="s">
        <v>99</v>
      </c>
      <c r="D52" s="61">
        <v>53</v>
      </c>
      <c r="E52" s="62">
        <v>28.3</v>
      </c>
      <c r="F52" s="62">
        <v>13.2</v>
      </c>
      <c r="G52" s="63">
        <v>78900000</v>
      </c>
      <c r="H52" s="63">
        <v>23670000</v>
      </c>
      <c r="I52" s="63">
        <v>102570000</v>
      </c>
      <c r="J52" s="63">
        <v>1</v>
      </c>
      <c r="K52" s="63">
        <v>10</v>
      </c>
      <c r="L52" s="63">
        <v>33</v>
      </c>
      <c r="M52" s="63">
        <v>38</v>
      </c>
      <c r="N52" s="63">
        <v>20</v>
      </c>
      <c r="O52" s="33">
        <v>52.6</v>
      </c>
      <c r="P52" s="57">
        <f t="shared" si="2"/>
        <v>76</v>
      </c>
      <c r="Q52" s="32">
        <f t="shared" si="3"/>
        <v>13</v>
      </c>
      <c r="R52" s="32">
        <f t="shared" si="4"/>
        <v>78</v>
      </c>
      <c r="S52" s="58">
        <f t="shared" si="5"/>
        <v>2</v>
      </c>
    </row>
    <row r="53" spans="1:19" s="46" customFormat="1">
      <c r="A53" s="7" t="s">
        <v>100</v>
      </c>
      <c r="B53" s="7" t="s">
        <v>216</v>
      </c>
      <c r="C53" s="55" t="s">
        <v>101</v>
      </c>
      <c r="D53" s="30">
        <v>406</v>
      </c>
      <c r="E53" s="31">
        <v>19.2</v>
      </c>
      <c r="F53" s="31">
        <v>20</v>
      </c>
      <c r="G53" s="32">
        <v>681900000</v>
      </c>
      <c r="H53" s="32">
        <v>204570000</v>
      </c>
      <c r="I53" s="32">
        <v>886470000</v>
      </c>
      <c r="J53" s="32">
        <v>4</v>
      </c>
      <c r="K53" s="32">
        <v>56</v>
      </c>
      <c r="L53" s="32">
        <v>245</v>
      </c>
      <c r="M53" s="32">
        <v>597</v>
      </c>
      <c r="N53" s="32">
        <v>130</v>
      </c>
      <c r="O53" s="56">
        <v>21.8</v>
      </c>
      <c r="P53" s="57">
        <f t="shared" si="2"/>
        <v>25</v>
      </c>
      <c r="Q53" s="32">
        <f t="shared" si="3"/>
        <v>40</v>
      </c>
      <c r="R53" s="32">
        <f t="shared" si="4"/>
        <v>69</v>
      </c>
      <c r="S53" s="58">
        <f t="shared" si="5"/>
        <v>74</v>
      </c>
    </row>
    <row r="54" spans="1:19" s="46" customFormat="1">
      <c r="A54" s="7" t="s">
        <v>102</v>
      </c>
      <c r="B54" s="7" t="s">
        <v>216</v>
      </c>
      <c r="C54" s="55" t="s">
        <v>103</v>
      </c>
      <c r="D54" s="30">
        <v>1013</v>
      </c>
      <c r="E54" s="31">
        <v>18.2</v>
      </c>
      <c r="F54" s="31">
        <v>29.5</v>
      </c>
      <c r="G54" s="32">
        <v>1894000000</v>
      </c>
      <c r="H54" s="32">
        <v>568200000</v>
      </c>
      <c r="I54" s="32">
        <v>2462200000</v>
      </c>
      <c r="J54" s="32">
        <v>16</v>
      </c>
      <c r="K54" s="32">
        <v>133</v>
      </c>
      <c r="L54" s="32">
        <v>482</v>
      </c>
      <c r="M54" s="32">
        <v>983</v>
      </c>
      <c r="N54" s="32">
        <v>352</v>
      </c>
      <c r="O54" s="56">
        <v>35.799999999999997</v>
      </c>
      <c r="P54" s="57">
        <f t="shared" si="2"/>
        <v>12</v>
      </c>
      <c r="Q54" s="32">
        <f t="shared" si="3"/>
        <v>48</v>
      </c>
      <c r="R54" s="32">
        <f t="shared" si="4"/>
        <v>23</v>
      </c>
      <c r="S54" s="58">
        <f t="shared" si="5"/>
        <v>14</v>
      </c>
    </row>
    <row r="55" spans="1:19" s="46" customFormat="1">
      <c r="A55" s="7" t="s">
        <v>104</v>
      </c>
      <c r="B55" s="7" t="s">
        <v>218</v>
      </c>
      <c r="C55" s="55" t="s">
        <v>105</v>
      </c>
      <c r="D55" s="30">
        <v>100</v>
      </c>
      <c r="E55" s="31">
        <v>7</v>
      </c>
      <c r="F55" s="31">
        <v>33</v>
      </c>
      <c r="G55" s="32">
        <v>270000000</v>
      </c>
      <c r="H55" s="32">
        <v>81000000</v>
      </c>
      <c r="I55" s="32">
        <v>351000000</v>
      </c>
      <c r="J55" s="32">
        <v>6</v>
      </c>
      <c r="K55" s="32">
        <v>24</v>
      </c>
      <c r="L55" s="32">
        <v>29</v>
      </c>
      <c r="M55" s="32">
        <v>134</v>
      </c>
      <c r="N55" s="32">
        <v>37</v>
      </c>
      <c r="O55" s="56">
        <v>27.6</v>
      </c>
      <c r="P55" s="57">
        <f t="shared" si="2"/>
        <v>67</v>
      </c>
      <c r="Q55" s="32">
        <f t="shared" si="3"/>
        <v>85</v>
      </c>
      <c r="R55" s="32">
        <f t="shared" si="4"/>
        <v>12</v>
      </c>
      <c r="S55" s="58">
        <f t="shared" si="5"/>
        <v>43</v>
      </c>
    </row>
    <row r="56" spans="1:19" s="46" customFormat="1">
      <c r="A56" s="7" t="s">
        <v>106</v>
      </c>
      <c r="B56" s="7" t="s">
        <v>216</v>
      </c>
      <c r="C56" s="55" t="s">
        <v>107</v>
      </c>
      <c r="D56" s="30">
        <v>319</v>
      </c>
      <c r="E56" s="31">
        <v>20.7</v>
      </c>
      <c r="F56" s="31">
        <v>23.5</v>
      </c>
      <c r="G56" s="32">
        <v>442800000</v>
      </c>
      <c r="H56" s="32">
        <v>132840000</v>
      </c>
      <c r="I56" s="32">
        <v>575640000</v>
      </c>
      <c r="J56" s="32">
        <v>2</v>
      </c>
      <c r="K56" s="32">
        <v>27</v>
      </c>
      <c r="L56" s="32">
        <v>196</v>
      </c>
      <c r="M56" s="32">
        <v>420</v>
      </c>
      <c r="N56" s="32">
        <v>90</v>
      </c>
      <c r="O56" s="56">
        <v>21.4</v>
      </c>
      <c r="P56" s="57">
        <f t="shared" si="2"/>
        <v>34</v>
      </c>
      <c r="Q56" s="32">
        <f t="shared" si="3"/>
        <v>32</v>
      </c>
      <c r="R56" s="32">
        <f t="shared" si="4"/>
        <v>54</v>
      </c>
      <c r="S56" s="58">
        <f t="shared" si="5"/>
        <v>77</v>
      </c>
    </row>
    <row r="57" spans="1:19" s="46" customFormat="1">
      <c r="A57" s="7" t="s">
        <v>108</v>
      </c>
      <c r="B57" s="7" t="s">
        <v>216</v>
      </c>
      <c r="C57" s="55" t="s">
        <v>109</v>
      </c>
      <c r="D57" s="30">
        <v>339</v>
      </c>
      <c r="E57" s="31">
        <v>15.3</v>
      </c>
      <c r="F57" s="31">
        <v>24.2</v>
      </c>
      <c r="G57" s="32">
        <v>566600000</v>
      </c>
      <c r="H57" s="32">
        <v>169980000</v>
      </c>
      <c r="I57" s="32">
        <v>736580000</v>
      </c>
      <c r="J57" s="32">
        <v>2</v>
      </c>
      <c r="K57" s="32">
        <v>36</v>
      </c>
      <c r="L57" s="32">
        <v>200</v>
      </c>
      <c r="M57" s="32">
        <v>471</v>
      </c>
      <c r="N57" s="32">
        <v>119</v>
      </c>
      <c r="O57" s="56">
        <v>25.3</v>
      </c>
      <c r="P57" s="57">
        <f t="shared" si="2"/>
        <v>31</v>
      </c>
      <c r="Q57" s="32">
        <f t="shared" si="3"/>
        <v>62</v>
      </c>
      <c r="R57" s="32">
        <f t="shared" si="4"/>
        <v>51</v>
      </c>
      <c r="S57" s="58">
        <f t="shared" si="5"/>
        <v>53</v>
      </c>
    </row>
    <row r="58" spans="1:19" s="46" customFormat="1">
      <c r="A58" s="7" t="s">
        <v>110</v>
      </c>
      <c r="B58" s="7" t="s">
        <v>216</v>
      </c>
      <c r="C58" s="55" t="s">
        <v>111</v>
      </c>
      <c r="D58" s="30">
        <v>606</v>
      </c>
      <c r="E58" s="31">
        <v>15</v>
      </c>
      <c r="F58" s="31">
        <v>24.4</v>
      </c>
      <c r="G58" s="32">
        <v>903700000</v>
      </c>
      <c r="H58" s="32">
        <v>271110000</v>
      </c>
      <c r="I58" s="32">
        <v>1174810000</v>
      </c>
      <c r="J58" s="32">
        <v>7</v>
      </c>
      <c r="K58" s="32">
        <v>80</v>
      </c>
      <c r="L58" s="32">
        <v>341</v>
      </c>
      <c r="M58" s="32">
        <v>708</v>
      </c>
      <c r="N58" s="32">
        <v>216</v>
      </c>
      <c r="O58" s="56">
        <v>30.5</v>
      </c>
      <c r="P58" s="57">
        <f t="shared" si="2"/>
        <v>19</v>
      </c>
      <c r="Q58" s="32">
        <f t="shared" si="3"/>
        <v>66</v>
      </c>
      <c r="R58" s="32">
        <f t="shared" si="4"/>
        <v>50</v>
      </c>
      <c r="S58" s="58">
        <f t="shared" si="5"/>
        <v>35</v>
      </c>
    </row>
    <row r="59" spans="1:19" s="46" customFormat="1">
      <c r="A59" s="7" t="s">
        <v>112</v>
      </c>
      <c r="B59" s="7" t="s">
        <v>216</v>
      </c>
      <c r="C59" s="55" t="s">
        <v>113</v>
      </c>
      <c r="D59" s="30">
        <v>378</v>
      </c>
      <c r="E59" s="31">
        <v>15.3</v>
      </c>
      <c r="F59" s="31">
        <v>23</v>
      </c>
      <c r="G59" s="32">
        <v>584600000</v>
      </c>
      <c r="H59" s="32">
        <v>175380000</v>
      </c>
      <c r="I59" s="32">
        <v>759980000</v>
      </c>
      <c r="J59" s="32">
        <v>6</v>
      </c>
      <c r="K59" s="32">
        <v>56</v>
      </c>
      <c r="L59" s="32">
        <v>209</v>
      </c>
      <c r="M59" s="32">
        <v>507</v>
      </c>
      <c r="N59" s="32">
        <v>97</v>
      </c>
      <c r="O59" s="56">
        <v>19.100000000000001</v>
      </c>
      <c r="P59" s="57">
        <f t="shared" si="2"/>
        <v>29</v>
      </c>
      <c r="Q59" s="32">
        <f t="shared" si="3"/>
        <v>62</v>
      </c>
      <c r="R59" s="32">
        <f t="shared" si="4"/>
        <v>57</v>
      </c>
      <c r="S59" s="58">
        <f t="shared" si="5"/>
        <v>85</v>
      </c>
    </row>
    <row r="60" spans="1:19" s="46" customFormat="1">
      <c r="A60" s="7" t="s">
        <v>114</v>
      </c>
      <c r="B60" s="7" t="s">
        <v>217</v>
      </c>
      <c r="C60" s="55" t="s">
        <v>115</v>
      </c>
      <c r="D60" s="30">
        <v>340</v>
      </c>
      <c r="E60" s="31">
        <v>14.4</v>
      </c>
      <c r="F60" s="31">
        <v>17.399999999999999</v>
      </c>
      <c r="G60" s="32">
        <v>795900000</v>
      </c>
      <c r="H60" s="32">
        <v>238770000</v>
      </c>
      <c r="I60" s="32">
        <v>1034670000</v>
      </c>
      <c r="J60" s="32">
        <v>8</v>
      </c>
      <c r="K60" s="32">
        <v>70</v>
      </c>
      <c r="L60" s="32">
        <v>186</v>
      </c>
      <c r="M60" s="32">
        <v>382</v>
      </c>
      <c r="N60" s="32">
        <v>89</v>
      </c>
      <c r="O60" s="56">
        <v>23.3</v>
      </c>
      <c r="P60" s="57">
        <f t="shared" si="2"/>
        <v>30</v>
      </c>
      <c r="Q60" s="32">
        <f t="shared" si="3"/>
        <v>70</v>
      </c>
      <c r="R60" s="32">
        <f t="shared" si="4"/>
        <v>73</v>
      </c>
      <c r="S60" s="58">
        <f t="shared" si="5"/>
        <v>67</v>
      </c>
    </row>
    <row r="61" spans="1:19" s="46" customFormat="1">
      <c r="A61" s="7" t="s">
        <v>116</v>
      </c>
      <c r="B61" s="7" t="s">
        <v>215</v>
      </c>
      <c r="C61" s="55" t="s">
        <v>117</v>
      </c>
      <c r="D61" s="30">
        <v>238</v>
      </c>
      <c r="E61" s="31">
        <v>21.8</v>
      </c>
      <c r="F61" s="31">
        <v>26.1</v>
      </c>
      <c r="G61" s="32">
        <v>305300000</v>
      </c>
      <c r="H61" s="32">
        <v>91590000</v>
      </c>
      <c r="I61" s="32">
        <v>396890000</v>
      </c>
      <c r="J61" s="32">
        <v>1</v>
      </c>
      <c r="K61" s="32">
        <v>16</v>
      </c>
      <c r="L61" s="32">
        <v>129</v>
      </c>
      <c r="M61" s="32">
        <v>259</v>
      </c>
      <c r="N61" s="32">
        <v>64</v>
      </c>
      <c r="O61" s="56">
        <v>24.7</v>
      </c>
      <c r="P61" s="57">
        <f t="shared" si="2"/>
        <v>45</v>
      </c>
      <c r="Q61" s="32">
        <f t="shared" si="3"/>
        <v>26</v>
      </c>
      <c r="R61" s="32">
        <f t="shared" si="4"/>
        <v>42</v>
      </c>
      <c r="S61" s="58">
        <f t="shared" si="5"/>
        <v>57</v>
      </c>
    </row>
    <row r="62" spans="1:19" s="46" customFormat="1">
      <c r="A62" s="7" t="s">
        <v>118</v>
      </c>
      <c r="B62" s="7" t="s">
        <v>211</v>
      </c>
      <c r="C62" s="55" t="s">
        <v>119</v>
      </c>
      <c r="D62" s="30">
        <v>1840</v>
      </c>
      <c r="E62" s="31">
        <v>17.100000000000001</v>
      </c>
      <c r="F62" s="31">
        <v>28.8</v>
      </c>
      <c r="G62" s="32">
        <v>6195580000</v>
      </c>
      <c r="H62" s="32">
        <v>1858674000</v>
      </c>
      <c r="I62" s="32">
        <v>8054254000</v>
      </c>
      <c r="J62" s="32">
        <v>104</v>
      </c>
      <c r="K62" s="32">
        <v>352</v>
      </c>
      <c r="L62" s="32">
        <v>606</v>
      </c>
      <c r="M62" s="32">
        <v>1848</v>
      </c>
      <c r="N62" s="32">
        <v>638</v>
      </c>
      <c r="O62" s="56">
        <v>34.5</v>
      </c>
      <c r="P62" s="57">
        <f t="shared" si="2"/>
        <v>6</v>
      </c>
      <c r="Q62" s="32">
        <f t="shared" si="3"/>
        <v>54</v>
      </c>
      <c r="R62" s="32">
        <f t="shared" si="4"/>
        <v>26</v>
      </c>
      <c r="S62" s="58">
        <f t="shared" si="5"/>
        <v>18</v>
      </c>
    </row>
    <row r="63" spans="1:19" s="46" customFormat="1">
      <c r="A63" s="7" t="s">
        <v>120</v>
      </c>
      <c r="B63" s="7" t="s">
        <v>213</v>
      </c>
      <c r="C63" s="55" t="s">
        <v>121</v>
      </c>
      <c r="D63" s="30">
        <v>210</v>
      </c>
      <c r="E63" s="31">
        <v>9</v>
      </c>
      <c r="F63" s="31">
        <v>31</v>
      </c>
      <c r="G63" s="32">
        <v>701600000</v>
      </c>
      <c r="H63" s="32">
        <v>210480000</v>
      </c>
      <c r="I63" s="32">
        <v>912080000</v>
      </c>
      <c r="J63" s="32">
        <v>9</v>
      </c>
      <c r="K63" s="32">
        <v>49</v>
      </c>
      <c r="L63" s="32">
        <v>88</v>
      </c>
      <c r="M63" s="32">
        <v>223</v>
      </c>
      <c r="N63" s="32">
        <v>72</v>
      </c>
      <c r="O63" s="56">
        <v>32.299999999999997</v>
      </c>
      <c r="P63" s="57">
        <f t="shared" si="2"/>
        <v>50</v>
      </c>
      <c r="Q63" s="32">
        <f t="shared" si="3"/>
        <v>84</v>
      </c>
      <c r="R63" s="32">
        <f t="shared" si="4"/>
        <v>18</v>
      </c>
      <c r="S63" s="58">
        <f t="shared" si="5"/>
        <v>24</v>
      </c>
    </row>
    <row r="64" spans="1:19" s="46" customFormat="1">
      <c r="A64" s="7" t="s">
        <v>122</v>
      </c>
      <c r="B64" s="7" t="s">
        <v>212</v>
      </c>
      <c r="C64" s="55" t="s">
        <v>123</v>
      </c>
      <c r="D64" s="30">
        <v>55</v>
      </c>
      <c r="E64" s="31">
        <v>27.3</v>
      </c>
      <c r="F64" s="31">
        <v>16.399999999999999</v>
      </c>
      <c r="G64" s="32">
        <v>46300000</v>
      </c>
      <c r="H64" s="32">
        <v>13890000</v>
      </c>
      <c r="I64" s="32">
        <v>60190000</v>
      </c>
      <c r="J64" s="32">
        <v>0</v>
      </c>
      <c r="K64" s="32">
        <v>2</v>
      </c>
      <c r="L64" s="32">
        <v>48</v>
      </c>
      <c r="M64" s="32">
        <v>61</v>
      </c>
      <c r="N64" s="32">
        <v>16</v>
      </c>
      <c r="O64" s="56">
        <v>26.2</v>
      </c>
      <c r="P64" s="57">
        <f t="shared" si="2"/>
        <v>75</v>
      </c>
      <c r="Q64" s="32">
        <f t="shared" si="3"/>
        <v>14</v>
      </c>
      <c r="R64" s="32">
        <f t="shared" si="4"/>
        <v>74</v>
      </c>
      <c r="S64" s="58">
        <f t="shared" si="5"/>
        <v>50</v>
      </c>
    </row>
    <row r="65" spans="1:19" s="46" customFormat="1">
      <c r="A65" s="7" t="s">
        <v>124</v>
      </c>
      <c r="B65" s="7" t="s">
        <v>213</v>
      </c>
      <c r="C65" s="55" t="s">
        <v>125</v>
      </c>
      <c r="D65" s="30">
        <v>134</v>
      </c>
      <c r="E65" s="31">
        <v>9.6999999999999993</v>
      </c>
      <c r="F65" s="31">
        <v>34.299999999999997</v>
      </c>
      <c r="G65" s="32">
        <v>315100000</v>
      </c>
      <c r="H65" s="32">
        <v>94530000</v>
      </c>
      <c r="I65" s="32">
        <v>409630000</v>
      </c>
      <c r="J65" s="32">
        <v>7</v>
      </c>
      <c r="K65" s="32">
        <v>32</v>
      </c>
      <c r="L65" s="32">
        <v>45</v>
      </c>
      <c r="M65" s="32">
        <v>143</v>
      </c>
      <c r="N65" s="32">
        <v>38</v>
      </c>
      <c r="O65" s="56">
        <v>26.6</v>
      </c>
      <c r="P65" s="57">
        <f t="shared" si="2"/>
        <v>59</v>
      </c>
      <c r="Q65" s="32">
        <f t="shared" si="3"/>
        <v>82</v>
      </c>
      <c r="R65" s="32">
        <f t="shared" si="4"/>
        <v>8</v>
      </c>
      <c r="S65" s="58">
        <f t="shared" si="5"/>
        <v>47</v>
      </c>
    </row>
    <row r="66" spans="1:19" s="46" customFormat="1">
      <c r="A66" s="7" t="s">
        <v>126</v>
      </c>
      <c r="B66" s="7" t="s">
        <v>216</v>
      </c>
      <c r="C66" s="55" t="s">
        <v>127</v>
      </c>
      <c r="D66" s="30">
        <v>396</v>
      </c>
      <c r="E66" s="31">
        <v>18.7</v>
      </c>
      <c r="F66" s="31">
        <v>22.5</v>
      </c>
      <c r="G66" s="32">
        <v>516700000</v>
      </c>
      <c r="H66" s="32">
        <v>155010000</v>
      </c>
      <c r="I66" s="32">
        <v>671710000</v>
      </c>
      <c r="J66" s="32">
        <v>2</v>
      </c>
      <c r="K66" s="32">
        <v>35</v>
      </c>
      <c r="L66" s="32">
        <v>249</v>
      </c>
      <c r="M66" s="32">
        <v>591</v>
      </c>
      <c r="N66" s="32">
        <v>135</v>
      </c>
      <c r="O66" s="56">
        <v>22.8</v>
      </c>
      <c r="P66" s="57">
        <f t="shared" si="2"/>
        <v>26</v>
      </c>
      <c r="Q66" s="32">
        <f t="shared" si="3"/>
        <v>45</v>
      </c>
      <c r="R66" s="32">
        <f t="shared" si="4"/>
        <v>59</v>
      </c>
      <c r="S66" s="58">
        <f t="shared" si="5"/>
        <v>70</v>
      </c>
    </row>
    <row r="67" spans="1:19" s="46" customFormat="1">
      <c r="A67" s="7" t="s">
        <v>128</v>
      </c>
      <c r="B67" s="7" t="s">
        <v>214</v>
      </c>
      <c r="C67" s="55" t="s">
        <v>129</v>
      </c>
      <c r="D67" s="30">
        <v>78</v>
      </c>
      <c r="E67" s="31">
        <v>29.5</v>
      </c>
      <c r="F67" s="31">
        <v>20.5</v>
      </c>
      <c r="G67" s="32">
        <v>85800000</v>
      </c>
      <c r="H67" s="32">
        <v>25740000</v>
      </c>
      <c r="I67" s="32">
        <v>111540000</v>
      </c>
      <c r="J67" s="32">
        <v>2</v>
      </c>
      <c r="K67" s="32">
        <v>7</v>
      </c>
      <c r="L67" s="32">
        <v>52</v>
      </c>
      <c r="M67" s="32">
        <v>66</v>
      </c>
      <c r="N67" s="32">
        <v>15</v>
      </c>
      <c r="O67" s="56">
        <v>22.7</v>
      </c>
      <c r="P67" s="57">
        <f t="shared" si="2"/>
        <v>70</v>
      </c>
      <c r="Q67" s="32">
        <f t="shared" si="3"/>
        <v>11</v>
      </c>
      <c r="R67" s="32">
        <f t="shared" si="4"/>
        <v>68</v>
      </c>
      <c r="S67" s="58">
        <f t="shared" si="5"/>
        <v>71</v>
      </c>
    </row>
    <row r="68" spans="1:19" s="46" customFormat="1">
      <c r="A68" s="7" t="s">
        <v>130</v>
      </c>
      <c r="B68" s="7" t="s">
        <v>215</v>
      </c>
      <c r="C68" s="55" t="s">
        <v>131</v>
      </c>
      <c r="D68" s="30">
        <v>216</v>
      </c>
      <c r="E68" s="31">
        <v>30.6</v>
      </c>
      <c r="F68" s="31">
        <v>29.2</v>
      </c>
      <c r="G68" s="32">
        <v>292700000</v>
      </c>
      <c r="H68" s="32">
        <v>87810000</v>
      </c>
      <c r="I68" s="32">
        <v>380510000</v>
      </c>
      <c r="J68" s="32">
        <v>2</v>
      </c>
      <c r="K68" s="32">
        <v>16</v>
      </c>
      <c r="L68" s="32">
        <v>110</v>
      </c>
      <c r="M68" s="32">
        <v>229</v>
      </c>
      <c r="N68" s="32">
        <v>69</v>
      </c>
      <c r="O68" s="56">
        <v>30.1</v>
      </c>
      <c r="P68" s="57">
        <f t="shared" si="2"/>
        <v>48</v>
      </c>
      <c r="Q68" s="32">
        <f t="shared" si="3"/>
        <v>10</v>
      </c>
      <c r="R68" s="32">
        <f t="shared" si="4"/>
        <v>24</v>
      </c>
      <c r="S68" s="58">
        <f t="shared" si="5"/>
        <v>40</v>
      </c>
    </row>
    <row r="69" spans="1:19" s="46" customFormat="1">
      <c r="A69" s="7" t="s">
        <v>132</v>
      </c>
      <c r="B69" s="7" t="s">
        <v>211</v>
      </c>
      <c r="C69" s="55" t="s">
        <v>133</v>
      </c>
      <c r="D69" s="30">
        <v>3031</v>
      </c>
      <c r="E69" s="31">
        <v>13.3</v>
      </c>
      <c r="F69" s="31">
        <v>30.2</v>
      </c>
      <c r="G69" s="32">
        <v>11121550000</v>
      </c>
      <c r="H69" s="32">
        <v>3336465000</v>
      </c>
      <c r="I69" s="32">
        <v>14458015000</v>
      </c>
      <c r="J69" s="32">
        <v>196</v>
      </c>
      <c r="K69" s="32">
        <v>688</v>
      </c>
      <c r="L69" s="32">
        <v>804</v>
      </c>
      <c r="M69" s="32">
        <v>2523</v>
      </c>
      <c r="N69" s="32">
        <v>1000</v>
      </c>
      <c r="O69" s="56">
        <v>39.6</v>
      </c>
      <c r="P69" s="57">
        <f t="shared" si="2"/>
        <v>2</v>
      </c>
      <c r="Q69" s="32">
        <f t="shared" si="3"/>
        <v>75</v>
      </c>
      <c r="R69" s="32">
        <f t="shared" si="4"/>
        <v>21</v>
      </c>
      <c r="S69" s="58">
        <f t="shared" si="5"/>
        <v>10</v>
      </c>
    </row>
    <row r="70" spans="1:19" s="46" customFormat="1">
      <c r="A70" s="59" t="s">
        <v>134</v>
      </c>
      <c r="B70" s="59" t="s">
        <v>212</v>
      </c>
      <c r="C70" s="60" t="s">
        <v>135</v>
      </c>
      <c r="D70" s="61">
        <v>44</v>
      </c>
      <c r="E70" s="62">
        <v>34.1</v>
      </c>
      <c r="F70" s="62">
        <v>13.6</v>
      </c>
      <c r="G70" s="63">
        <v>42600000</v>
      </c>
      <c r="H70" s="63">
        <v>12780000</v>
      </c>
      <c r="I70" s="63">
        <v>55380000</v>
      </c>
      <c r="J70" s="63">
        <v>0</v>
      </c>
      <c r="K70" s="63">
        <v>4</v>
      </c>
      <c r="L70" s="63">
        <v>33</v>
      </c>
      <c r="M70" s="63">
        <v>28</v>
      </c>
      <c r="N70" s="63">
        <v>12</v>
      </c>
      <c r="O70" s="33">
        <v>42.9</v>
      </c>
      <c r="P70" s="57">
        <f t="shared" si="2"/>
        <v>79</v>
      </c>
      <c r="Q70" s="32">
        <f t="shared" si="3"/>
        <v>6</v>
      </c>
      <c r="R70" s="32">
        <f t="shared" si="4"/>
        <v>77</v>
      </c>
      <c r="S70" s="58">
        <f t="shared" si="5"/>
        <v>8</v>
      </c>
    </row>
    <row r="71" spans="1:19" s="46" customFormat="1">
      <c r="A71" s="7" t="s">
        <v>136</v>
      </c>
      <c r="B71" s="7" t="s">
        <v>213</v>
      </c>
      <c r="C71" s="55" t="s">
        <v>137</v>
      </c>
      <c r="D71" s="30">
        <v>149</v>
      </c>
      <c r="E71" s="31">
        <v>16.100000000000001</v>
      </c>
      <c r="F71" s="31">
        <v>20.8</v>
      </c>
      <c r="G71" s="32">
        <v>288800000</v>
      </c>
      <c r="H71" s="32">
        <v>86640000</v>
      </c>
      <c r="I71" s="32">
        <v>375440000</v>
      </c>
      <c r="J71" s="32">
        <v>5</v>
      </c>
      <c r="K71" s="32">
        <v>21</v>
      </c>
      <c r="L71" s="32">
        <v>86</v>
      </c>
      <c r="M71" s="32">
        <v>171</v>
      </c>
      <c r="N71" s="32">
        <v>42</v>
      </c>
      <c r="O71" s="56">
        <v>24.6</v>
      </c>
      <c r="P71" s="57">
        <f t="shared" si="2"/>
        <v>57</v>
      </c>
      <c r="Q71" s="32">
        <f t="shared" si="3"/>
        <v>59</v>
      </c>
      <c r="R71" s="32">
        <f t="shared" si="4"/>
        <v>67</v>
      </c>
      <c r="S71" s="58">
        <f t="shared" si="5"/>
        <v>58</v>
      </c>
    </row>
    <row r="72" spans="1:19" s="46" customFormat="1">
      <c r="A72" s="7" t="s">
        <v>138</v>
      </c>
      <c r="B72" s="7" t="s">
        <v>211</v>
      </c>
      <c r="C72" s="55" t="s">
        <v>139</v>
      </c>
      <c r="D72" s="30">
        <v>2682</v>
      </c>
      <c r="E72" s="31">
        <v>17.2</v>
      </c>
      <c r="F72" s="31">
        <v>33.4</v>
      </c>
      <c r="G72" s="32">
        <v>7948399000</v>
      </c>
      <c r="H72" s="32">
        <v>2384519700</v>
      </c>
      <c r="I72" s="32">
        <v>10332918700</v>
      </c>
      <c r="J72" s="32">
        <v>132</v>
      </c>
      <c r="K72" s="32">
        <v>484</v>
      </c>
      <c r="L72" s="32">
        <v>892</v>
      </c>
      <c r="M72" s="32">
        <v>2600</v>
      </c>
      <c r="N72" s="32">
        <v>903</v>
      </c>
      <c r="O72" s="56">
        <v>34.700000000000003</v>
      </c>
      <c r="P72" s="57">
        <f t="shared" si="2"/>
        <v>3</v>
      </c>
      <c r="Q72" s="32">
        <f t="shared" si="3"/>
        <v>52</v>
      </c>
      <c r="R72" s="32">
        <f t="shared" si="4"/>
        <v>10</v>
      </c>
      <c r="S72" s="58">
        <f t="shared" si="5"/>
        <v>17</v>
      </c>
    </row>
    <row r="73" spans="1:19" s="46" customFormat="1">
      <c r="A73" s="7" t="s">
        <v>140</v>
      </c>
      <c r="B73" s="7" t="s">
        <v>212</v>
      </c>
      <c r="C73" s="55" t="s">
        <v>141</v>
      </c>
      <c r="D73" s="30">
        <v>102</v>
      </c>
      <c r="E73" s="31">
        <v>34.299999999999997</v>
      </c>
      <c r="F73" s="31">
        <v>11.8</v>
      </c>
      <c r="G73" s="32">
        <v>87900000</v>
      </c>
      <c r="H73" s="32">
        <v>26370000</v>
      </c>
      <c r="I73" s="32">
        <v>114270000</v>
      </c>
      <c r="J73" s="32">
        <v>0</v>
      </c>
      <c r="K73" s="32">
        <v>3</v>
      </c>
      <c r="L73" s="32">
        <v>78</v>
      </c>
      <c r="M73" s="32">
        <v>100</v>
      </c>
      <c r="N73" s="32">
        <v>27</v>
      </c>
      <c r="O73" s="56">
        <v>27</v>
      </c>
      <c r="P73" s="57">
        <f t="shared" si="2"/>
        <v>66</v>
      </c>
      <c r="Q73" s="32">
        <f t="shared" si="3"/>
        <v>5</v>
      </c>
      <c r="R73" s="32">
        <f t="shared" si="4"/>
        <v>81</v>
      </c>
      <c r="S73" s="58">
        <f t="shared" si="5"/>
        <v>44</v>
      </c>
    </row>
    <row r="74" spans="1:19" s="46" customFormat="1">
      <c r="A74" s="7" t="s">
        <v>142</v>
      </c>
      <c r="B74" s="7" t="s">
        <v>211</v>
      </c>
      <c r="C74" s="55" t="s">
        <v>143</v>
      </c>
      <c r="D74" s="30">
        <v>1163</v>
      </c>
      <c r="E74" s="31">
        <v>16.8</v>
      </c>
      <c r="F74" s="31">
        <v>27.3</v>
      </c>
      <c r="G74" s="32">
        <v>2519400000</v>
      </c>
      <c r="H74" s="32">
        <v>755820000</v>
      </c>
      <c r="I74" s="32">
        <v>3275220000</v>
      </c>
      <c r="J74" s="32">
        <v>38</v>
      </c>
      <c r="K74" s="32">
        <v>202</v>
      </c>
      <c r="L74" s="32">
        <v>504</v>
      </c>
      <c r="M74" s="32">
        <v>1122</v>
      </c>
      <c r="N74" s="32">
        <v>367</v>
      </c>
      <c r="O74" s="56">
        <v>32.700000000000003</v>
      </c>
      <c r="P74" s="57">
        <f t="shared" si="2"/>
        <v>10</v>
      </c>
      <c r="Q74" s="32">
        <f t="shared" si="3"/>
        <v>56</v>
      </c>
      <c r="R74" s="32">
        <f t="shared" si="4"/>
        <v>36</v>
      </c>
      <c r="S74" s="58">
        <f t="shared" si="5"/>
        <v>21</v>
      </c>
    </row>
    <row r="75" spans="1:19" s="46" customFormat="1">
      <c r="A75" s="59" t="s">
        <v>144</v>
      </c>
      <c r="B75" s="59" t="s">
        <v>212</v>
      </c>
      <c r="C75" s="60" t="s">
        <v>145</v>
      </c>
      <c r="D75" s="61">
        <v>59</v>
      </c>
      <c r="E75" s="62">
        <v>23.7</v>
      </c>
      <c r="F75" s="62">
        <v>28.8</v>
      </c>
      <c r="G75" s="63">
        <v>48900000</v>
      </c>
      <c r="H75" s="63">
        <v>14670000</v>
      </c>
      <c r="I75" s="63">
        <v>63570000</v>
      </c>
      <c r="J75" s="63">
        <v>0</v>
      </c>
      <c r="K75" s="63">
        <v>3</v>
      </c>
      <c r="L75" s="63">
        <v>35</v>
      </c>
      <c r="M75" s="63">
        <v>41</v>
      </c>
      <c r="N75" s="63">
        <v>12</v>
      </c>
      <c r="O75" s="33">
        <v>29.3</v>
      </c>
      <c r="P75" s="57">
        <f t="shared" si="2"/>
        <v>74</v>
      </c>
      <c r="Q75" s="32">
        <f t="shared" si="3"/>
        <v>19</v>
      </c>
      <c r="R75" s="32">
        <f t="shared" si="4"/>
        <v>26</v>
      </c>
      <c r="S75" s="58">
        <f t="shared" si="5"/>
        <v>42</v>
      </c>
    </row>
    <row r="76" spans="1:19" s="46" customFormat="1">
      <c r="A76" s="59" t="s">
        <v>146</v>
      </c>
      <c r="B76" s="59" t="s">
        <v>212</v>
      </c>
      <c r="C76" s="60" t="s">
        <v>147</v>
      </c>
      <c r="D76" s="61">
        <v>40</v>
      </c>
      <c r="E76" s="62">
        <v>32.5</v>
      </c>
      <c r="F76" s="62">
        <v>32.5</v>
      </c>
      <c r="G76" s="63">
        <v>40400000</v>
      </c>
      <c r="H76" s="63">
        <v>12120000</v>
      </c>
      <c r="I76" s="63">
        <v>52520000</v>
      </c>
      <c r="J76" s="63">
        <v>0</v>
      </c>
      <c r="K76" s="63">
        <v>5</v>
      </c>
      <c r="L76" s="63">
        <v>24</v>
      </c>
      <c r="M76" s="63">
        <v>25</v>
      </c>
      <c r="N76" s="63">
        <v>11</v>
      </c>
      <c r="O76" s="33">
        <v>44</v>
      </c>
      <c r="P76" s="57">
        <f t="shared" si="2"/>
        <v>82</v>
      </c>
      <c r="Q76" s="32">
        <f t="shared" si="3"/>
        <v>9</v>
      </c>
      <c r="R76" s="32">
        <f t="shared" si="4"/>
        <v>13</v>
      </c>
      <c r="S76" s="58">
        <f t="shared" si="5"/>
        <v>6</v>
      </c>
    </row>
    <row r="77" spans="1:19" s="46" customFormat="1">
      <c r="A77" s="7" t="s">
        <v>148</v>
      </c>
      <c r="B77" s="7" t="s">
        <v>217</v>
      </c>
      <c r="C77" s="55" t="s">
        <v>149</v>
      </c>
      <c r="D77" s="30">
        <v>108</v>
      </c>
      <c r="E77" s="31">
        <v>54.6</v>
      </c>
      <c r="F77" s="31">
        <v>25.9</v>
      </c>
      <c r="G77" s="32">
        <v>121500000</v>
      </c>
      <c r="H77" s="32">
        <v>36450000</v>
      </c>
      <c r="I77" s="32">
        <v>157950000</v>
      </c>
      <c r="J77" s="32">
        <v>1</v>
      </c>
      <c r="K77" s="32">
        <v>13</v>
      </c>
      <c r="L77" s="32">
        <v>70</v>
      </c>
      <c r="M77" s="32">
        <v>133</v>
      </c>
      <c r="N77" s="32">
        <v>33</v>
      </c>
      <c r="O77" s="56">
        <v>24.8</v>
      </c>
      <c r="P77" s="57">
        <f t="shared" si="2"/>
        <v>64</v>
      </c>
      <c r="Q77" s="32">
        <f t="shared" si="3"/>
        <v>3</v>
      </c>
      <c r="R77" s="32">
        <f t="shared" si="4"/>
        <v>44</v>
      </c>
      <c r="S77" s="58">
        <f t="shared" si="5"/>
        <v>55</v>
      </c>
    </row>
    <row r="78" spans="1:19" s="46" customFormat="1">
      <c r="A78" s="7" t="s">
        <v>150</v>
      </c>
      <c r="B78" s="7" t="s">
        <v>218</v>
      </c>
      <c r="C78" s="55" t="s">
        <v>151</v>
      </c>
      <c r="D78" s="30">
        <v>199</v>
      </c>
      <c r="E78" s="31">
        <v>13.6</v>
      </c>
      <c r="F78" s="31">
        <v>36.700000000000003</v>
      </c>
      <c r="G78" s="32">
        <v>819100000</v>
      </c>
      <c r="H78" s="32">
        <v>245730000</v>
      </c>
      <c r="I78" s="32">
        <v>1064830000</v>
      </c>
      <c r="J78" s="32">
        <v>12</v>
      </c>
      <c r="K78" s="32">
        <v>47</v>
      </c>
      <c r="L78" s="32">
        <v>39</v>
      </c>
      <c r="M78" s="32">
        <v>235</v>
      </c>
      <c r="N78" s="32">
        <v>72</v>
      </c>
      <c r="O78" s="56">
        <v>30.6</v>
      </c>
      <c r="P78" s="57">
        <f t="shared" si="2"/>
        <v>51</v>
      </c>
      <c r="Q78" s="32">
        <f t="shared" si="3"/>
        <v>74</v>
      </c>
      <c r="R78" s="32">
        <f t="shared" si="4"/>
        <v>6</v>
      </c>
      <c r="S78" s="58">
        <f t="shared" si="5"/>
        <v>33</v>
      </c>
    </row>
    <row r="79" spans="1:19" s="46" customFormat="1">
      <c r="A79" s="7" t="s">
        <v>152</v>
      </c>
      <c r="B79" s="7" t="s">
        <v>217</v>
      </c>
      <c r="C79" s="55" t="s">
        <v>153</v>
      </c>
      <c r="D79" s="30">
        <v>95</v>
      </c>
      <c r="E79" s="31">
        <v>17.899999999999999</v>
      </c>
      <c r="F79" s="31">
        <v>11.6</v>
      </c>
      <c r="G79" s="32">
        <v>110600000</v>
      </c>
      <c r="H79" s="32">
        <v>33180000</v>
      </c>
      <c r="I79" s="32">
        <v>143780000</v>
      </c>
      <c r="J79" s="32">
        <v>0</v>
      </c>
      <c r="K79" s="32">
        <v>11</v>
      </c>
      <c r="L79" s="32">
        <v>67</v>
      </c>
      <c r="M79" s="32">
        <v>159</v>
      </c>
      <c r="N79" s="32">
        <v>36</v>
      </c>
      <c r="O79" s="56">
        <v>22.6</v>
      </c>
      <c r="P79" s="57">
        <f t="shared" ref="P79:P100" si="6">_xlfn.RANK.EQ(D79,$D$15:$D$100,0)</f>
        <v>68</v>
      </c>
      <c r="Q79" s="32">
        <f t="shared" ref="Q79:Q100" si="7">_xlfn.RANK.EQ(E79,$E$15:$E$100,0)</f>
        <v>49</v>
      </c>
      <c r="R79" s="32">
        <f t="shared" ref="R79:R100" si="8">_xlfn.RANK.EQ(F79,$F$15:$F$100,0)</f>
        <v>82</v>
      </c>
      <c r="S79" s="58">
        <f t="shared" ref="S79:S100" si="9">_xlfn.RANK.EQ(O79,$O$15:$O$100,0)</f>
        <v>72</v>
      </c>
    </row>
    <row r="80" spans="1:19" s="46" customFormat="1">
      <c r="A80" s="7" t="s">
        <v>154</v>
      </c>
      <c r="B80" s="7" t="s">
        <v>216</v>
      </c>
      <c r="C80" s="55" t="s">
        <v>155</v>
      </c>
      <c r="D80" s="30">
        <v>325</v>
      </c>
      <c r="E80" s="31">
        <v>17.2</v>
      </c>
      <c r="F80" s="31">
        <v>25.8</v>
      </c>
      <c r="G80" s="32">
        <v>448700000</v>
      </c>
      <c r="H80" s="32">
        <v>134610000</v>
      </c>
      <c r="I80" s="32">
        <v>583310000</v>
      </c>
      <c r="J80" s="32">
        <v>1</v>
      </c>
      <c r="K80" s="32">
        <v>34</v>
      </c>
      <c r="L80" s="32">
        <v>188</v>
      </c>
      <c r="M80" s="32">
        <v>436</v>
      </c>
      <c r="N80" s="32">
        <v>95</v>
      </c>
      <c r="O80" s="56">
        <v>21.8</v>
      </c>
      <c r="P80" s="57">
        <f t="shared" si="6"/>
        <v>32</v>
      </c>
      <c r="Q80" s="32">
        <f t="shared" si="7"/>
        <v>52</v>
      </c>
      <c r="R80" s="32">
        <f t="shared" si="8"/>
        <v>45</v>
      </c>
      <c r="S80" s="58">
        <f t="shared" si="9"/>
        <v>74</v>
      </c>
    </row>
    <row r="81" spans="1:19" s="46" customFormat="1">
      <c r="A81" s="7" t="s">
        <v>156</v>
      </c>
      <c r="B81" s="7" t="s">
        <v>216</v>
      </c>
      <c r="C81" s="55" t="s">
        <v>157</v>
      </c>
      <c r="D81" s="30">
        <v>321</v>
      </c>
      <c r="E81" s="31">
        <v>21.2</v>
      </c>
      <c r="F81" s="31">
        <v>27.1</v>
      </c>
      <c r="G81" s="32">
        <v>402100000</v>
      </c>
      <c r="H81" s="32">
        <v>120630000</v>
      </c>
      <c r="I81" s="32">
        <v>522730000</v>
      </c>
      <c r="J81" s="32">
        <v>2</v>
      </c>
      <c r="K81" s="32">
        <v>30</v>
      </c>
      <c r="L81" s="32">
        <v>192</v>
      </c>
      <c r="M81" s="32">
        <v>478</v>
      </c>
      <c r="N81" s="32">
        <v>116</v>
      </c>
      <c r="O81" s="56">
        <v>24.3</v>
      </c>
      <c r="P81" s="57">
        <f t="shared" si="6"/>
        <v>33</v>
      </c>
      <c r="Q81" s="32">
        <f t="shared" si="7"/>
        <v>29</v>
      </c>
      <c r="R81" s="32">
        <f t="shared" si="8"/>
        <v>39</v>
      </c>
      <c r="S81" s="58">
        <f t="shared" si="9"/>
        <v>64</v>
      </c>
    </row>
    <row r="82" spans="1:19" s="46" customFormat="1">
      <c r="A82" s="7" t="s">
        <v>158</v>
      </c>
      <c r="B82" s="7" t="s">
        <v>211</v>
      </c>
      <c r="C82" s="55" t="s">
        <v>159</v>
      </c>
      <c r="D82" s="30">
        <v>1030</v>
      </c>
      <c r="E82" s="31">
        <v>20.2</v>
      </c>
      <c r="F82" s="31">
        <v>29</v>
      </c>
      <c r="G82" s="32">
        <v>2071000000</v>
      </c>
      <c r="H82" s="32">
        <v>621300000</v>
      </c>
      <c r="I82" s="32">
        <v>2692300000</v>
      </c>
      <c r="J82" s="32">
        <v>24</v>
      </c>
      <c r="K82" s="32">
        <v>137</v>
      </c>
      <c r="L82" s="32">
        <v>509</v>
      </c>
      <c r="M82" s="32">
        <v>1092</v>
      </c>
      <c r="N82" s="32">
        <v>345</v>
      </c>
      <c r="O82" s="56">
        <v>31.6</v>
      </c>
      <c r="P82" s="57">
        <f t="shared" si="6"/>
        <v>11</v>
      </c>
      <c r="Q82" s="32">
        <f t="shared" si="7"/>
        <v>36</v>
      </c>
      <c r="R82" s="32">
        <f t="shared" si="8"/>
        <v>25</v>
      </c>
      <c r="S82" s="58">
        <f t="shared" si="9"/>
        <v>27</v>
      </c>
    </row>
    <row r="83" spans="1:19" s="46" customFormat="1">
      <c r="A83" s="7" t="s">
        <v>160</v>
      </c>
      <c r="B83" s="7" t="s">
        <v>211</v>
      </c>
      <c r="C83" s="55" t="s">
        <v>161</v>
      </c>
      <c r="D83" s="30">
        <v>1249</v>
      </c>
      <c r="E83" s="31">
        <v>20.7</v>
      </c>
      <c r="F83" s="31">
        <v>31</v>
      </c>
      <c r="G83" s="32">
        <v>2231600000</v>
      </c>
      <c r="H83" s="32">
        <v>669480000</v>
      </c>
      <c r="I83" s="32">
        <v>2901080000</v>
      </c>
      <c r="J83" s="32">
        <v>32</v>
      </c>
      <c r="K83" s="32">
        <v>197</v>
      </c>
      <c r="L83" s="32">
        <v>549</v>
      </c>
      <c r="M83" s="32">
        <v>1363</v>
      </c>
      <c r="N83" s="32">
        <v>421</v>
      </c>
      <c r="O83" s="56">
        <v>30.9</v>
      </c>
      <c r="P83" s="57">
        <f t="shared" si="6"/>
        <v>9</v>
      </c>
      <c r="Q83" s="32">
        <f t="shared" si="7"/>
        <v>32</v>
      </c>
      <c r="R83" s="32">
        <f t="shared" si="8"/>
        <v>18</v>
      </c>
      <c r="S83" s="58">
        <f t="shared" si="9"/>
        <v>29</v>
      </c>
    </row>
    <row r="84" spans="1:19" s="46" customFormat="1">
      <c r="A84" s="7" t="s">
        <v>162</v>
      </c>
      <c r="B84" s="7" t="s">
        <v>216</v>
      </c>
      <c r="C84" s="55" t="s">
        <v>163</v>
      </c>
      <c r="D84" s="30">
        <v>482</v>
      </c>
      <c r="E84" s="31">
        <v>17</v>
      </c>
      <c r="F84" s="31">
        <v>22.2</v>
      </c>
      <c r="G84" s="32">
        <v>701100000</v>
      </c>
      <c r="H84" s="32">
        <v>210330000</v>
      </c>
      <c r="I84" s="32">
        <v>911430000</v>
      </c>
      <c r="J84" s="32">
        <v>8</v>
      </c>
      <c r="K84" s="32">
        <v>57</v>
      </c>
      <c r="L84" s="32">
        <v>288</v>
      </c>
      <c r="M84" s="32">
        <v>488</v>
      </c>
      <c r="N84" s="32">
        <v>151</v>
      </c>
      <c r="O84" s="56">
        <v>30.9</v>
      </c>
      <c r="P84" s="57">
        <f t="shared" si="6"/>
        <v>23</v>
      </c>
      <c r="Q84" s="32">
        <f t="shared" si="7"/>
        <v>55</v>
      </c>
      <c r="R84" s="32">
        <f t="shared" si="8"/>
        <v>60</v>
      </c>
      <c r="S84" s="58">
        <f t="shared" si="9"/>
        <v>29</v>
      </c>
    </row>
    <row r="85" spans="1:19" s="46" customFormat="1">
      <c r="A85" s="7" t="s">
        <v>164</v>
      </c>
      <c r="B85" s="7" t="s">
        <v>216</v>
      </c>
      <c r="C85" s="55" t="s">
        <v>165</v>
      </c>
      <c r="D85" s="30">
        <v>519</v>
      </c>
      <c r="E85" s="31">
        <v>18.7</v>
      </c>
      <c r="F85" s="31">
        <v>31.4</v>
      </c>
      <c r="G85" s="32">
        <v>895000000</v>
      </c>
      <c r="H85" s="32">
        <v>268500000</v>
      </c>
      <c r="I85" s="32">
        <v>1163500000</v>
      </c>
      <c r="J85" s="32">
        <v>8</v>
      </c>
      <c r="K85" s="32">
        <v>62</v>
      </c>
      <c r="L85" s="32">
        <v>290</v>
      </c>
      <c r="M85" s="32">
        <v>516</v>
      </c>
      <c r="N85" s="32">
        <v>167</v>
      </c>
      <c r="O85" s="56">
        <v>32.4</v>
      </c>
      <c r="P85" s="57">
        <f t="shared" si="6"/>
        <v>21</v>
      </c>
      <c r="Q85" s="32">
        <f t="shared" si="7"/>
        <v>45</v>
      </c>
      <c r="R85" s="32">
        <f t="shared" si="8"/>
        <v>16</v>
      </c>
      <c r="S85" s="58">
        <f t="shared" si="9"/>
        <v>23</v>
      </c>
    </row>
    <row r="86" spans="1:19" s="46" customFormat="1">
      <c r="A86" s="59" t="s">
        <v>166</v>
      </c>
      <c r="B86" s="59" t="s">
        <v>212</v>
      </c>
      <c r="C86" s="60" t="s">
        <v>167</v>
      </c>
      <c r="D86" s="61">
        <v>45</v>
      </c>
      <c r="E86" s="62">
        <v>26.7</v>
      </c>
      <c r="F86" s="62">
        <v>11.1</v>
      </c>
      <c r="G86" s="63">
        <v>35400000</v>
      </c>
      <c r="H86" s="63">
        <v>10620000</v>
      </c>
      <c r="I86" s="63">
        <v>46020000</v>
      </c>
      <c r="J86" s="63">
        <v>0</v>
      </c>
      <c r="K86" s="63">
        <v>1</v>
      </c>
      <c r="L86" s="63">
        <v>35</v>
      </c>
      <c r="M86" s="63">
        <v>52</v>
      </c>
      <c r="N86" s="63">
        <v>13</v>
      </c>
      <c r="O86" s="33">
        <v>25</v>
      </c>
      <c r="P86" s="57">
        <f t="shared" si="6"/>
        <v>78</v>
      </c>
      <c r="Q86" s="32">
        <f t="shared" si="7"/>
        <v>15</v>
      </c>
      <c r="R86" s="32">
        <f t="shared" si="8"/>
        <v>83</v>
      </c>
      <c r="S86" s="58">
        <f t="shared" si="9"/>
        <v>54</v>
      </c>
    </row>
    <row r="87" spans="1:19" s="46" customFormat="1">
      <c r="A87" s="7" t="s">
        <v>168</v>
      </c>
      <c r="B87" s="7" t="s">
        <v>216</v>
      </c>
      <c r="C87" s="55" t="s">
        <v>169</v>
      </c>
      <c r="D87" s="30">
        <v>258</v>
      </c>
      <c r="E87" s="31">
        <v>21.3</v>
      </c>
      <c r="F87" s="31">
        <v>22.9</v>
      </c>
      <c r="G87" s="32">
        <v>291100000</v>
      </c>
      <c r="H87" s="32">
        <v>87330000</v>
      </c>
      <c r="I87" s="32">
        <v>378430000</v>
      </c>
      <c r="J87" s="32">
        <v>0</v>
      </c>
      <c r="K87" s="32">
        <v>16</v>
      </c>
      <c r="L87" s="32">
        <v>168</v>
      </c>
      <c r="M87" s="32">
        <v>376</v>
      </c>
      <c r="N87" s="32">
        <v>76</v>
      </c>
      <c r="O87" s="56">
        <v>20.2</v>
      </c>
      <c r="P87" s="57">
        <f t="shared" si="6"/>
        <v>44</v>
      </c>
      <c r="Q87" s="32">
        <f t="shared" si="7"/>
        <v>28</v>
      </c>
      <c r="R87" s="32">
        <f t="shared" si="8"/>
        <v>58</v>
      </c>
      <c r="S87" s="58">
        <f t="shared" si="9"/>
        <v>81</v>
      </c>
    </row>
    <row r="88" spans="1:19" s="46" customFormat="1">
      <c r="A88" s="7" t="s">
        <v>170</v>
      </c>
      <c r="B88" s="7" t="s">
        <v>216</v>
      </c>
      <c r="C88" s="55" t="s">
        <v>171</v>
      </c>
      <c r="D88" s="30">
        <v>496</v>
      </c>
      <c r="E88" s="31">
        <v>19.2</v>
      </c>
      <c r="F88" s="31">
        <v>23.4</v>
      </c>
      <c r="G88" s="32">
        <v>839600000</v>
      </c>
      <c r="H88" s="32">
        <v>251880000</v>
      </c>
      <c r="I88" s="32">
        <v>1091480000</v>
      </c>
      <c r="J88" s="32">
        <v>18</v>
      </c>
      <c r="K88" s="32">
        <v>55</v>
      </c>
      <c r="L88" s="32">
        <v>279</v>
      </c>
      <c r="M88" s="32">
        <v>532</v>
      </c>
      <c r="N88" s="32">
        <v>165</v>
      </c>
      <c r="O88" s="56">
        <v>31</v>
      </c>
      <c r="P88" s="57">
        <f t="shared" si="6"/>
        <v>22</v>
      </c>
      <c r="Q88" s="32">
        <f t="shared" si="7"/>
        <v>40</v>
      </c>
      <c r="R88" s="32">
        <f t="shared" si="8"/>
        <v>56</v>
      </c>
      <c r="S88" s="58">
        <f t="shared" si="9"/>
        <v>28</v>
      </c>
    </row>
    <row r="89" spans="1:19" s="46" customFormat="1">
      <c r="A89" s="6" t="s">
        <v>172</v>
      </c>
      <c r="B89" s="6" t="s">
        <v>216</v>
      </c>
      <c r="C89" s="64" t="s">
        <v>173</v>
      </c>
      <c r="D89" s="65">
        <v>292</v>
      </c>
      <c r="E89" s="66">
        <v>19.2</v>
      </c>
      <c r="F89" s="66">
        <v>21.2</v>
      </c>
      <c r="G89" s="67">
        <v>398900000</v>
      </c>
      <c r="H89" s="67">
        <v>119670000</v>
      </c>
      <c r="I89" s="67">
        <v>518570000</v>
      </c>
      <c r="J89" s="67">
        <v>1</v>
      </c>
      <c r="K89" s="67">
        <v>34</v>
      </c>
      <c r="L89" s="67">
        <v>176</v>
      </c>
      <c r="M89" s="67">
        <v>433</v>
      </c>
      <c r="N89" s="67">
        <v>90</v>
      </c>
      <c r="O89" s="68">
        <v>20.8</v>
      </c>
      <c r="P89" s="69">
        <f t="shared" si="6"/>
        <v>39</v>
      </c>
      <c r="Q89" s="67">
        <f t="shared" si="7"/>
        <v>40</v>
      </c>
      <c r="R89" s="67">
        <f t="shared" si="8"/>
        <v>65</v>
      </c>
      <c r="S89" s="70">
        <f t="shared" si="9"/>
        <v>78</v>
      </c>
    </row>
    <row r="90" spans="1:19" s="46" customFormat="1">
      <c r="A90" s="7" t="s">
        <v>174</v>
      </c>
      <c r="B90" s="7" t="s">
        <v>213</v>
      </c>
      <c r="C90" s="55" t="s">
        <v>175</v>
      </c>
      <c r="D90" s="30">
        <v>196</v>
      </c>
      <c r="E90" s="31">
        <v>6.6</v>
      </c>
      <c r="F90" s="31">
        <v>23.5</v>
      </c>
      <c r="G90" s="32">
        <v>412500000</v>
      </c>
      <c r="H90" s="32">
        <v>123750000</v>
      </c>
      <c r="I90" s="32">
        <v>536250000</v>
      </c>
      <c r="J90" s="32">
        <v>5</v>
      </c>
      <c r="K90" s="32">
        <v>36</v>
      </c>
      <c r="L90" s="32">
        <v>98</v>
      </c>
      <c r="M90" s="32">
        <v>276</v>
      </c>
      <c r="N90" s="32">
        <v>67</v>
      </c>
      <c r="O90" s="56">
        <v>24.3</v>
      </c>
      <c r="P90" s="57">
        <f t="shared" si="6"/>
        <v>52</v>
      </c>
      <c r="Q90" s="32">
        <f t="shared" si="7"/>
        <v>86</v>
      </c>
      <c r="R90" s="32">
        <f t="shared" si="8"/>
        <v>54</v>
      </c>
      <c r="S90" s="58">
        <f t="shared" si="9"/>
        <v>64</v>
      </c>
    </row>
    <row r="91" spans="1:19" s="46" customFormat="1">
      <c r="A91" s="59" t="s">
        <v>176</v>
      </c>
      <c r="B91" s="59" t="s">
        <v>212</v>
      </c>
      <c r="C91" s="60" t="s">
        <v>177</v>
      </c>
      <c r="D91" s="61">
        <v>41</v>
      </c>
      <c r="E91" s="62">
        <v>29.3</v>
      </c>
      <c r="F91" s="62">
        <v>9.8000000000000007</v>
      </c>
      <c r="G91" s="63">
        <v>40400000</v>
      </c>
      <c r="H91" s="63">
        <v>12120000</v>
      </c>
      <c r="I91" s="63">
        <v>52520000</v>
      </c>
      <c r="J91" s="63">
        <v>0</v>
      </c>
      <c r="K91" s="63">
        <v>5</v>
      </c>
      <c r="L91" s="63">
        <v>30</v>
      </c>
      <c r="M91" s="63">
        <v>41</v>
      </c>
      <c r="N91" s="63">
        <v>10</v>
      </c>
      <c r="O91" s="33">
        <v>24.4</v>
      </c>
      <c r="P91" s="57">
        <f t="shared" si="6"/>
        <v>81</v>
      </c>
      <c r="Q91" s="32">
        <f t="shared" si="7"/>
        <v>12</v>
      </c>
      <c r="R91" s="32">
        <f t="shared" si="8"/>
        <v>84</v>
      </c>
      <c r="S91" s="58">
        <f t="shared" si="9"/>
        <v>61</v>
      </c>
    </row>
    <row r="92" spans="1:19" s="46" customFormat="1">
      <c r="A92" s="7" t="s">
        <v>178</v>
      </c>
      <c r="B92" s="7" t="s">
        <v>211</v>
      </c>
      <c r="C92" s="55" t="s">
        <v>179</v>
      </c>
      <c r="D92" s="30">
        <v>1996</v>
      </c>
      <c r="E92" s="31">
        <v>15.1</v>
      </c>
      <c r="F92" s="31">
        <v>32.4</v>
      </c>
      <c r="G92" s="32">
        <v>5590635247</v>
      </c>
      <c r="H92" s="32">
        <v>1677190575</v>
      </c>
      <c r="I92" s="32">
        <v>7267825822</v>
      </c>
      <c r="J92" s="32">
        <v>98</v>
      </c>
      <c r="K92" s="32">
        <v>361</v>
      </c>
      <c r="L92" s="32">
        <v>712</v>
      </c>
      <c r="M92" s="32">
        <v>2212</v>
      </c>
      <c r="N92" s="32">
        <v>723</v>
      </c>
      <c r="O92" s="56">
        <v>32.700000000000003</v>
      </c>
      <c r="P92" s="57">
        <f t="shared" si="6"/>
        <v>5</v>
      </c>
      <c r="Q92" s="32">
        <f t="shared" si="7"/>
        <v>65</v>
      </c>
      <c r="R92" s="32">
        <f t="shared" si="8"/>
        <v>14</v>
      </c>
      <c r="S92" s="58">
        <f t="shared" si="9"/>
        <v>21</v>
      </c>
    </row>
    <row r="93" spans="1:19" s="46" customFormat="1">
      <c r="A93" s="7" t="s">
        <v>180</v>
      </c>
      <c r="B93" s="7" t="s">
        <v>216</v>
      </c>
      <c r="C93" s="55" t="s">
        <v>181</v>
      </c>
      <c r="D93" s="30">
        <v>260</v>
      </c>
      <c r="E93" s="31">
        <v>19.2</v>
      </c>
      <c r="F93" s="31">
        <v>15.8</v>
      </c>
      <c r="G93" s="32">
        <v>318800000</v>
      </c>
      <c r="H93" s="32">
        <v>95640000</v>
      </c>
      <c r="I93" s="32">
        <v>414440000</v>
      </c>
      <c r="J93" s="32">
        <v>1</v>
      </c>
      <c r="K93" s="32">
        <v>18</v>
      </c>
      <c r="L93" s="32">
        <v>185</v>
      </c>
      <c r="M93" s="32">
        <v>448</v>
      </c>
      <c r="N93" s="32">
        <v>81</v>
      </c>
      <c r="O93" s="56">
        <v>18.100000000000001</v>
      </c>
      <c r="P93" s="57">
        <f t="shared" si="6"/>
        <v>43</v>
      </c>
      <c r="Q93" s="32">
        <f t="shared" si="7"/>
        <v>40</v>
      </c>
      <c r="R93" s="32">
        <f t="shared" si="8"/>
        <v>75</v>
      </c>
      <c r="S93" s="58">
        <f t="shared" si="9"/>
        <v>86</v>
      </c>
    </row>
    <row r="94" spans="1:19" s="46" customFormat="1">
      <c r="A94" s="7" t="s">
        <v>182</v>
      </c>
      <c r="B94" s="7" t="s">
        <v>216</v>
      </c>
      <c r="C94" s="55" t="s">
        <v>183</v>
      </c>
      <c r="D94" s="30">
        <v>663</v>
      </c>
      <c r="E94" s="31">
        <v>21.9</v>
      </c>
      <c r="F94" s="31">
        <v>28.5</v>
      </c>
      <c r="G94" s="32">
        <v>1148700000</v>
      </c>
      <c r="H94" s="32">
        <v>344610000</v>
      </c>
      <c r="I94" s="32">
        <v>1493310000</v>
      </c>
      <c r="J94" s="32">
        <v>8</v>
      </c>
      <c r="K94" s="32">
        <v>84</v>
      </c>
      <c r="L94" s="32">
        <v>340</v>
      </c>
      <c r="M94" s="32">
        <v>755</v>
      </c>
      <c r="N94" s="32">
        <v>233</v>
      </c>
      <c r="O94" s="56">
        <v>30.9</v>
      </c>
      <c r="P94" s="57">
        <f t="shared" si="6"/>
        <v>18</v>
      </c>
      <c r="Q94" s="32">
        <f t="shared" si="7"/>
        <v>25</v>
      </c>
      <c r="R94" s="32">
        <f t="shared" si="8"/>
        <v>29</v>
      </c>
      <c r="S94" s="58">
        <f t="shared" si="9"/>
        <v>29</v>
      </c>
    </row>
    <row r="95" spans="1:19" s="46" customFormat="1">
      <c r="A95" s="7" t="s">
        <v>184</v>
      </c>
      <c r="B95" s="7" t="s">
        <v>216</v>
      </c>
      <c r="C95" s="55" t="s">
        <v>185</v>
      </c>
      <c r="D95" s="30">
        <v>693</v>
      </c>
      <c r="E95" s="31">
        <v>15.6</v>
      </c>
      <c r="F95" s="31">
        <v>27.6</v>
      </c>
      <c r="G95" s="32">
        <v>1355982583</v>
      </c>
      <c r="H95" s="32">
        <v>406794775</v>
      </c>
      <c r="I95" s="32">
        <v>1762777358</v>
      </c>
      <c r="J95" s="32">
        <v>7</v>
      </c>
      <c r="K95" s="32">
        <v>109</v>
      </c>
      <c r="L95" s="32">
        <v>330</v>
      </c>
      <c r="M95" s="32">
        <v>769</v>
      </c>
      <c r="N95" s="32">
        <v>233</v>
      </c>
      <c r="O95" s="56">
        <v>30.3</v>
      </c>
      <c r="P95" s="57">
        <f t="shared" si="6"/>
        <v>17</v>
      </c>
      <c r="Q95" s="32">
        <f t="shared" si="7"/>
        <v>60</v>
      </c>
      <c r="R95" s="32">
        <f t="shared" si="8"/>
        <v>31</v>
      </c>
      <c r="S95" s="58">
        <f t="shared" si="9"/>
        <v>37</v>
      </c>
    </row>
    <row r="96" spans="1:19" s="46" customFormat="1">
      <c r="A96" s="7" t="s">
        <v>186</v>
      </c>
      <c r="B96" s="7" t="s">
        <v>216</v>
      </c>
      <c r="C96" s="55" t="s">
        <v>187</v>
      </c>
      <c r="D96" s="30">
        <v>299</v>
      </c>
      <c r="E96" s="31">
        <v>19.399999999999999</v>
      </c>
      <c r="F96" s="31">
        <v>26.1</v>
      </c>
      <c r="G96" s="32">
        <v>367000000</v>
      </c>
      <c r="H96" s="32">
        <v>110100000</v>
      </c>
      <c r="I96" s="32">
        <v>477100000</v>
      </c>
      <c r="J96" s="32">
        <v>0</v>
      </c>
      <c r="K96" s="32">
        <v>28</v>
      </c>
      <c r="L96" s="32">
        <v>187</v>
      </c>
      <c r="M96" s="32">
        <v>376</v>
      </c>
      <c r="N96" s="32">
        <v>99</v>
      </c>
      <c r="O96" s="56">
        <v>26.3</v>
      </c>
      <c r="P96" s="57">
        <f t="shared" si="6"/>
        <v>38</v>
      </c>
      <c r="Q96" s="32">
        <f t="shared" si="7"/>
        <v>38</v>
      </c>
      <c r="R96" s="32">
        <f t="shared" si="8"/>
        <v>42</v>
      </c>
      <c r="S96" s="58">
        <f t="shared" si="9"/>
        <v>49</v>
      </c>
    </row>
    <row r="97" spans="1:19" s="46" customFormat="1">
      <c r="A97" s="7" t="s">
        <v>188</v>
      </c>
      <c r="B97" s="7" t="s">
        <v>216</v>
      </c>
      <c r="C97" s="55" t="s">
        <v>189</v>
      </c>
      <c r="D97" s="30">
        <v>301</v>
      </c>
      <c r="E97" s="31">
        <v>17.600000000000001</v>
      </c>
      <c r="F97" s="31">
        <v>21.3</v>
      </c>
      <c r="G97" s="32">
        <v>487500000</v>
      </c>
      <c r="H97" s="32">
        <v>146250000</v>
      </c>
      <c r="I97" s="32">
        <v>633750000</v>
      </c>
      <c r="J97" s="32">
        <v>2</v>
      </c>
      <c r="K97" s="32">
        <v>45</v>
      </c>
      <c r="L97" s="32">
        <v>179</v>
      </c>
      <c r="M97" s="32">
        <v>362</v>
      </c>
      <c r="N97" s="32">
        <v>92</v>
      </c>
      <c r="O97" s="56">
        <v>25.4</v>
      </c>
      <c r="P97" s="57">
        <f t="shared" si="6"/>
        <v>37</v>
      </c>
      <c r="Q97" s="32">
        <f t="shared" si="7"/>
        <v>50</v>
      </c>
      <c r="R97" s="32">
        <f t="shared" si="8"/>
        <v>64</v>
      </c>
      <c r="S97" s="58">
        <f t="shared" si="9"/>
        <v>52</v>
      </c>
    </row>
    <row r="98" spans="1:19" s="46" customFormat="1">
      <c r="A98" s="7" t="s">
        <v>190</v>
      </c>
      <c r="B98" s="7" t="s">
        <v>216</v>
      </c>
      <c r="C98" s="55" t="s">
        <v>191</v>
      </c>
      <c r="D98" s="30">
        <v>537</v>
      </c>
      <c r="E98" s="31">
        <v>19.7</v>
      </c>
      <c r="F98" s="31">
        <v>24</v>
      </c>
      <c r="G98" s="32">
        <v>735000000</v>
      </c>
      <c r="H98" s="32">
        <v>220500000</v>
      </c>
      <c r="I98" s="32">
        <v>955500000</v>
      </c>
      <c r="J98" s="32">
        <v>4</v>
      </c>
      <c r="K98" s="32">
        <v>49</v>
      </c>
      <c r="L98" s="32">
        <v>337</v>
      </c>
      <c r="M98" s="32">
        <v>644</v>
      </c>
      <c r="N98" s="32">
        <v>160</v>
      </c>
      <c r="O98" s="56">
        <v>24.8</v>
      </c>
      <c r="P98" s="57">
        <f t="shared" si="6"/>
        <v>20</v>
      </c>
      <c r="Q98" s="32">
        <f t="shared" si="7"/>
        <v>37</v>
      </c>
      <c r="R98" s="32">
        <f t="shared" si="8"/>
        <v>53</v>
      </c>
      <c r="S98" s="58">
        <f t="shared" si="9"/>
        <v>55</v>
      </c>
    </row>
    <row r="99" spans="1:19" s="46" customFormat="1">
      <c r="A99" s="7" t="s">
        <v>192</v>
      </c>
      <c r="B99" s="7" t="s">
        <v>213</v>
      </c>
      <c r="C99" s="55" t="s">
        <v>193</v>
      </c>
      <c r="D99" s="30">
        <v>29</v>
      </c>
      <c r="E99" s="31">
        <v>13.8</v>
      </c>
      <c r="F99" s="31">
        <v>31</v>
      </c>
      <c r="G99" s="32">
        <v>33500000</v>
      </c>
      <c r="H99" s="32">
        <v>10050000</v>
      </c>
      <c r="I99" s="32">
        <v>43550000</v>
      </c>
      <c r="J99" s="32">
        <v>0</v>
      </c>
      <c r="K99" s="32">
        <v>2</v>
      </c>
      <c r="L99" s="32">
        <v>17</v>
      </c>
      <c r="M99" s="32">
        <v>35</v>
      </c>
      <c r="N99" s="32">
        <v>8</v>
      </c>
      <c r="O99" s="56">
        <v>22.9</v>
      </c>
      <c r="P99" s="57">
        <f t="shared" si="6"/>
        <v>85</v>
      </c>
      <c r="Q99" s="32">
        <f t="shared" si="7"/>
        <v>72</v>
      </c>
      <c r="R99" s="32">
        <f t="shared" si="8"/>
        <v>18</v>
      </c>
      <c r="S99" s="58">
        <f t="shared" si="9"/>
        <v>69</v>
      </c>
    </row>
    <row r="100" spans="1:19" s="46" customFormat="1" ht="14.25" thickBot="1">
      <c r="A100" s="7" t="s">
        <v>194</v>
      </c>
      <c r="B100" s="7" t="s">
        <v>216</v>
      </c>
      <c r="C100" s="55" t="s">
        <v>195</v>
      </c>
      <c r="D100" s="38">
        <v>305</v>
      </c>
      <c r="E100" s="39">
        <v>22</v>
      </c>
      <c r="F100" s="39">
        <v>21.6</v>
      </c>
      <c r="G100" s="40">
        <v>434400000</v>
      </c>
      <c r="H100" s="40">
        <v>130320000</v>
      </c>
      <c r="I100" s="40">
        <v>564720000</v>
      </c>
      <c r="J100" s="40">
        <v>4</v>
      </c>
      <c r="K100" s="40">
        <v>26</v>
      </c>
      <c r="L100" s="40">
        <v>191</v>
      </c>
      <c r="M100" s="40">
        <v>401</v>
      </c>
      <c r="N100" s="40">
        <v>98</v>
      </c>
      <c r="O100" s="71">
        <v>24.4</v>
      </c>
      <c r="P100" s="72">
        <f t="shared" si="6"/>
        <v>36</v>
      </c>
      <c r="Q100" s="40">
        <f t="shared" si="7"/>
        <v>24</v>
      </c>
      <c r="R100" s="40">
        <f t="shared" si="8"/>
        <v>62</v>
      </c>
      <c r="S100" s="73">
        <f t="shared" si="9"/>
        <v>61</v>
      </c>
    </row>
    <row r="101" spans="1:19" s="46" customFormat="1" ht="14.25" thickBot="1"/>
    <row r="102" spans="1:19" ht="14.25" thickBot="1">
      <c r="C102" s="191" t="s">
        <v>370</v>
      </c>
      <c r="D102" s="192">
        <f>SUM(D15:D100)</f>
        <v>42793</v>
      </c>
      <c r="E102" s="193"/>
      <c r="F102" s="193"/>
      <c r="G102" s="192">
        <f t="shared" ref="G102:N102" si="10">SUM(G15:G100)</f>
        <v>105845409383</v>
      </c>
      <c r="H102" s="192">
        <f t="shared" si="10"/>
        <v>31753622816</v>
      </c>
      <c r="I102" s="192">
        <f t="shared" si="10"/>
        <v>137599032199</v>
      </c>
      <c r="J102" s="192">
        <f t="shared" si="10"/>
        <v>1616</v>
      </c>
      <c r="K102" s="192">
        <f t="shared" si="10"/>
        <v>7128</v>
      </c>
      <c r="L102" s="192">
        <f t="shared" si="10"/>
        <v>17979</v>
      </c>
      <c r="M102" s="192">
        <f t="shared" si="10"/>
        <v>45084</v>
      </c>
      <c r="N102" s="192">
        <f t="shared" si="10"/>
        <v>14069</v>
      </c>
      <c r="O102" s="194"/>
    </row>
  </sheetData>
  <autoFilter ref="A14:T100" xr:uid="{00000000-0009-0000-0000-000009000000}">
    <sortState xmlns:xlrd2="http://schemas.microsoft.com/office/spreadsheetml/2017/richdata2" ref="A14:T99">
      <sortCondition ref="A13:A99"/>
    </sortState>
  </autoFilter>
  <mergeCells count="7">
    <mergeCell ref="D4:L4"/>
    <mergeCell ref="M4:O5"/>
    <mergeCell ref="J5:L5"/>
    <mergeCell ref="D11:S11"/>
    <mergeCell ref="D12:L12"/>
    <mergeCell ref="M12:O13"/>
    <mergeCell ref="J13:L13"/>
  </mergeCells>
  <phoneticPr fontId="1"/>
  <hyperlinks>
    <hyperlink ref="U1" location="目次!A1" display="目次に戻る" xr:uid="{00000000-0004-0000-0900-000000000000}"/>
  </hyperlinks>
  <pageMargins left="0.51181102362204722" right="0.51181102362204722" top="0.74803149606299213" bottom="0.74803149606299213" header="0.31496062992125984" footer="0.31496062992125984"/>
  <pageSetup paperSize="9" scale="44" orientation="portrait" r:id="rId1"/>
  <headerFooter>
    <oddFooter>&amp;R&amp;6出典：日本学術振興会公表資料「科研費データ」を加工して作成（https://www.jsps.go.jp/j-grantsinaid/27_kdata/kohyo/index.html）</oddFooter>
  </headerFooter>
  <colBreaks count="1" manualBreakCount="1">
    <brk id="19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9"/>
  </sheetPr>
  <dimension ref="A1:U102"/>
  <sheetViews>
    <sheetView workbookViewId="0">
      <pane xSplit="3" ySplit="14" topLeftCell="D15" activePane="bottomRight" state="frozen"/>
      <selection pane="topRight" activeCell="D1" sqref="D1"/>
      <selection pane="bottomLeft" activeCell="A15" sqref="A15"/>
      <selection pane="bottomRight" activeCell="D15" sqref="D15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6" width="9.375" style="46" customWidth="1"/>
    <col min="7" max="7" width="17.625" style="46" customWidth="1"/>
    <col min="8" max="8" width="16.125" style="46" customWidth="1"/>
    <col min="9" max="9" width="18.25" style="46" customWidth="1"/>
    <col min="10" max="15" width="9.25" style="46" customWidth="1"/>
    <col min="16" max="19" width="8.625" style="46" customWidth="1"/>
    <col min="20" max="20" width="9" style="46"/>
    <col min="21" max="21" width="11.625" bestFit="1" customWidth="1"/>
  </cols>
  <sheetData>
    <row r="1" spans="1:21" ht="24" customHeight="1" thickBot="1">
      <c r="A1" s="1" t="s">
        <v>235</v>
      </c>
      <c r="B1" s="1"/>
      <c r="C1" s="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 s="74" t="s">
        <v>196</v>
      </c>
    </row>
    <row r="2" spans="1:21" ht="24" customHeight="1">
      <c r="A2" s="1" t="s">
        <v>241</v>
      </c>
      <c r="B2" s="1"/>
      <c r="C2" s="1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</row>
    <row r="3" spans="1:21" s="4" customFormat="1" ht="14.25" thickBot="1">
      <c r="A3" s="79"/>
      <c r="B3" s="5"/>
      <c r="C3" s="79"/>
      <c r="D3" s="79"/>
      <c r="E3" s="79"/>
      <c r="F3" s="79"/>
      <c r="G3" s="5"/>
      <c r="H3" s="79"/>
      <c r="I3" s="79"/>
      <c r="J3" s="79"/>
      <c r="K3" s="79"/>
    </row>
    <row r="4" spans="1:21" s="46" customFormat="1">
      <c r="A4"/>
      <c r="B4"/>
      <c r="C4"/>
      <c r="D4" s="230" t="s">
        <v>14</v>
      </c>
      <c r="E4" s="231"/>
      <c r="F4" s="231"/>
      <c r="G4" s="231"/>
      <c r="H4" s="231"/>
      <c r="I4" s="231"/>
      <c r="J4" s="231"/>
      <c r="K4" s="231"/>
      <c r="L4" s="231"/>
      <c r="M4" s="232" t="s">
        <v>13</v>
      </c>
      <c r="N4" s="232"/>
      <c r="O4" s="233"/>
      <c r="P4" s="88"/>
      <c r="Q4" s="89"/>
      <c r="R4" s="89"/>
      <c r="S4" s="90"/>
    </row>
    <row r="5" spans="1:21" s="46" customFormat="1">
      <c r="A5"/>
      <c r="B5"/>
      <c r="C5"/>
      <c r="D5" s="11"/>
      <c r="E5" s="9"/>
      <c r="F5" s="9"/>
      <c r="G5" s="9"/>
      <c r="H5" s="9"/>
      <c r="I5" s="9"/>
      <c r="J5" s="236" t="s">
        <v>9</v>
      </c>
      <c r="K5" s="237"/>
      <c r="L5" s="237"/>
      <c r="M5" s="234"/>
      <c r="N5" s="234"/>
      <c r="O5" s="235"/>
      <c r="P5" s="12"/>
      <c r="Q5" s="13"/>
      <c r="R5" s="13"/>
      <c r="S5" s="14"/>
    </row>
    <row r="6" spans="1:21" s="46" customFormat="1" ht="41.25" thickBot="1">
      <c r="A6"/>
      <c r="B6"/>
      <c r="C6"/>
      <c r="D6" s="16" t="s">
        <v>12</v>
      </c>
      <c r="E6" s="17" t="s">
        <v>11</v>
      </c>
      <c r="F6" s="17" t="s">
        <v>10</v>
      </c>
      <c r="G6" s="51" t="s">
        <v>232</v>
      </c>
      <c r="H6" s="51" t="s">
        <v>233</v>
      </c>
      <c r="I6" s="51" t="s">
        <v>234</v>
      </c>
      <c r="J6" s="91" t="s">
        <v>8</v>
      </c>
      <c r="K6" s="91" t="s">
        <v>7</v>
      </c>
      <c r="L6" s="91" t="s">
        <v>6</v>
      </c>
      <c r="M6" s="91" t="s">
        <v>5</v>
      </c>
      <c r="N6" s="91" t="s">
        <v>4</v>
      </c>
      <c r="O6" s="19" t="s">
        <v>3</v>
      </c>
      <c r="P6" s="20" t="s">
        <v>15</v>
      </c>
      <c r="Q6" s="18" t="s">
        <v>16</v>
      </c>
      <c r="R6" s="18" t="s">
        <v>17</v>
      </c>
      <c r="S6" s="21" t="s">
        <v>18</v>
      </c>
    </row>
    <row r="7" spans="1:21" s="46" customFormat="1">
      <c r="A7"/>
      <c r="B7"/>
      <c r="C7" s="22" t="s">
        <v>1</v>
      </c>
      <c r="D7" s="23">
        <f>INDEX(D15:D100,MATCH(C7,C15:C100,0),0)</f>
        <v>274</v>
      </c>
      <c r="E7" s="24">
        <f>INDEX(E15:E100,MATCH(C7,C15:C100,0),0)</f>
        <v>22.6</v>
      </c>
      <c r="F7" s="24">
        <f>INDEX(F15:F100,MATCH(C7,C15:C100,0),0)</f>
        <v>16.399999999999999</v>
      </c>
      <c r="G7" s="25">
        <f>INDEX(G15:G100,MATCH(C7,C15:C100,0),0)</f>
        <v>353600000</v>
      </c>
      <c r="H7" s="26">
        <f>INDEX(H15:H100,MATCH(C7,C15:C100,0),0)</f>
        <v>106080000</v>
      </c>
      <c r="I7" s="26">
        <f>INDEX(I15:I100,MATCH(C7,C15:C100,0),0)</f>
        <v>459680000</v>
      </c>
      <c r="J7" s="26">
        <f t="shared" ref="J7:S7" si="0">INDEX(J15:J100,MATCH($C$7,$C$15:$C$100,0),0)</f>
        <v>3</v>
      </c>
      <c r="K7" s="26">
        <f t="shared" si="0"/>
        <v>28</v>
      </c>
      <c r="L7" s="26">
        <f t="shared" si="0"/>
        <v>179</v>
      </c>
      <c r="M7" s="26">
        <f t="shared" si="0"/>
        <v>407</v>
      </c>
      <c r="N7" s="26">
        <f t="shared" si="0"/>
        <v>80</v>
      </c>
      <c r="O7" s="27">
        <f t="shared" si="0"/>
        <v>19.7</v>
      </c>
      <c r="P7" s="26">
        <f t="shared" si="0"/>
        <v>41</v>
      </c>
      <c r="Q7" s="26">
        <f t="shared" si="0"/>
        <v>21</v>
      </c>
      <c r="R7" s="26">
        <f t="shared" si="0"/>
        <v>71</v>
      </c>
      <c r="S7" s="28">
        <f t="shared" si="0"/>
        <v>78</v>
      </c>
    </row>
    <row r="8" spans="1:21" s="46" customFormat="1">
      <c r="A8"/>
      <c r="B8"/>
      <c r="C8" s="29" t="s">
        <v>19</v>
      </c>
      <c r="D8" s="96">
        <f>ROUND(SUMIF($B$15:$B$100,"G",D15:D100)/(COUNTIFS(B15:B100,"G",D15:D100,"&lt;&gt;")),1)</f>
        <v>428.6</v>
      </c>
      <c r="E8" s="97">
        <f>ROUND(SUMIF($B$15:$B$100,"G",E15:E100)/(COUNTIFS(B15:B100,"G",D15:D100,"&lt;&gt;")),1)</f>
        <v>19.2</v>
      </c>
      <c r="F8" s="97">
        <f>ROUND(SUMIF($B$15:$B$100,"G",F15:F100)/(COUNTIFS(B15:B100,"G",D15:D100,"&lt;&gt;")),1)</f>
        <v>23.3</v>
      </c>
      <c r="G8" s="98">
        <f>ROUND(SUMIF($B$15:$B$100,"G",G15:G100)/(COUNTIFS(B15:B100,"G",D15:D100,"&lt;&gt;")),1)</f>
        <v>666976776.20000005</v>
      </c>
      <c r="H8" s="98">
        <f>ROUND(SUMIF($B$15:$B$100,"G",H15:H100)/(COUNTIFS(B15:B100,"G",D15:D100,"&lt;&gt;")),1)</f>
        <v>200093032.90000001</v>
      </c>
      <c r="I8" s="98">
        <f>ROUND(SUM(G8:H8),1)</f>
        <v>867069809.10000002</v>
      </c>
      <c r="J8" s="98">
        <f>ROUND(SUMIF($B$15:$B$100,"G",J15:J100)/(COUNTIFS(B15:B100,"G",D15:D100,"&lt;&gt;")),1)</f>
        <v>5</v>
      </c>
      <c r="K8" s="98">
        <f>ROUND(SUMIF($B$15:$B$100,"G",K15:K100)/(COUNTIFS(B15:B100,"G",D15:D100,"&lt;&gt;")),1)</f>
        <v>50.8</v>
      </c>
      <c r="L8" s="98">
        <f>ROUND(SUMIF($B$15:$B$100,"G",L15:L100)/(COUNTIFS(B15:B100,"G",D15:D100,"&lt;&gt;")),1)</f>
        <v>249.2</v>
      </c>
      <c r="M8" s="98">
        <f>ROUND(SUMIF($B$15:$B$100,"G",M15:M100)/(COUNTIFS(B15:B100,"G",D15:D100,"&lt;&gt;")),1)</f>
        <v>524.9</v>
      </c>
      <c r="N8" s="98">
        <f>ROUND(SUMIF($B$15:$B$100,"G",N15:N100)/(COUNTIFS(B15:B100,"G",D15:D100,"&lt;&gt;")),1)</f>
        <v>138.9</v>
      </c>
      <c r="O8" s="33">
        <f>SUMIF($B$15:$B$100,"G",O15:O100)/(COUNTIFS(B15:B100,"G",D15:D100,"&lt;&gt;"))</f>
        <v>25.86</v>
      </c>
      <c r="P8" s="34"/>
      <c r="Q8" s="35"/>
      <c r="R8" s="35"/>
      <c r="S8" s="36"/>
    </row>
    <row r="9" spans="1:21" s="46" customFormat="1" ht="14.25" thickBot="1">
      <c r="A9"/>
      <c r="B9"/>
      <c r="C9" s="37" t="s">
        <v>20</v>
      </c>
      <c r="D9" s="99">
        <f>ROUND(AVERAGE(D15:D100),1)</f>
        <v>493.5</v>
      </c>
      <c r="E9" s="100">
        <f>ROUND(AVERAGE(E15:E100),1)</f>
        <v>21.1</v>
      </c>
      <c r="F9" s="100">
        <f>ROUND(AVERAGE(F15:F100),1)</f>
        <v>23.8</v>
      </c>
      <c r="G9" s="101">
        <f>ROUND(AVERAGE(G15:G100),1)</f>
        <v>1215309533.7</v>
      </c>
      <c r="H9" s="101">
        <f>ROUND(AVERAGE(H15:H100),1)</f>
        <v>364592860.19999999</v>
      </c>
      <c r="I9" s="101">
        <f>ROUND(SUM(G9:H9),1)</f>
        <v>1579902393.9000001</v>
      </c>
      <c r="J9" s="101">
        <f t="shared" ref="J9:O9" si="1">ROUND(AVERAGE(J15:J100),1)</f>
        <v>18.600000000000001</v>
      </c>
      <c r="K9" s="101">
        <f t="shared" si="1"/>
        <v>84.1</v>
      </c>
      <c r="L9" s="101">
        <f t="shared" si="1"/>
        <v>209.6</v>
      </c>
      <c r="M9" s="101">
        <f t="shared" si="1"/>
        <v>502.6</v>
      </c>
      <c r="N9" s="101">
        <f t="shared" si="1"/>
        <v>160.69999999999999</v>
      </c>
      <c r="O9" s="41">
        <f t="shared" si="1"/>
        <v>29.5</v>
      </c>
      <c r="P9" s="42"/>
      <c r="Q9" s="43"/>
      <c r="R9" s="43"/>
      <c r="S9" s="44"/>
    </row>
    <row r="10" spans="1:21" s="46" customFormat="1" ht="21" customHeight="1" thickBot="1">
      <c r="A10"/>
      <c r="B10"/>
      <c r="C10"/>
      <c r="D10" s="45"/>
      <c r="E10" s="45"/>
      <c r="F10" s="45"/>
    </row>
    <row r="11" spans="1:21" s="46" customFormat="1" ht="21" customHeight="1">
      <c r="A11"/>
      <c r="B11"/>
      <c r="C11"/>
      <c r="D11" s="242" t="s">
        <v>224</v>
      </c>
      <c r="E11" s="243"/>
      <c r="F11" s="243"/>
      <c r="G11" s="243"/>
      <c r="H11" s="243"/>
      <c r="I11" s="243"/>
      <c r="J11" s="243"/>
      <c r="K11" s="243"/>
      <c r="L11" s="243"/>
      <c r="M11" s="243"/>
      <c r="N11" s="243"/>
      <c r="O11" s="243"/>
      <c r="P11" s="243"/>
      <c r="Q11" s="243"/>
      <c r="R11" s="243"/>
      <c r="S11" s="244"/>
    </row>
    <row r="12" spans="1:21" s="46" customFormat="1" ht="21" customHeight="1">
      <c r="A12"/>
      <c r="B12"/>
      <c r="C12"/>
      <c r="D12" s="241" t="s">
        <v>14</v>
      </c>
      <c r="E12" s="237"/>
      <c r="F12" s="237"/>
      <c r="G12" s="237"/>
      <c r="H12" s="237"/>
      <c r="I12" s="237"/>
      <c r="J12" s="237"/>
      <c r="K12" s="237"/>
      <c r="L12" s="237"/>
      <c r="M12" s="234" t="s">
        <v>13</v>
      </c>
      <c r="N12" s="234"/>
      <c r="O12" s="235"/>
      <c r="P12" s="8"/>
      <c r="Q12" s="9"/>
      <c r="R12" s="9"/>
      <c r="S12" s="10"/>
    </row>
    <row r="13" spans="1:21" s="46" customFormat="1" ht="21" customHeight="1">
      <c r="A13"/>
      <c r="B13"/>
      <c r="C13"/>
      <c r="D13" s="11"/>
      <c r="E13" s="9"/>
      <c r="F13" s="9"/>
      <c r="G13" s="9"/>
      <c r="H13" s="9"/>
      <c r="I13" s="9"/>
      <c r="J13" s="236" t="s">
        <v>9</v>
      </c>
      <c r="K13" s="237"/>
      <c r="L13" s="237"/>
      <c r="M13" s="234"/>
      <c r="N13" s="234"/>
      <c r="O13" s="235"/>
      <c r="P13" s="12"/>
      <c r="Q13" s="13"/>
      <c r="R13" s="13"/>
      <c r="S13" s="14"/>
    </row>
    <row r="14" spans="1:21" s="46" customFormat="1" ht="54" customHeight="1">
      <c r="A14" s="47" t="s">
        <v>21</v>
      </c>
      <c r="B14" s="48" t="s">
        <v>22</v>
      </c>
      <c r="C14" s="15" t="s">
        <v>23</v>
      </c>
      <c r="D14" s="49" t="s">
        <v>12</v>
      </c>
      <c r="E14" s="50" t="s">
        <v>11</v>
      </c>
      <c r="F14" s="50" t="s">
        <v>10</v>
      </c>
      <c r="G14" s="51" t="s">
        <v>232</v>
      </c>
      <c r="H14" s="51" t="s">
        <v>233</v>
      </c>
      <c r="I14" s="51" t="s">
        <v>234</v>
      </c>
      <c r="J14" s="92" t="s">
        <v>8</v>
      </c>
      <c r="K14" s="92" t="s">
        <v>7</v>
      </c>
      <c r="L14" s="92" t="s">
        <v>6</v>
      </c>
      <c r="M14" s="92" t="s">
        <v>5</v>
      </c>
      <c r="N14" s="92" t="s">
        <v>4</v>
      </c>
      <c r="O14" s="52" t="s">
        <v>3</v>
      </c>
      <c r="P14" s="53" t="s">
        <v>15</v>
      </c>
      <c r="Q14" s="51" t="s">
        <v>16</v>
      </c>
      <c r="R14" s="51" t="s">
        <v>17</v>
      </c>
      <c r="S14" s="54" t="s">
        <v>18</v>
      </c>
    </row>
    <row r="15" spans="1:21" s="46" customFormat="1">
      <c r="A15" s="7" t="s">
        <v>24</v>
      </c>
      <c r="B15" s="7" t="s">
        <v>211</v>
      </c>
      <c r="C15" s="55" t="s">
        <v>25</v>
      </c>
      <c r="D15" s="30">
        <v>1703</v>
      </c>
      <c r="E15" s="31">
        <v>15.3</v>
      </c>
      <c r="F15" s="31">
        <v>26.1</v>
      </c>
      <c r="G15" s="32">
        <v>4612400000</v>
      </c>
      <c r="H15" s="32">
        <v>1383720000</v>
      </c>
      <c r="I15" s="32">
        <v>5996120000</v>
      </c>
      <c r="J15" s="32">
        <v>77</v>
      </c>
      <c r="K15" s="32">
        <v>375</v>
      </c>
      <c r="L15" s="32">
        <v>627</v>
      </c>
      <c r="M15" s="32">
        <v>1608</v>
      </c>
      <c r="N15" s="32">
        <v>550</v>
      </c>
      <c r="O15" s="56">
        <v>34.200000000000003</v>
      </c>
      <c r="P15" s="57">
        <f t="shared" ref="P15:P78" si="2">_xlfn.RANK.EQ(D15,$D$15:$D$100,0)</f>
        <v>7</v>
      </c>
      <c r="Q15" s="32">
        <f t="shared" ref="Q15:Q78" si="3">_xlfn.RANK.EQ(E15,$E$15:$E$100,0)</f>
        <v>70</v>
      </c>
      <c r="R15" s="32">
        <f t="shared" ref="R15:R78" si="4">_xlfn.RANK.EQ(F15,$F$15:$F$100,0)</f>
        <v>35</v>
      </c>
      <c r="S15" s="58">
        <f t="shared" ref="S15:S78" si="5">_xlfn.RANK.EQ(O15,$O$15:$O$100,0)</f>
        <v>19</v>
      </c>
    </row>
    <row r="16" spans="1:21" s="46" customFormat="1">
      <c r="A16" s="7" t="s">
        <v>26</v>
      </c>
      <c r="B16" s="7" t="s">
        <v>212</v>
      </c>
      <c r="C16" s="55" t="s">
        <v>27</v>
      </c>
      <c r="D16" s="30">
        <v>102</v>
      </c>
      <c r="E16" s="31">
        <v>19.600000000000001</v>
      </c>
      <c r="F16" s="31">
        <v>29.4</v>
      </c>
      <c r="G16" s="32">
        <v>94200000</v>
      </c>
      <c r="H16" s="32">
        <v>28260000</v>
      </c>
      <c r="I16" s="32">
        <v>122460000</v>
      </c>
      <c r="J16" s="32">
        <v>1</v>
      </c>
      <c r="K16" s="32">
        <v>7</v>
      </c>
      <c r="L16" s="32">
        <v>60</v>
      </c>
      <c r="M16" s="32">
        <v>144</v>
      </c>
      <c r="N16" s="32">
        <v>25</v>
      </c>
      <c r="O16" s="56">
        <v>17.399999999999999</v>
      </c>
      <c r="P16" s="57">
        <f t="shared" si="2"/>
        <v>66</v>
      </c>
      <c r="Q16" s="32">
        <f t="shared" si="3"/>
        <v>37</v>
      </c>
      <c r="R16" s="32">
        <f t="shared" si="4"/>
        <v>21</v>
      </c>
      <c r="S16" s="58">
        <f t="shared" si="5"/>
        <v>82</v>
      </c>
    </row>
    <row r="17" spans="1:19" s="46" customFormat="1">
      <c r="A17" s="7" t="s">
        <v>28</v>
      </c>
      <c r="B17" s="7" t="s">
        <v>213</v>
      </c>
      <c r="C17" s="55" t="s">
        <v>29</v>
      </c>
      <c r="D17" s="30">
        <v>78</v>
      </c>
      <c r="E17" s="31">
        <v>12.8</v>
      </c>
      <c r="F17" s="31">
        <v>23.1</v>
      </c>
      <c r="G17" s="32">
        <v>88800000</v>
      </c>
      <c r="H17" s="32">
        <v>26640000</v>
      </c>
      <c r="I17" s="32">
        <v>115440000</v>
      </c>
      <c r="J17" s="32">
        <v>1</v>
      </c>
      <c r="K17" s="32">
        <v>3</v>
      </c>
      <c r="L17" s="32">
        <v>62</v>
      </c>
      <c r="M17" s="32">
        <v>128</v>
      </c>
      <c r="N17" s="32">
        <v>21</v>
      </c>
      <c r="O17" s="56">
        <v>16.399999999999999</v>
      </c>
      <c r="P17" s="57">
        <f t="shared" si="2"/>
        <v>70</v>
      </c>
      <c r="Q17" s="32">
        <f t="shared" si="3"/>
        <v>76</v>
      </c>
      <c r="R17" s="32">
        <f t="shared" si="4"/>
        <v>51</v>
      </c>
      <c r="S17" s="58">
        <f t="shared" si="5"/>
        <v>84</v>
      </c>
    </row>
    <row r="18" spans="1:19" s="46" customFormat="1">
      <c r="A18" s="59" t="s">
        <v>30</v>
      </c>
      <c r="B18" s="59" t="s">
        <v>214</v>
      </c>
      <c r="C18" s="60" t="s">
        <v>31</v>
      </c>
      <c r="D18" s="61">
        <v>34</v>
      </c>
      <c r="E18" s="62">
        <v>11.8</v>
      </c>
      <c r="F18" s="62">
        <v>35.299999999999997</v>
      </c>
      <c r="G18" s="63">
        <v>61100000</v>
      </c>
      <c r="H18" s="63">
        <v>18330000</v>
      </c>
      <c r="I18" s="63">
        <v>79430000</v>
      </c>
      <c r="J18" s="63">
        <v>0</v>
      </c>
      <c r="K18" s="63">
        <v>3</v>
      </c>
      <c r="L18" s="63">
        <v>19</v>
      </c>
      <c r="M18" s="63">
        <v>34</v>
      </c>
      <c r="N18" s="63">
        <v>7</v>
      </c>
      <c r="O18" s="33">
        <v>20.6</v>
      </c>
      <c r="P18" s="57">
        <f t="shared" si="2"/>
        <v>83</v>
      </c>
      <c r="Q18" s="32">
        <f t="shared" si="3"/>
        <v>78</v>
      </c>
      <c r="R18" s="32">
        <f t="shared" si="4"/>
        <v>5</v>
      </c>
      <c r="S18" s="58">
        <f t="shared" si="5"/>
        <v>75</v>
      </c>
    </row>
    <row r="19" spans="1:19" s="46" customFormat="1">
      <c r="A19" s="7" t="s">
        <v>32</v>
      </c>
      <c r="B19" s="7" t="s">
        <v>213</v>
      </c>
      <c r="C19" s="55" t="s">
        <v>33</v>
      </c>
      <c r="D19" s="30">
        <v>73</v>
      </c>
      <c r="E19" s="31">
        <v>12.3</v>
      </c>
      <c r="F19" s="31">
        <v>24.7</v>
      </c>
      <c r="G19" s="32">
        <v>126800000</v>
      </c>
      <c r="H19" s="32">
        <v>38040000</v>
      </c>
      <c r="I19" s="32">
        <v>164840000</v>
      </c>
      <c r="J19" s="32">
        <v>0</v>
      </c>
      <c r="K19" s="32">
        <v>11</v>
      </c>
      <c r="L19" s="32">
        <v>44</v>
      </c>
      <c r="M19" s="32">
        <v>79</v>
      </c>
      <c r="N19" s="32">
        <v>30</v>
      </c>
      <c r="O19" s="56">
        <v>38</v>
      </c>
      <c r="P19" s="57">
        <f t="shared" si="2"/>
        <v>72</v>
      </c>
      <c r="Q19" s="32">
        <f t="shared" si="3"/>
        <v>77</v>
      </c>
      <c r="R19" s="32">
        <f t="shared" si="4"/>
        <v>44</v>
      </c>
      <c r="S19" s="58">
        <f t="shared" si="5"/>
        <v>8</v>
      </c>
    </row>
    <row r="20" spans="1:19" s="46" customFormat="1">
      <c r="A20" s="7" t="s">
        <v>34</v>
      </c>
      <c r="B20" s="7" t="s">
        <v>213</v>
      </c>
      <c r="C20" s="55" t="s">
        <v>35</v>
      </c>
      <c r="D20" s="30">
        <v>68</v>
      </c>
      <c r="E20" s="31">
        <v>8.8000000000000007</v>
      </c>
      <c r="F20" s="31">
        <v>16.2</v>
      </c>
      <c r="G20" s="32">
        <v>88000000</v>
      </c>
      <c r="H20" s="32">
        <v>26400000</v>
      </c>
      <c r="I20" s="32">
        <v>114400000</v>
      </c>
      <c r="J20" s="32">
        <v>0</v>
      </c>
      <c r="K20" s="32">
        <v>9</v>
      </c>
      <c r="L20" s="32">
        <v>48</v>
      </c>
      <c r="M20" s="32">
        <v>81</v>
      </c>
      <c r="N20" s="32">
        <v>18</v>
      </c>
      <c r="O20" s="56">
        <v>22.2</v>
      </c>
      <c r="P20" s="57">
        <f t="shared" si="2"/>
        <v>73</v>
      </c>
      <c r="Q20" s="32">
        <f t="shared" si="3"/>
        <v>84</v>
      </c>
      <c r="R20" s="32">
        <f t="shared" si="4"/>
        <v>74</v>
      </c>
      <c r="S20" s="58">
        <f t="shared" si="5"/>
        <v>71</v>
      </c>
    </row>
    <row r="21" spans="1:19" s="46" customFormat="1">
      <c r="A21" s="7" t="s">
        <v>36</v>
      </c>
      <c r="B21" s="7" t="s">
        <v>215</v>
      </c>
      <c r="C21" s="55" t="s">
        <v>37</v>
      </c>
      <c r="D21" s="30">
        <v>151</v>
      </c>
      <c r="E21" s="31">
        <v>21.9</v>
      </c>
      <c r="F21" s="31">
        <v>35.799999999999997</v>
      </c>
      <c r="G21" s="32">
        <v>199700000</v>
      </c>
      <c r="H21" s="32">
        <v>59910000</v>
      </c>
      <c r="I21" s="32">
        <v>259610000</v>
      </c>
      <c r="J21" s="32">
        <v>0</v>
      </c>
      <c r="K21" s="32">
        <v>8</v>
      </c>
      <c r="L21" s="32">
        <v>94</v>
      </c>
      <c r="M21" s="32">
        <v>195</v>
      </c>
      <c r="N21" s="32">
        <v>60</v>
      </c>
      <c r="O21" s="56">
        <v>30.8</v>
      </c>
      <c r="P21" s="57">
        <f t="shared" si="2"/>
        <v>56</v>
      </c>
      <c r="Q21" s="32">
        <f t="shared" si="3"/>
        <v>23</v>
      </c>
      <c r="R21" s="32">
        <f t="shared" si="4"/>
        <v>4</v>
      </c>
      <c r="S21" s="58">
        <f t="shared" si="5"/>
        <v>39</v>
      </c>
    </row>
    <row r="22" spans="1:19" s="46" customFormat="1">
      <c r="A22" s="7" t="s">
        <v>38</v>
      </c>
      <c r="B22" s="7" t="s">
        <v>216</v>
      </c>
      <c r="C22" s="55" t="s">
        <v>39</v>
      </c>
      <c r="D22" s="30">
        <v>418</v>
      </c>
      <c r="E22" s="31">
        <v>19.399999999999999</v>
      </c>
      <c r="F22" s="31">
        <v>27.5</v>
      </c>
      <c r="G22" s="32">
        <v>585600000</v>
      </c>
      <c r="H22" s="32">
        <v>175680000</v>
      </c>
      <c r="I22" s="32">
        <v>761280000</v>
      </c>
      <c r="J22" s="32">
        <v>4</v>
      </c>
      <c r="K22" s="32">
        <v>50</v>
      </c>
      <c r="L22" s="32">
        <v>235</v>
      </c>
      <c r="M22" s="32">
        <v>565</v>
      </c>
      <c r="N22" s="32">
        <v>145</v>
      </c>
      <c r="O22" s="56">
        <v>25.7</v>
      </c>
      <c r="P22" s="57">
        <f t="shared" si="2"/>
        <v>26</v>
      </c>
      <c r="Q22" s="32">
        <f t="shared" si="3"/>
        <v>40</v>
      </c>
      <c r="R22" s="32">
        <f t="shared" si="4"/>
        <v>29</v>
      </c>
      <c r="S22" s="58">
        <f t="shared" si="5"/>
        <v>59</v>
      </c>
    </row>
    <row r="23" spans="1:19" s="46" customFormat="1">
      <c r="A23" s="7" t="s">
        <v>40</v>
      </c>
      <c r="B23" s="7" t="s">
        <v>217</v>
      </c>
      <c r="C23" s="55" t="s">
        <v>41</v>
      </c>
      <c r="D23" s="30">
        <v>171</v>
      </c>
      <c r="E23" s="31">
        <v>18.7</v>
      </c>
      <c r="F23" s="31">
        <v>11.7</v>
      </c>
      <c r="G23" s="32">
        <v>262800000</v>
      </c>
      <c r="H23" s="32">
        <v>78840000</v>
      </c>
      <c r="I23" s="32">
        <v>341640000</v>
      </c>
      <c r="J23" s="32">
        <v>1</v>
      </c>
      <c r="K23" s="32">
        <v>21</v>
      </c>
      <c r="L23" s="32">
        <v>117</v>
      </c>
      <c r="M23" s="32">
        <v>263</v>
      </c>
      <c r="N23" s="32">
        <v>51</v>
      </c>
      <c r="O23" s="56">
        <v>19.399999999999999</v>
      </c>
      <c r="P23" s="57">
        <f t="shared" si="2"/>
        <v>54</v>
      </c>
      <c r="Q23" s="32">
        <f t="shared" si="3"/>
        <v>46</v>
      </c>
      <c r="R23" s="32">
        <f t="shared" si="4"/>
        <v>80</v>
      </c>
      <c r="S23" s="58">
        <f t="shared" si="5"/>
        <v>79</v>
      </c>
    </row>
    <row r="24" spans="1:19" s="46" customFormat="1">
      <c r="A24" s="7" t="s">
        <v>42</v>
      </c>
      <c r="B24" s="7" t="s">
        <v>211</v>
      </c>
      <c r="C24" s="55" t="s">
        <v>43</v>
      </c>
      <c r="D24" s="30">
        <v>2480</v>
      </c>
      <c r="E24" s="31">
        <v>15.6</v>
      </c>
      <c r="F24" s="31">
        <v>32.4</v>
      </c>
      <c r="G24" s="32">
        <v>7782600000</v>
      </c>
      <c r="H24" s="32">
        <v>2334780000</v>
      </c>
      <c r="I24" s="32">
        <v>10117380000</v>
      </c>
      <c r="J24" s="32">
        <v>155</v>
      </c>
      <c r="K24" s="32">
        <v>481</v>
      </c>
      <c r="L24" s="32">
        <v>786</v>
      </c>
      <c r="M24" s="32">
        <v>2204</v>
      </c>
      <c r="N24" s="32">
        <v>794</v>
      </c>
      <c r="O24" s="56">
        <v>36</v>
      </c>
      <c r="P24" s="57">
        <f t="shared" si="2"/>
        <v>4</v>
      </c>
      <c r="Q24" s="32">
        <f t="shared" si="3"/>
        <v>68</v>
      </c>
      <c r="R24" s="32">
        <f t="shared" si="4"/>
        <v>10</v>
      </c>
      <c r="S24" s="58">
        <f t="shared" si="5"/>
        <v>14</v>
      </c>
    </row>
    <row r="25" spans="1:19" s="46" customFormat="1">
      <c r="A25" s="7" t="s">
        <v>44</v>
      </c>
      <c r="B25" s="7" t="s">
        <v>212</v>
      </c>
      <c r="C25" s="55" t="s">
        <v>45</v>
      </c>
      <c r="D25" s="30">
        <v>40</v>
      </c>
      <c r="E25" s="31">
        <v>22.5</v>
      </c>
      <c r="F25" s="31">
        <v>15</v>
      </c>
      <c r="G25" s="32">
        <v>48000000</v>
      </c>
      <c r="H25" s="32">
        <v>14400000</v>
      </c>
      <c r="I25" s="32">
        <v>62400000</v>
      </c>
      <c r="J25" s="32">
        <v>1</v>
      </c>
      <c r="K25" s="32">
        <v>4</v>
      </c>
      <c r="L25" s="32">
        <v>25</v>
      </c>
      <c r="M25" s="32">
        <v>40</v>
      </c>
      <c r="N25" s="32">
        <v>11</v>
      </c>
      <c r="O25" s="56">
        <v>27.5</v>
      </c>
      <c r="P25" s="57">
        <f t="shared" si="2"/>
        <v>80</v>
      </c>
      <c r="Q25" s="32">
        <f t="shared" si="3"/>
        <v>22</v>
      </c>
      <c r="R25" s="32">
        <f t="shared" si="4"/>
        <v>76</v>
      </c>
      <c r="S25" s="58">
        <f t="shared" si="5"/>
        <v>52</v>
      </c>
    </row>
    <row r="26" spans="1:19" s="46" customFormat="1">
      <c r="A26" s="7" t="s">
        <v>46</v>
      </c>
      <c r="B26" s="7" t="s">
        <v>216</v>
      </c>
      <c r="C26" s="55" t="s">
        <v>47</v>
      </c>
      <c r="D26" s="30">
        <v>269</v>
      </c>
      <c r="E26" s="31">
        <v>16.7</v>
      </c>
      <c r="F26" s="31">
        <v>26</v>
      </c>
      <c r="G26" s="32">
        <v>357000000</v>
      </c>
      <c r="H26" s="32">
        <v>107100000</v>
      </c>
      <c r="I26" s="32">
        <v>464100000</v>
      </c>
      <c r="J26" s="32">
        <v>1</v>
      </c>
      <c r="K26" s="32">
        <v>27</v>
      </c>
      <c r="L26" s="32">
        <v>162</v>
      </c>
      <c r="M26" s="32">
        <v>403</v>
      </c>
      <c r="N26" s="32">
        <v>83</v>
      </c>
      <c r="O26" s="56">
        <v>20.6</v>
      </c>
      <c r="P26" s="57">
        <f t="shared" si="2"/>
        <v>43</v>
      </c>
      <c r="Q26" s="32">
        <f t="shared" si="3"/>
        <v>59</v>
      </c>
      <c r="R26" s="32">
        <f t="shared" si="4"/>
        <v>37</v>
      </c>
      <c r="S26" s="58">
        <f t="shared" si="5"/>
        <v>75</v>
      </c>
    </row>
    <row r="27" spans="1:19" s="46" customFormat="1">
      <c r="A27" s="7" t="s">
        <v>48</v>
      </c>
      <c r="B27" s="7" t="s">
        <v>216</v>
      </c>
      <c r="C27" s="55" t="s">
        <v>49</v>
      </c>
      <c r="D27" s="30">
        <v>369</v>
      </c>
      <c r="E27" s="31">
        <v>19.5</v>
      </c>
      <c r="F27" s="31">
        <v>29</v>
      </c>
      <c r="G27" s="32">
        <v>527500000</v>
      </c>
      <c r="H27" s="32">
        <v>158250000</v>
      </c>
      <c r="I27" s="32">
        <v>685750000</v>
      </c>
      <c r="J27" s="32">
        <v>3</v>
      </c>
      <c r="K27" s="32">
        <v>40</v>
      </c>
      <c r="L27" s="32">
        <v>219</v>
      </c>
      <c r="M27" s="32">
        <v>524</v>
      </c>
      <c r="N27" s="32">
        <v>115</v>
      </c>
      <c r="O27" s="56">
        <v>21.9</v>
      </c>
      <c r="P27" s="57">
        <f t="shared" si="2"/>
        <v>29</v>
      </c>
      <c r="Q27" s="32">
        <f t="shared" si="3"/>
        <v>38</v>
      </c>
      <c r="R27" s="32">
        <f t="shared" si="4"/>
        <v>22</v>
      </c>
      <c r="S27" s="58">
        <f t="shared" si="5"/>
        <v>73</v>
      </c>
    </row>
    <row r="28" spans="1:19" s="46" customFormat="1">
      <c r="A28" s="7" t="s">
        <v>50</v>
      </c>
      <c r="B28" s="7" t="s">
        <v>214</v>
      </c>
      <c r="C28" s="55" t="s">
        <v>51</v>
      </c>
      <c r="D28" s="30">
        <v>123</v>
      </c>
      <c r="E28" s="31">
        <v>19.5</v>
      </c>
      <c r="F28" s="31">
        <v>22</v>
      </c>
      <c r="G28" s="32">
        <v>167700000</v>
      </c>
      <c r="H28" s="32">
        <v>50310000</v>
      </c>
      <c r="I28" s="32">
        <v>218010000</v>
      </c>
      <c r="J28" s="32">
        <v>4</v>
      </c>
      <c r="K28" s="32">
        <v>14</v>
      </c>
      <c r="L28" s="32">
        <v>73</v>
      </c>
      <c r="M28" s="32">
        <v>113</v>
      </c>
      <c r="N28" s="32">
        <v>40</v>
      </c>
      <c r="O28" s="56">
        <v>35.4</v>
      </c>
      <c r="P28" s="57">
        <f t="shared" si="2"/>
        <v>61</v>
      </c>
      <c r="Q28" s="32">
        <f t="shared" si="3"/>
        <v>38</v>
      </c>
      <c r="R28" s="32">
        <f t="shared" si="4"/>
        <v>56</v>
      </c>
      <c r="S28" s="58">
        <f t="shared" si="5"/>
        <v>15</v>
      </c>
    </row>
    <row r="29" spans="1:19" s="46" customFormat="1">
      <c r="A29" s="7" t="s">
        <v>52</v>
      </c>
      <c r="B29" s="7" t="s">
        <v>217</v>
      </c>
      <c r="C29" s="55" t="s">
        <v>53</v>
      </c>
      <c r="D29" s="30">
        <v>223</v>
      </c>
      <c r="E29" s="31">
        <v>16.600000000000001</v>
      </c>
      <c r="F29" s="31">
        <v>17.899999999999999</v>
      </c>
      <c r="G29" s="32">
        <v>318400000</v>
      </c>
      <c r="H29" s="32">
        <v>95520000</v>
      </c>
      <c r="I29" s="32">
        <v>413920000</v>
      </c>
      <c r="J29" s="32">
        <v>3</v>
      </c>
      <c r="K29" s="32">
        <v>32</v>
      </c>
      <c r="L29" s="32">
        <v>143</v>
      </c>
      <c r="M29" s="32">
        <v>282</v>
      </c>
      <c r="N29" s="32">
        <v>69</v>
      </c>
      <c r="O29" s="56">
        <v>24.5</v>
      </c>
      <c r="P29" s="57">
        <f t="shared" si="2"/>
        <v>46</v>
      </c>
      <c r="Q29" s="32">
        <f t="shared" si="3"/>
        <v>60</v>
      </c>
      <c r="R29" s="32">
        <f t="shared" si="4"/>
        <v>67</v>
      </c>
      <c r="S29" s="58">
        <f t="shared" si="5"/>
        <v>66</v>
      </c>
    </row>
    <row r="30" spans="1:19" s="46" customFormat="1">
      <c r="A30" s="7" t="s">
        <v>54</v>
      </c>
      <c r="B30" s="7" t="s">
        <v>211</v>
      </c>
      <c r="C30" s="55" t="s">
        <v>55</v>
      </c>
      <c r="D30" s="30">
        <v>1379</v>
      </c>
      <c r="E30" s="31">
        <v>21.3</v>
      </c>
      <c r="F30" s="31">
        <v>27.7</v>
      </c>
      <c r="G30" s="32">
        <v>3336297031</v>
      </c>
      <c r="H30" s="32">
        <v>1000889110</v>
      </c>
      <c r="I30" s="32">
        <v>4337186141</v>
      </c>
      <c r="J30" s="32">
        <v>48</v>
      </c>
      <c r="K30" s="32">
        <v>298</v>
      </c>
      <c r="L30" s="32">
        <v>515</v>
      </c>
      <c r="M30" s="32">
        <v>1457</v>
      </c>
      <c r="N30" s="32">
        <v>449</v>
      </c>
      <c r="O30" s="56">
        <v>30.8</v>
      </c>
      <c r="P30" s="57">
        <f t="shared" si="2"/>
        <v>8</v>
      </c>
      <c r="Q30" s="32">
        <f t="shared" si="3"/>
        <v>31</v>
      </c>
      <c r="R30" s="32">
        <f t="shared" si="4"/>
        <v>27</v>
      </c>
      <c r="S30" s="58">
        <f t="shared" si="5"/>
        <v>39</v>
      </c>
    </row>
    <row r="31" spans="1:19" s="46" customFormat="1">
      <c r="A31" s="7" t="s">
        <v>56</v>
      </c>
      <c r="B31" s="7" t="s">
        <v>214</v>
      </c>
      <c r="C31" s="55" t="s">
        <v>57</v>
      </c>
      <c r="D31" s="30">
        <v>46</v>
      </c>
      <c r="E31" s="31">
        <v>39.1</v>
      </c>
      <c r="F31" s="31">
        <v>8.6999999999999993</v>
      </c>
      <c r="G31" s="32">
        <v>61600000</v>
      </c>
      <c r="H31" s="32">
        <v>18480000</v>
      </c>
      <c r="I31" s="32">
        <v>80080000</v>
      </c>
      <c r="J31" s="32">
        <v>0</v>
      </c>
      <c r="K31" s="32">
        <v>7</v>
      </c>
      <c r="L31" s="32">
        <v>26</v>
      </c>
      <c r="M31" s="32">
        <v>40</v>
      </c>
      <c r="N31" s="32">
        <v>10</v>
      </c>
      <c r="O31" s="56">
        <v>25</v>
      </c>
      <c r="P31" s="57">
        <f t="shared" si="2"/>
        <v>78</v>
      </c>
      <c r="Q31" s="32">
        <f t="shared" si="3"/>
        <v>7</v>
      </c>
      <c r="R31" s="32">
        <f t="shared" si="4"/>
        <v>83</v>
      </c>
      <c r="S31" s="58">
        <f t="shared" si="5"/>
        <v>60</v>
      </c>
    </row>
    <row r="32" spans="1:19" s="46" customFormat="1">
      <c r="A32" s="7" t="s">
        <v>58</v>
      </c>
      <c r="B32" s="7" t="s">
        <v>217</v>
      </c>
      <c r="C32" s="55" t="s">
        <v>59</v>
      </c>
      <c r="D32" s="30">
        <v>173</v>
      </c>
      <c r="E32" s="31">
        <v>21.4</v>
      </c>
      <c r="F32" s="31">
        <v>29.5</v>
      </c>
      <c r="G32" s="32">
        <v>288600000</v>
      </c>
      <c r="H32" s="32">
        <v>86580000</v>
      </c>
      <c r="I32" s="32">
        <v>375180000</v>
      </c>
      <c r="J32" s="32">
        <v>3</v>
      </c>
      <c r="K32" s="32">
        <v>22</v>
      </c>
      <c r="L32" s="32">
        <v>96</v>
      </c>
      <c r="M32" s="32">
        <v>216</v>
      </c>
      <c r="N32" s="32">
        <v>65</v>
      </c>
      <c r="O32" s="56">
        <v>30.1</v>
      </c>
      <c r="P32" s="57">
        <f t="shared" si="2"/>
        <v>53</v>
      </c>
      <c r="Q32" s="32">
        <f t="shared" si="3"/>
        <v>29</v>
      </c>
      <c r="R32" s="32">
        <f t="shared" si="4"/>
        <v>20</v>
      </c>
      <c r="S32" s="58">
        <f t="shared" si="5"/>
        <v>43</v>
      </c>
    </row>
    <row r="33" spans="1:19" s="46" customFormat="1">
      <c r="A33" s="7" t="s">
        <v>60</v>
      </c>
      <c r="B33" s="7" t="s">
        <v>216</v>
      </c>
      <c r="C33" s="55" t="s">
        <v>61</v>
      </c>
      <c r="D33" s="30">
        <v>463</v>
      </c>
      <c r="E33" s="31">
        <v>21.2</v>
      </c>
      <c r="F33" s="31">
        <v>25.1</v>
      </c>
      <c r="G33" s="32">
        <v>670000000</v>
      </c>
      <c r="H33" s="32">
        <v>201000000</v>
      </c>
      <c r="I33" s="32">
        <v>871000000</v>
      </c>
      <c r="J33" s="32">
        <v>4</v>
      </c>
      <c r="K33" s="32">
        <v>56</v>
      </c>
      <c r="L33" s="32">
        <v>267</v>
      </c>
      <c r="M33" s="32">
        <v>558</v>
      </c>
      <c r="N33" s="32">
        <v>147</v>
      </c>
      <c r="O33" s="56">
        <v>26.3</v>
      </c>
      <c r="P33" s="57">
        <f t="shared" si="2"/>
        <v>24</v>
      </c>
      <c r="Q33" s="32">
        <f t="shared" si="3"/>
        <v>32</v>
      </c>
      <c r="R33" s="32">
        <f t="shared" si="4"/>
        <v>41</v>
      </c>
      <c r="S33" s="58">
        <f t="shared" si="5"/>
        <v>56</v>
      </c>
    </row>
    <row r="34" spans="1:19" s="46" customFormat="1">
      <c r="A34" s="7" t="s">
        <v>62</v>
      </c>
      <c r="B34" s="7" t="s">
        <v>217</v>
      </c>
      <c r="C34" s="55" t="s">
        <v>63</v>
      </c>
      <c r="D34" s="30">
        <v>250</v>
      </c>
      <c r="E34" s="31">
        <v>16.8</v>
      </c>
      <c r="F34" s="31">
        <v>18.399999999999999</v>
      </c>
      <c r="G34" s="32">
        <v>524700000</v>
      </c>
      <c r="H34" s="32">
        <v>157410000</v>
      </c>
      <c r="I34" s="32">
        <v>682110000</v>
      </c>
      <c r="J34" s="32">
        <v>8</v>
      </c>
      <c r="K34" s="32">
        <v>44</v>
      </c>
      <c r="L34" s="32">
        <v>130</v>
      </c>
      <c r="M34" s="32">
        <v>246</v>
      </c>
      <c r="N34" s="32">
        <v>75</v>
      </c>
      <c r="O34" s="56">
        <v>30.5</v>
      </c>
      <c r="P34" s="57">
        <f t="shared" si="2"/>
        <v>44</v>
      </c>
      <c r="Q34" s="32">
        <f t="shared" si="3"/>
        <v>58</v>
      </c>
      <c r="R34" s="32">
        <f t="shared" si="4"/>
        <v>66</v>
      </c>
      <c r="S34" s="58">
        <f t="shared" si="5"/>
        <v>42</v>
      </c>
    </row>
    <row r="35" spans="1:19" s="46" customFormat="1">
      <c r="A35" s="7" t="s">
        <v>64</v>
      </c>
      <c r="B35" s="7" t="s">
        <v>211</v>
      </c>
      <c r="C35" s="55" t="s">
        <v>65</v>
      </c>
      <c r="D35" s="30">
        <v>950</v>
      </c>
      <c r="E35" s="31">
        <v>24.3</v>
      </c>
      <c r="F35" s="31">
        <v>27.7</v>
      </c>
      <c r="G35" s="32">
        <v>1857500000</v>
      </c>
      <c r="H35" s="32">
        <v>557250000</v>
      </c>
      <c r="I35" s="32">
        <v>2414750000</v>
      </c>
      <c r="J35" s="32">
        <v>15</v>
      </c>
      <c r="K35" s="32">
        <v>148</v>
      </c>
      <c r="L35" s="32">
        <v>443</v>
      </c>
      <c r="M35" s="32">
        <v>906</v>
      </c>
      <c r="N35" s="32">
        <v>319</v>
      </c>
      <c r="O35" s="56">
        <v>35.200000000000003</v>
      </c>
      <c r="P35" s="57">
        <f t="shared" si="2"/>
        <v>13</v>
      </c>
      <c r="Q35" s="32">
        <f t="shared" si="3"/>
        <v>18</v>
      </c>
      <c r="R35" s="32">
        <f t="shared" si="4"/>
        <v>27</v>
      </c>
      <c r="S35" s="58">
        <f t="shared" si="5"/>
        <v>16</v>
      </c>
    </row>
    <row r="36" spans="1:19" s="46" customFormat="1">
      <c r="A36" s="7" t="s">
        <v>66</v>
      </c>
      <c r="B36" s="7" t="s">
        <v>211</v>
      </c>
      <c r="C36" s="55" t="s">
        <v>67</v>
      </c>
      <c r="D36" s="30">
        <v>4041</v>
      </c>
      <c r="E36" s="31">
        <v>16</v>
      </c>
      <c r="F36" s="31">
        <v>36.200000000000003</v>
      </c>
      <c r="G36" s="32">
        <v>16251400000</v>
      </c>
      <c r="H36" s="32">
        <v>4875420000</v>
      </c>
      <c r="I36" s="32">
        <v>21126820000</v>
      </c>
      <c r="J36" s="32">
        <v>323</v>
      </c>
      <c r="K36" s="32">
        <v>812</v>
      </c>
      <c r="L36" s="32">
        <v>928</v>
      </c>
      <c r="M36" s="32">
        <v>3271</v>
      </c>
      <c r="N36" s="32">
        <v>1298</v>
      </c>
      <c r="O36" s="56">
        <v>39.700000000000003</v>
      </c>
      <c r="P36" s="57">
        <f t="shared" si="2"/>
        <v>1</v>
      </c>
      <c r="Q36" s="32">
        <f t="shared" si="3"/>
        <v>66</v>
      </c>
      <c r="R36" s="32">
        <f t="shared" si="4"/>
        <v>2</v>
      </c>
      <c r="S36" s="58">
        <f t="shared" si="5"/>
        <v>6</v>
      </c>
    </row>
    <row r="37" spans="1:19" s="46" customFormat="1">
      <c r="A37" s="7" t="s">
        <v>68</v>
      </c>
      <c r="B37" s="7" t="s">
        <v>215</v>
      </c>
      <c r="C37" s="55" t="s">
        <v>69</v>
      </c>
      <c r="D37" s="30">
        <v>704</v>
      </c>
      <c r="E37" s="31">
        <v>25</v>
      </c>
      <c r="F37" s="31">
        <v>36.1</v>
      </c>
      <c r="G37" s="32">
        <v>1312700000</v>
      </c>
      <c r="H37" s="32">
        <v>393810000</v>
      </c>
      <c r="I37" s="32">
        <v>1706510000</v>
      </c>
      <c r="J37" s="32">
        <v>15</v>
      </c>
      <c r="K37" s="32">
        <v>79</v>
      </c>
      <c r="L37" s="32">
        <v>269</v>
      </c>
      <c r="M37" s="32">
        <v>704</v>
      </c>
      <c r="N37" s="32">
        <v>261</v>
      </c>
      <c r="O37" s="56">
        <v>37.1</v>
      </c>
      <c r="P37" s="57">
        <f t="shared" si="2"/>
        <v>16</v>
      </c>
      <c r="Q37" s="32">
        <f t="shared" si="3"/>
        <v>16</v>
      </c>
      <c r="R37" s="32">
        <f t="shared" si="4"/>
        <v>3</v>
      </c>
      <c r="S37" s="58">
        <f t="shared" si="5"/>
        <v>10</v>
      </c>
    </row>
    <row r="38" spans="1:19" s="46" customFormat="1">
      <c r="A38" s="59" t="s">
        <v>70</v>
      </c>
      <c r="B38" s="59" t="s">
        <v>214</v>
      </c>
      <c r="C38" s="60" t="s">
        <v>71</v>
      </c>
      <c r="D38" s="61">
        <v>125</v>
      </c>
      <c r="E38" s="62">
        <v>42.4</v>
      </c>
      <c r="F38" s="62">
        <v>15.2</v>
      </c>
      <c r="G38" s="63">
        <v>347300000</v>
      </c>
      <c r="H38" s="63">
        <v>104190000</v>
      </c>
      <c r="I38" s="63">
        <v>451490000</v>
      </c>
      <c r="J38" s="63">
        <v>10</v>
      </c>
      <c r="K38" s="63">
        <v>34</v>
      </c>
      <c r="L38" s="63">
        <v>40</v>
      </c>
      <c r="M38" s="63">
        <v>66</v>
      </c>
      <c r="N38" s="63">
        <v>25</v>
      </c>
      <c r="O38" s="33">
        <v>37.9</v>
      </c>
      <c r="P38" s="57">
        <f t="shared" si="2"/>
        <v>60</v>
      </c>
      <c r="Q38" s="32">
        <f t="shared" si="3"/>
        <v>5</v>
      </c>
      <c r="R38" s="32">
        <f t="shared" si="4"/>
        <v>75</v>
      </c>
      <c r="S38" s="58">
        <f t="shared" si="5"/>
        <v>9</v>
      </c>
    </row>
    <row r="39" spans="1:19" s="46" customFormat="1">
      <c r="A39" s="7" t="s">
        <v>72</v>
      </c>
      <c r="B39" s="7" t="s">
        <v>214</v>
      </c>
      <c r="C39" s="55" t="s">
        <v>73</v>
      </c>
      <c r="D39" s="30">
        <v>78</v>
      </c>
      <c r="E39" s="31">
        <v>57.7</v>
      </c>
      <c r="F39" s="31">
        <v>32.1</v>
      </c>
      <c r="G39" s="32">
        <v>86876000</v>
      </c>
      <c r="H39" s="32">
        <v>26062800</v>
      </c>
      <c r="I39" s="32">
        <v>112938800</v>
      </c>
      <c r="J39" s="32">
        <v>0</v>
      </c>
      <c r="K39" s="32">
        <v>9</v>
      </c>
      <c r="L39" s="32">
        <v>38</v>
      </c>
      <c r="M39" s="32">
        <v>61</v>
      </c>
      <c r="N39" s="32">
        <v>19</v>
      </c>
      <c r="O39" s="56">
        <v>31.1</v>
      </c>
      <c r="P39" s="57">
        <f t="shared" si="2"/>
        <v>70</v>
      </c>
      <c r="Q39" s="32">
        <f t="shared" si="3"/>
        <v>2</v>
      </c>
      <c r="R39" s="32">
        <f t="shared" si="4"/>
        <v>12</v>
      </c>
      <c r="S39" s="58">
        <f t="shared" si="5"/>
        <v>37</v>
      </c>
    </row>
    <row r="40" spans="1:19" s="46" customFormat="1">
      <c r="A40" s="7" t="s">
        <v>74</v>
      </c>
      <c r="B40" s="7" t="s">
        <v>213</v>
      </c>
      <c r="C40" s="55" t="s">
        <v>75</v>
      </c>
      <c r="D40" s="30">
        <v>913</v>
      </c>
      <c r="E40" s="31">
        <v>10.1</v>
      </c>
      <c r="F40" s="31">
        <v>34.5</v>
      </c>
      <c r="G40" s="32">
        <v>3330450000</v>
      </c>
      <c r="H40" s="32">
        <v>999135000</v>
      </c>
      <c r="I40" s="32">
        <v>4329585000</v>
      </c>
      <c r="J40" s="32">
        <v>66</v>
      </c>
      <c r="K40" s="32">
        <v>240</v>
      </c>
      <c r="L40" s="32">
        <v>209</v>
      </c>
      <c r="M40" s="32">
        <v>793</v>
      </c>
      <c r="N40" s="32">
        <v>291</v>
      </c>
      <c r="O40" s="56">
        <v>36.700000000000003</v>
      </c>
      <c r="P40" s="57">
        <f t="shared" si="2"/>
        <v>14</v>
      </c>
      <c r="Q40" s="32">
        <f t="shared" si="3"/>
        <v>81</v>
      </c>
      <c r="R40" s="32">
        <f t="shared" si="4"/>
        <v>6</v>
      </c>
      <c r="S40" s="58">
        <f t="shared" si="5"/>
        <v>11</v>
      </c>
    </row>
    <row r="41" spans="1:19" s="46" customFormat="1">
      <c r="A41" s="7" t="s">
        <v>76</v>
      </c>
      <c r="B41" s="7" t="s">
        <v>217</v>
      </c>
      <c r="C41" s="55" t="s">
        <v>77</v>
      </c>
      <c r="D41" s="30">
        <v>155</v>
      </c>
      <c r="E41" s="31">
        <v>58.7</v>
      </c>
      <c r="F41" s="31">
        <v>32.9</v>
      </c>
      <c r="G41" s="32">
        <v>186000000</v>
      </c>
      <c r="H41" s="32">
        <v>55800000</v>
      </c>
      <c r="I41" s="32">
        <v>241800000</v>
      </c>
      <c r="J41" s="32">
        <v>1</v>
      </c>
      <c r="K41" s="32">
        <v>13</v>
      </c>
      <c r="L41" s="32">
        <v>78</v>
      </c>
      <c r="M41" s="32">
        <v>87</v>
      </c>
      <c r="N41" s="32">
        <v>34</v>
      </c>
      <c r="O41" s="56">
        <v>39.1</v>
      </c>
      <c r="P41" s="57">
        <f t="shared" si="2"/>
        <v>55</v>
      </c>
      <c r="Q41" s="32">
        <f t="shared" si="3"/>
        <v>1</v>
      </c>
      <c r="R41" s="32">
        <f t="shared" si="4"/>
        <v>9</v>
      </c>
      <c r="S41" s="58">
        <f t="shared" si="5"/>
        <v>7</v>
      </c>
    </row>
    <row r="42" spans="1:19" s="46" customFormat="1">
      <c r="A42" s="7" t="s">
        <v>78</v>
      </c>
      <c r="B42" s="7" t="s">
        <v>212</v>
      </c>
      <c r="C42" s="55" t="s">
        <v>79</v>
      </c>
      <c r="D42" s="30">
        <v>106</v>
      </c>
      <c r="E42" s="31">
        <v>24.5</v>
      </c>
      <c r="F42" s="31">
        <v>11.3</v>
      </c>
      <c r="G42" s="32">
        <v>158300000</v>
      </c>
      <c r="H42" s="32">
        <v>47490000</v>
      </c>
      <c r="I42" s="32">
        <v>205790000</v>
      </c>
      <c r="J42" s="32">
        <v>1</v>
      </c>
      <c r="K42" s="32">
        <v>14</v>
      </c>
      <c r="L42" s="32">
        <v>73</v>
      </c>
      <c r="M42" s="32">
        <v>80</v>
      </c>
      <c r="N42" s="32">
        <v>28</v>
      </c>
      <c r="O42" s="56">
        <v>35</v>
      </c>
      <c r="P42" s="57">
        <f t="shared" si="2"/>
        <v>64</v>
      </c>
      <c r="Q42" s="32">
        <f t="shared" si="3"/>
        <v>17</v>
      </c>
      <c r="R42" s="32">
        <f t="shared" si="4"/>
        <v>81</v>
      </c>
      <c r="S42" s="58">
        <f t="shared" si="5"/>
        <v>18</v>
      </c>
    </row>
    <row r="43" spans="1:19" s="46" customFormat="1">
      <c r="A43" s="7" t="s">
        <v>80</v>
      </c>
      <c r="B43" s="7" t="s">
        <v>213</v>
      </c>
      <c r="C43" s="55" t="s">
        <v>81</v>
      </c>
      <c r="D43" s="30">
        <v>280</v>
      </c>
      <c r="E43" s="31">
        <v>14.6</v>
      </c>
      <c r="F43" s="31">
        <v>23.6</v>
      </c>
      <c r="G43" s="32">
        <v>756500000</v>
      </c>
      <c r="H43" s="32">
        <v>226950000</v>
      </c>
      <c r="I43" s="32">
        <v>983450000</v>
      </c>
      <c r="J43" s="32">
        <v>11</v>
      </c>
      <c r="K43" s="32">
        <v>78</v>
      </c>
      <c r="L43" s="32">
        <v>81</v>
      </c>
      <c r="M43" s="32">
        <v>350</v>
      </c>
      <c r="N43" s="32">
        <v>87</v>
      </c>
      <c r="O43" s="56">
        <v>24.9</v>
      </c>
      <c r="P43" s="57">
        <f t="shared" si="2"/>
        <v>38</v>
      </c>
      <c r="Q43" s="32">
        <f t="shared" si="3"/>
        <v>72</v>
      </c>
      <c r="R43" s="32">
        <f t="shared" si="4"/>
        <v>50</v>
      </c>
      <c r="S43" s="58">
        <f t="shared" si="5"/>
        <v>61</v>
      </c>
    </row>
    <row r="44" spans="1:19" s="46" customFormat="1">
      <c r="A44" s="7" t="s">
        <v>82</v>
      </c>
      <c r="B44" s="7" t="s">
        <v>213</v>
      </c>
      <c r="C44" s="55" t="s">
        <v>83</v>
      </c>
      <c r="D44" s="30">
        <v>204</v>
      </c>
      <c r="E44" s="31">
        <v>10.8</v>
      </c>
      <c r="F44" s="31">
        <v>26.5</v>
      </c>
      <c r="G44" s="32">
        <v>586700000</v>
      </c>
      <c r="H44" s="32">
        <v>176010000</v>
      </c>
      <c r="I44" s="32">
        <v>762710000</v>
      </c>
      <c r="J44" s="32">
        <v>8</v>
      </c>
      <c r="K44" s="32">
        <v>53</v>
      </c>
      <c r="L44" s="32">
        <v>77</v>
      </c>
      <c r="M44" s="32">
        <v>176</v>
      </c>
      <c r="N44" s="32">
        <v>56</v>
      </c>
      <c r="O44" s="56">
        <v>31.8</v>
      </c>
      <c r="P44" s="57">
        <f t="shared" si="2"/>
        <v>50</v>
      </c>
      <c r="Q44" s="32">
        <f t="shared" si="3"/>
        <v>80</v>
      </c>
      <c r="R44" s="32">
        <f t="shared" si="4"/>
        <v>34</v>
      </c>
      <c r="S44" s="58">
        <f t="shared" si="5"/>
        <v>34</v>
      </c>
    </row>
    <row r="45" spans="1:19" s="46" customFormat="1">
      <c r="A45" s="59" t="s">
        <v>84</v>
      </c>
      <c r="B45" s="59" t="s">
        <v>214</v>
      </c>
      <c r="C45" s="60" t="s">
        <v>85</v>
      </c>
      <c r="D45" s="61">
        <v>218</v>
      </c>
      <c r="E45" s="62">
        <v>26.6</v>
      </c>
      <c r="F45" s="62">
        <v>26.1</v>
      </c>
      <c r="G45" s="63">
        <v>382900000</v>
      </c>
      <c r="H45" s="63">
        <v>114870000</v>
      </c>
      <c r="I45" s="63">
        <v>497770000</v>
      </c>
      <c r="J45" s="63">
        <v>14</v>
      </c>
      <c r="K45" s="63">
        <v>40</v>
      </c>
      <c r="L45" s="63">
        <v>99</v>
      </c>
      <c r="M45" s="63">
        <v>120</v>
      </c>
      <c r="N45" s="63">
        <v>70</v>
      </c>
      <c r="O45" s="33">
        <v>58.3</v>
      </c>
      <c r="P45" s="57">
        <f t="shared" si="2"/>
        <v>47</v>
      </c>
      <c r="Q45" s="32">
        <f t="shared" si="3"/>
        <v>14</v>
      </c>
      <c r="R45" s="32">
        <f t="shared" si="4"/>
        <v>35</v>
      </c>
      <c r="S45" s="58">
        <f t="shared" si="5"/>
        <v>1</v>
      </c>
    </row>
    <row r="46" spans="1:19" s="46" customFormat="1">
      <c r="A46" s="59" t="s">
        <v>86</v>
      </c>
      <c r="B46" s="59" t="s">
        <v>218</v>
      </c>
      <c r="C46" s="60" t="s">
        <v>87</v>
      </c>
      <c r="D46" s="61">
        <v>26</v>
      </c>
      <c r="E46" s="62">
        <v>19.2</v>
      </c>
      <c r="F46" s="62">
        <v>3.8</v>
      </c>
      <c r="G46" s="63">
        <v>45000000</v>
      </c>
      <c r="H46" s="63">
        <v>13500000</v>
      </c>
      <c r="I46" s="63">
        <v>58500000</v>
      </c>
      <c r="J46" s="63">
        <v>2</v>
      </c>
      <c r="K46" s="63">
        <v>5</v>
      </c>
      <c r="L46" s="63">
        <v>15</v>
      </c>
      <c r="M46" s="63">
        <v>13</v>
      </c>
      <c r="N46" s="63">
        <v>6</v>
      </c>
      <c r="O46" s="33">
        <v>46.2</v>
      </c>
      <c r="P46" s="57">
        <f t="shared" si="2"/>
        <v>84</v>
      </c>
      <c r="Q46" s="32">
        <f t="shared" si="3"/>
        <v>42</v>
      </c>
      <c r="R46" s="32">
        <f t="shared" si="4"/>
        <v>86</v>
      </c>
      <c r="S46" s="58">
        <f t="shared" si="5"/>
        <v>3</v>
      </c>
    </row>
    <row r="47" spans="1:19" s="46" customFormat="1">
      <c r="A47" s="7" t="s">
        <v>88</v>
      </c>
      <c r="B47" s="7" t="s">
        <v>213</v>
      </c>
      <c r="C47" s="55" t="s">
        <v>89</v>
      </c>
      <c r="D47" s="30">
        <v>127</v>
      </c>
      <c r="E47" s="31">
        <v>16.5</v>
      </c>
      <c r="F47" s="31">
        <v>22</v>
      </c>
      <c r="G47" s="32">
        <v>253300000</v>
      </c>
      <c r="H47" s="32">
        <v>75990000</v>
      </c>
      <c r="I47" s="32">
        <v>329290000</v>
      </c>
      <c r="J47" s="32">
        <v>4</v>
      </c>
      <c r="K47" s="32">
        <v>29</v>
      </c>
      <c r="L47" s="32">
        <v>62</v>
      </c>
      <c r="M47" s="32">
        <v>149</v>
      </c>
      <c r="N47" s="32">
        <v>42</v>
      </c>
      <c r="O47" s="56">
        <v>28.2</v>
      </c>
      <c r="P47" s="57">
        <f t="shared" si="2"/>
        <v>59</v>
      </c>
      <c r="Q47" s="32">
        <f t="shared" si="3"/>
        <v>61</v>
      </c>
      <c r="R47" s="32">
        <f t="shared" si="4"/>
        <v>56</v>
      </c>
      <c r="S47" s="58">
        <f t="shared" si="5"/>
        <v>49</v>
      </c>
    </row>
    <row r="48" spans="1:19" s="46" customFormat="1">
      <c r="A48" s="7" t="s">
        <v>90</v>
      </c>
      <c r="B48" s="7" t="s">
        <v>217</v>
      </c>
      <c r="C48" s="55" t="s">
        <v>91</v>
      </c>
      <c r="D48" s="30">
        <v>304</v>
      </c>
      <c r="E48" s="31">
        <v>17.100000000000001</v>
      </c>
      <c r="F48" s="31">
        <v>17.399999999999999</v>
      </c>
      <c r="G48" s="32">
        <v>844600000</v>
      </c>
      <c r="H48" s="32">
        <v>253380000</v>
      </c>
      <c r="I48" s="32">
        <v>1097980000</v>
      </c>
      <c r="J48" s="32">
        <v>15</v>
      </c>
      <c r="K48" s="32">
        <v>75</v>
      </c>
      <c r="L48" s="32">
        <v>135</v>
      </c>
      <c r="M48" s="32">
        <v>285</v>
      </c>
      <c r="N48" s="32">
        <v>91</v>
      </c>
      <c r="O48" s="56">
        <v>31.9</v>
      </c>
      <c r="P48" s="57">
        <f t="shared" si="2"/>
        <v>35</v>
      </c>
      <c r="Q48" s="32">
        <f t="shared" si="3"/>
        <v>57</v>
      </c>
      <c r="R48" s="32">
        <f t="shared" si="4"/>
        <v>68</v>
      </c>
      <c r="S48" s="58">
        <f t="shared" si="5"/>
        <v>32</v>
      </c>
    </row>
    <row r="49" spans="1:19" s="46" customFormat="1">
      <c r="A49" s="7" t="s">
        <v>92</v>
      </c>
      <c r="B49" s="7" t="s">
        <v>218</v>
      </c>
      <c r="C49" s="55" t="s">
        <v>93</v>
      </c>
      <c r="D49" s="30">
        <v>18</v>
      </c>
      <c r="E49" s="31">
        <v>44.4</v>
      </c>
      <c r="F49" s="31">
        <v>38.9</v>
      </c>
      <c r="G49" s="32">
        <v>53700000</v>
      </c>
      <c r="H49" s="32">
        <v>16110000</v>
      </c>
      <c r="I49" s="32">
        <v>69810000</v>
      </c>
      <c r="J49" s="32">
        <v>0</v>
      </c>
      <c r="K49" s="32">
        <v>5</v>
      </c>
      <c r="L49" s="32">
        <v>6</v>
      </c>
      <c r="M49" s="32">
        <v>27</v>
      </c>
      <c r="N49" s="32">
        <v>7</v>
      </c>
      <c r="O49" s="56">
        <v>25.9</v>
      </c>
      <c r="P49" s="57">
        <f t="shared" si="2"/>
        <v>86</v>
      </c>
      <c r="Q49" s="32">
        <f t="shared" si="3"/>
        <v>4</v>
      </c>
      <c r="R49" s="32">
        <f t="shared" si="4"/>
        <v>1</v>
      </c>
      <c r="S49" s="58">
        <f t="shared" si="5"/>
        <v>58</v>
      </c>
    </row>
    <row r="50" spans="1:19" s="46" customFormat="1">
      <c r="A50" s="7" t="s">
        <v>94</v>
      </c>
      <c r="B50" s="7" t="s">
        <v>211</v>
      </c>
      <c r="C50" s="55" t="s">
        <v>95</v>
      </c>
      <c r="D50" s="30">
        <v>786</v>
      </c>
      <c r="E50" s="31">
        <v>21.4</v>
      </c>
      <c r="F50" s="31">
        <v>28.5</v>
      </c>
      <c r="G50" s="32">
        <v>1378300000</v>
      </c>
      <c r="H50" s="32">
        <v>413490000</v>
      </c>
      <c r="I50" s="32">
        <v>1791790000</v>
      </c>
      <c r="J50" s="32">
        <v>9</v>
      </c>
      <c r="K50" s="32">
        <v>108</v>
      </c>
      <c r="L50" s="32">
        <v>372</v>
      </c>
      <c r="M50" s="32">
        <v>882</v>
      </c>
      <c r="N50" s="32">
        <v>281</v>
      </c>
      <c r="O50" s="56">
        <v>31.9</v>
      </c>
      <c r="P50" s="57">
        <f t="shared" si="2"/>
        <v>15</v>
      </c>
      <c r="Q50" s="32">
        <f t="shared" si="3"/>
        <v>29</v>
      </c>
      <c r="R50" s="32">
        <f t="shared" si="4"/>
        <v>23</v>
      </c>
      <c r="S50" s="58">
        <f t="shared" si="5"/>
        <v>32</v>
      </c>
    </row>
    <row r="51" spans="1:19" s="46" customFormat="1">
      <c r="A51" s="7" t="s">
        <v>96</v>
      </c>
      <c r="B51" s="7" t="s">
        <v>213</v>
      </c>
      <c r="C51" s="55" t="s">
        <v>97</v>
      </c>
      <c r="D51" s="30">
        <v>120</v>
      </c>
      <c r="E51" s="31">
        <v>11.7</v>
      </c>
      <c r="F51" s="31">
        <v>28.3</v>
      </c>
      <c r="G51" s="32">
        <v>307700000</v>
      </c>
      <c r="H51" s="32">
        <v>92310000</v>
      </c>
      <c r="I51" s="32">
        <v>400010000</v>
      </c>
      <c r="J51" s="32">
        <v>5</v>
      </c>
      <c r="K51" s="32">
        <v>29</v>
      </c>
      <c r="L51" s="32">
        <v>43</v>
      </c>
      <c r="M51" s="32">
        <v>152</v>
      </c>
      <c r="N51" s="32">
        <v>42</v>
      </c>
      <c r="O51" s="56">
        <v>27.6</v>
      </c>
      <c r="P51" s="57">
        <f t="shared" si="2"/>
        <v>62</v>
      </c>
      <c r="Q51" s="32">
        <f t="shared" si="3"/>
        <v>79</v>
      </c>
      <c r="R51" s="32">
        <f t="shared" si="4"/>
        <v>24</v>
      </c>
      <c r="S51" s="58">
        <f t="shared" si="5"/>
        <v>51</v>
      </c>
    </row>
    <row r="52" spans="1:19" s="46" customFormat="1">
      <c r="A52" s="59" t="s">
        <v>98</v>
      </c>
      <c r="B52" s="59" t="s">
        <v>212</v>
      </c>
      <c r="C52" s="60" t="s">
        <v>99</v>
      </c>
      <c r="D52" s="61">
        <v>55</v>
      </c>
      <c r="E52" s="62">
        <v>25.5</v>
      </c>
      <c r="F52" s="62">
        <v>16.399999999999999</v>
      </c>
      <c r="G52" s="63">
        <v>69000000</v>
      </c>
      <c r="H52" s="63">
        <v>20700000</v>
      </c>
      <c r="I52" s="63">
        <v>89700000</v>
      </c>
      <c r="J52" s="63">
        <v>1</v>
      </c>
      <c r="K52" s="63">
        <v>11</v>
      </c>
      <c r="L52" s="63">
        <v>35</v>
      </c>
      <c r="M52" s="63">
        <v>31</v>
      </c>
      <c r="N52" s="63">
        <v>16</v>
      </c>
      <c r="O52" s="33">
        <v>51.6</v>
      </c>
      <c r="P52" s="57">
        <f t="shared" si="2"/>
        <v>75</v>
      </c>
      <c r="Q52" s="32">
        <f t="shared" si="3"/>
        <v>15</v>
      </c>
      <c r="R52" s="32">
        <f t="shared" si="4"/>
        <v>71</v>
      </c>
      <c r="S52" s="58">
        <f t="shared" si="5"/>
        <v>2</v>
      </c>
    </row>
    <row r="53" spans="1:19" s="46" customFormat="1">
      <c r="A53" s="7" t="s">
        <v>100</v>
      </c>
      <c r="B53" s="7" t="s">
        <v>216</v>
      </c>
      <c r="C53" s="55" t="s">
        <v>101</v>
      </c>
      <c r="D53" s="30">
        <v>420</v>
      </c>
      <c r="E53" s="31">
        <v>18.3</v>
      </c>
      <c r="F53" s="31">
        <v>21</v>
      </c>
      <c r="G53" s="32">
        <v>757800000</v>
      </c>
      <c r="H53" s="32">
        <v>227340000</v>
      </c>
      <c r="I53" s="32">
        <v>985140000</v>
      </c>
      <c r="J53" s="32">
        <v>4</v>
      </c>
      <c r="K53" s="32">
        <v>65</v>
      </c>
      <c r="L53" s="32">
        <v>249</v>
      </c>
      <c r="M53" s="32">
        <v>616</v>
      </c>
      <c r="N53" s="32">
        <v>153</v>
      </c>
      <c r="O53" s="56">
        <v>24.8</v>
      </c>
      <c r="P53" s="57">
        <f t="shared" si="2"/>
        <v>25</v>
      </c>
      <c r="Q53" s="32">
        <f t="shared" si="3"/>
        <v>51</v>
      </c>
      <c r="R53" s="32">
        <f t="shared" si="4"/>
        <v>58</v>
      </c>
      <c r="S53" s="58">
        <f t="shared" si="5"/>
        <v>62</v>
      </c>
    </row>
    <row r="54" spans="1:19" s="46" customFormat="1">
      <c r="A54" s="7" t="s">
        <v>102</v>
      </c>
      <c r="B54" s="7" t="s">
        <v>216</v>
      </c>
      <c r="C54" s="55" t="s">
        <v>103</v>
      </c>
      <c r="D54" s="30">
        <v>988</v>
      </c>
      <c r="E54" s="31">
        <v>19.2</v>
      </c>
      <c r="F54" s="31">
        <v>25.7</v>
      </c>
      <c r="G54" s="32">
        <v>1865219406</v>
      </c>
      <c r="H54" s="32">
        <v>559565822</v>
      </c>
      <c r="I54" s="32">
        <v>2424785228</v>
      </c>
      <c r="J54" s="32">
        <v>18</v>
      </c>
      <c r="K54" s="32">
        <v>141</v>
      </c>
      <c r="L54" s="32">
        <v>478</v>
      </c>
      <c r="M54" s="32">
        <v>889</v>
      </c>
      <c r="N54" s="32">
        <v>303</v>
      </c>
      <c r="O54" s="56">
        <v>34.1</v>
      </c>
      <c r="P54" s="57">
        <f t="shared" si="2"/>
        <v>12</v>
      </c>
      <c r="Q54" s="32">
        <f t="shared" si="3"/>
        <v>42</v>
      </c>
      <c r="R54" s="32">
        <f t="shared" si="4"/>
        <v>38</v>
      </c>
      <c r="S54" s="58">
        <f t="shared" si="5"/>
        <v>20</v>
      </c>
    </row>
    <row r="55" spans="1:19" s="46" customFormat="1">
      <c r="A55" s="7" t="s">
        <v>104</v>
      </c>
      <c r="B55" s="7" t="s">
        <v>218</v>
      </c>
      <c r="C55" s="55" t="s">
        <v>105</v>
      </c>
      <c r="D55" s="30">
        <v>103</v>
      </c>
      <c r="E55" s="31">
        <v>8.6999999999999993</v>
      </c>
      <c r="F55" s="31">
        <v>28.2</v>
      </c>
      <c r="G55" s="32">
        <v>232400000</v>
      </c>
      <c r="H55" s="32">
        <v>69720000</v>
      </c>
      <c r="I55" s="32">
        <v>302120000</v>
      </c>
      <c r="J55" s="32">
        <v>4</v>
      </c>
      <c r="K55" s="32">
        <v>29</v>
      </c>
      <c r="L55" s="32">
        <v>27</v>
      </c>
      <c r="M55" s="32">
        <v>114</v>
      </c>
      <c r="N55" s="32">
        <v>27</v>
      </c>
      <c r="O55" s="56">
        <v>23.7</v>
      </c>
      <c r="P55" s="57">
        <f t="shared" si="2"/>
        <v>65</v>
      </c>
      <c r="Q55" s="32">
        <f t="shared" si="3"/>
        <v>85</v>
      </c>
      <c r="R55" s="32">
        <f t="shared" si="4"/>
        <v>25</v>
      </c>
      <c r="S55" s="58">
        <f t="shared" si="5"/>
        <v>70</v>
      </c>
    </row>
    <row r="56" spans="1:19" s="46" customFormat="1">
      <c r="A56" s="7" t="s">
        <v>106</v>
      </c>
      <c r="B56" s="7" t="s">
        <v>216</v>
      </c>
      <c r="C56" s="55" t="s">
        <v>107</v>
      </c>
      <c r="D56" s="30">
        <v>313</v>
      </c>
      <c r="E56" s="31">
        <v>21.7</v>
      </c>
      <c r="F56" s="31">
        <v>20.8</v>
      </c>
      <c r="G56" s="32">
        <v>446800000</v>
      </c>
      <c r="H56" s="32">
        <v>134040000</v>
      </c>
      <c r="I56" s="32">
        <v>580840000</v>
      </c>
      <c r="J56" s="32">
        <v>3</v>
      </c>
      <c r="K56" s="32">
        <v>33</v>
      </c>
      <c r="L56" s="32">
        <v>196</v>
      </c>
      <c r="M56" s="32">
        <v>430</v>
      </c>
      <c r="N56" s="32">
        <v>95</v>
      </c>
      <c r="O56" s="56">
        <v>22.1</v>
      </c>
      <c r="P56" s="57">
        <f t="shared" si="2"/>
        <v>33</v>
      </c>
      <c r="Q56" s="32">
        <f t="shared" si="3"/>
        <v>26</v>
      </c>
      <c r="R56" s="32">
        <f t="shared" si="4"/>
        <v>59</v>
      </c>
      <c r="S56" s="58">
        <f t="shared" si="5"/>
        <v>72</v>
      </c>
    </row>
    <row r="57" spans="1:19" s="46" customFormat="1">
      <c r="A57" s="7" t="s">
        <v>108</v>
      </c>
      <c r="B57" s="7" t="s">
        <v>216</v>
      </c>
      <c r="C57" s="55" t="s">
        <v>109</v>
      </c>
      <c r="D57" s="30">
        <v>359</v>
      </c>
      <c r="E57" s="31">
        <v>16.2</v>
      </c>
      <c r="F57" s="31">
        <v>24.2</v>
      </c>
      <c r="G57" s="32">
        <v>585700000</v>
      </c>
      <c r="H57" s="32">
        <v>175710000</v>
      </c>
      <c r="I57" s="32">
        <v>761410000</v>
      </c>
      <c r="J57" s="32">
        <v>3</v>
      </c>
      <c r="K57" s="32">
        <v>41</v>
      </c>
      <c r="L57" s="32">
        <v>211</v>
      </c>
      <c r="M57" s="32">
        <v>443</v>
      </c>
      <c r="N57" s="32">
        <v>116</v>
      </c>
      <c r="O57" s="56">
        <v>26.2</v>
      </c>
      <c r="P57" s="57">
        <f t="shared" si="2"/>
        <v>30</v>
      </c>
      <c r="Q57" s="32">
        <f t="shared" si="3"/>
        <v>64</v>
      </c>
      <c r="R57" s="32">
        <f t="shared" si="4"/>
        <v>47</v>
      </c>
      <c r="S57" s="58">
        <f t="shared" si="5"/>
        <v>57</v>
      </c>
    </row>
    <row r="58" spans="1:19" s="46" customFormat="1">
      <c r="A58" s="7" t="s">
        <v>110</v>
      </c>
      <c r="B58" s="7" t="s">
        <v>216</v>
      </c>
      <c r="C58" s="55" t="s">
        <v>111</v>
      </c>
      <c r="D58" s="30">
        <v>618</v>
      </c>
      <c r="E58" s="31">
        <v>16.5</v>
      </c>
      <c r="F58" s="31">
        <v>20.6</v>
      </c>
      <c r="G58" s="32">
        <v>858000000</v>
      </c>
      <c r="H58" s="32">
        <v>257400000</v>
      </c>
      <c r="I58" s="32">
        <v>1115400000</v>
      </c>
      <c r="J58" s="32">
        <v>5</v>
      </c>
      <c r="K58" s="32">
        <v>73</v>
      </c>
      <c r="L58" s="32">
        <v>372</v>
      </c>
      <c r="M58" s="32">
        <v>687</v>
      </c>
      <c r="N58" s="32">
        <v>197</v>
      </c>
      <c r="O58" s="56">
        <v>28.7</v>
      </c>
      <c r="P58" s="57">
        <f t="shared" si="2"/>
        <v>19</v>
      </c>
      <c r="Q58" s="32">
        <f t="shared" si="3"/>
        <v>61</v>
      </c>
      <c r="R58" s="32">
        <f t="shared" si="4"/>
        <v>61</v>
      </c>
      <c r="S58" s="58">
        <f t="shared" si="5"/>
        <v>48</v>
      </c>
    </row>
    <row r="59" spans="1:19" s="46" customFormat="1">
      <c r="A59" s="7" t="s">
        <v>112</v>
      </c>
      <c r="B59" s="7" t="s">
        <v>216</v>
      </c>
      <c r="C59" s="55" t="s">
        <v>113</v>
      </c>
      <c r="D59" s="30">
        <v>383</v>
      </c>
      <c r="E59" s="31">
        <v>15.4</v>
      </c>
      <c r="F59" s="31">
        <v>22.7</v>
      </c>
      <c r="G59" s="32">
        <v>626300000</v>
      </c>
      <c r="H59" s="32">
        <v>187890000</v>
      </c>
      <c r="I59" s="32">
        <v>814190000</v>
      </c>
      <c r="J59" s="32">
        <v>8</v>
      </c>
      <c r="K59" s="32">
        <v>53</v>
      </c>
      <c r="L59" s="32">
        <v>226</v>
      </c>
      <c r="M59" s="32">
        <v>544</v>
      </c>
      <c r="N59" s="32">
        <v>133</v>
      </c>
      <c r="O59" s="56">
        <v>24.4</v>
      </c>
      <c r="P59" s="57">
        <f t="shared" si="2"/>
        <v>28</v>
      </c>
      <c r="Q59" s="32">
        <f t="shared" si="3"/>
        <v>69</v>
      </c>
      <c r="R59" s="32">
        <f t="shared" si="4"/>
        <v>53</v>
      </c>
      <c r="S59" s="58">
        <f t="shared" si="5"/>
        <v>67</v>
      </c>
    </row>
    <row r="60" spans="1:19" s="46" customFormat="1">
      <c r="A60" s="7" t="s">
        <v>114</v>
      </c>
      <c r="B60" s="7" t="s">
        <v>217</v>
      </c>
      <c r="C60" s="55" t="s">
        <v>115</v>
      </c>
      <c r="D60" s="30">
        <v>343</v>
      </c>
      <c r="E60" s="31">
        <v>15.2</v>
      </c>
      <c r="F60" s="31">
        <v>16.600000000000001</v>
      </c>
      <c r="G60" s="32">
        <v>728600000</v>
      </c>
      <c r="H60" s="32">
        <v>218580000</v>
      </c>
      <c r="I60" s="32">
        <v>947180000</v>
      </c>
      <c r="J60" s="32">
        <v>7</v>
      </c>
      <c r="K60" s="32">
        <v>67</v>
      </c>
      <c r="L60" s="32">
        <v>189</v>
      </c>
      <c r="M60" s="32">
        <v>378</v>
      </c>
      <c r="N60" s="32">
        <v>121</v>
      </c>
      <c r="O60" s="56">
        <v>32</v>
      </c>
      <c r="P60" s="57">
        <f t="shared" si="2"/>
        <v>31</v>
      </c>
      <c r="Q60" s="32">
        <f t="shared" si="3"/>
        <v>71</v>
      </c>
      <c r="R60" s="32">
        <f t="shared" si="4"/>
        <v>70</v>
      </c>
      <c r="S60" s="58">
        <f t="shared" si="5"/>
        <v>31</v>
      </c>
    </row>
    <row r="61" spans="1:19" s="46" customFormat="1">
      <c r="A61" s="7" t="s">
        <v>116</v>
      </c>
      <c r="B61" s="7" t="s">
        <v>215</v>
      </c>
      <c r="C61" s="55" t="s">
        <v>117</v>
      </c>
      <c r="D61" s="30">
        <v>242</v>
      </c>
      <c r="E61" s="31">
        <v>21.5</v>
      </c>
      <c r="F61" s="31">
        <v>22.3</v>
      </c>
      <c r="G61" s="32">
        <v>358700000</v>
      </c>
      <c r="H61" s="32">
        <v>107610000</v>
      </c>
      <c r="I61" s="32">
        <v>466310000</v>
      </c>
      <c r="J61" s="32">
        <v>2</v>
      </c>
      <c r="K61" s="32">
        <v>18</v>
      </c>
      <c r="L61" s="32">
        <v>141</v>
      </c>
      <c r="M61" s="32">
        <v>302</v>
      </c>
      <c r="N61" s="32">
        <v>99</v>
      </c>
      <c r="O61" s="56">
        <v>32.799999999999997</v>
      </c>
      <c r="P61" s="57">
        <f t="shared" si="2"/>
        <v>45</v>
      </c>
      <c r="Q61" s="32">
        <f t="shared" si="3"/>
        <v>28</v>
      </c>
      <c r="R61" s="32">
        <f t="shared" si="4"/>
        <v>54</v>
      </c>
      <c r="S61" s="58">
        <f t="shared" si="5"/>
        <v>26</v>
      </c>
    </row>
    <row r="62" spans="1:19" s="46" customFormat="1">
      <c r="A62" s="7" t="s">
        <v>118</v>
      </c>
      <c r="B62" s="7" t="s">
        <v>211</v>
      </c>
      <c r="C62" s="55" t="s">
        <v>119</v>
      </c>
      <c r="D62" s="30">
        <v>1821</v>
      </c>
      <c r="E62" s="31">
        <v>17.600000000000001</v>
      </c>
      <c r="F62" s="31">
        <v>26.9</v>
      </c>
      <c r="G62" s="32">
        <v>5979300000</v>
      </c>
      <c r="H62" s="32">
        <v>1793790000</v>
      </c>
      <c r="I62" s="32">
        <v>7773090000</v>
      </c>
      <c r="J62" s="32">
        <v>106</v>
      </c>
      <c r="K62" s="32">
        <v>372</v>
      </c>
      <c r="L62" s="32">
        <v>592</v>
      </c>
      <c r="M62" s="32">
        <v>1701</v>
      </c>
      <c r="N62" s="32">
        <v>620</v>
      </c>
      <c r="O62" s="56">
        <v>36.4</v>
      </c>
      <c r="P62" s="57">
        <f t="shared" si="2"/>
        <v>6</v>
      </c>
      <c r="Q62" s="32">
        <f t="shared" si="3"/>
        <v>53</v>
      </c>
      <c r="R62" s="32">
        <f t="shared" si="4"/>
        <v>31</v>
      </c>
      <c r="S62" s="58">
        <f t="shared" si="5"/>
        <v>13</v>
      </c>
    </row>
    <row r="63" spans="1:19" s="46" customFormat="1">
      <c r="A63" s="7" t="s">
        <v>120</v>
      </c>
      <c r="B63" s="7" t="s">
        <v>213</v>
      </c>
      <c r="C63" s="55" t="s">
        <v>121</v>
      </c>
      <c r="D63" s="30">
        <v>207</v>
      </c>
      <c r="E63" s="31">
        <v>10.1</v>
      </c>
      <c r="F63" s="31">
        <v>24.2</v>
      </c>
      <c r="G63" s="32">
        <v>597600000</v>
      </c>
      <c r="H63" s="32">
        <v>179280000</v>
      </c>
      <c r="I63" s="32">
        <v>776880000</v>
      </c>
      <c r="J63" s="32">
        <v>9</v>
      </c>
      <c r="K63" s="32">
        <v>53</v>
      </c>
      <c r="L63" s="32">
        <v>91</v>
      </c>
      <c r="M63" s="32">
        <v>232</v>
      </c>
      <c r="N63" s="32">
        <v>71</v>
      </c>
      <c r="O63" s="56">
        <v>30.6</v>
      </c>
      <c r="P63" s="57">
        <f t="shared" si="2"/>
        <v>48</v>
      </c>
      <c r="Q63" s="32">
        <f t="shared" si="3"/>
        <v>81</v>
      </c>
      <c r="R63" s="32">
        <f t="shared" si="4"/>
        <v>47</v>
      </c>
      <c r="S63" s="58">
        <f t="shared" si="5"/>
        <v>41</v>
      </c>
    </row>
    <row r="64" spans="1:19" s="46" customFormat="1">
      <c r="A64" s="7" t="s">
        <v>122</v>
      </c>
      <c r="B64" s="7" t="s">
        <v>212</v>
      </c>
      <c r="C64" s="55" t="s">
        <v>123</v>
      </c>
      <c r="D64" s="30">
        <v>65</v>
      </c>
      <c r="E64" s="31">
        <v>30.8</v>
      </c>
      <c r="F64" s="31">
        <v>12.3</v>
      </c>
      <c r="G64" s="32">
        <v>51500000</v>
      </c>
      <c r="H64" s="32">
        <v>15450000</v>
      </c>
      <c r="I64" s="32">
        <v>66950000</v>
      </c>
      <c r="J64" s="32">
        <v>0</v>
      </c>
      <c r="K64" s="32">
        <v>2</v>
      </c>
      <c r="L64" s="32">
        <v>55</v>
      </c>
      <c r="M64" s="32">
        <v>78</v>
      </c>
      <c r="N64" s="32">
        <v>21</v>
      </c>
      <c r="O64" s="56">
        <v>26.9</v>
      </c>
      <c r="P64" s="57">
        <f t="shared" si="2"/>
        <v>74</v>
      </c>
      <c r="Q64" s="32">
        <f t="shared" si="3"/>
        <v>10</v>
      </c>
      <c r="R64" s="32">
        <f t="shared" si="4"/>
        <v>79</v>
      </c>
      <c r="S64" s="58">
        <f t="shared" si="5"/>
        <v>53</v>
      </c>
    </row>
    <row r="65" spans="1:19" s="46" customFormat="1">
      <c r="A65" s="7" t="s">
        <v>124</v>
      </c>
      <c r="B65" s="7" t="s">
        <v>213</v>
      </c>
      <c r="C65" s="55" t="s">
        <v>125</v>
      </c>
      <c r="D65" s="30">
        <v>139</v>
      </c>
      <c r="E65" s="31">
        <v>8.6</v>
      </c>
      <c r="F65" s="31">
        <v>30.9</v>
      </c>
      <c r="G65" s="32">
        <v>304400000</v>
      </c>
      <c r="H65" s="32">
        <v>91320000</v>
      </c>
      <c r="I65" s="32">
        <v>395720000</v>
      </c>
      <c r="J65" s="32">
        <v>5</v>
      </c>
      <c r="K65" s="32">
        <v>34</v>
      </c>
      <c r="L65" s="32">
        <v>47</v>
      </c>
      <c r="M65" s="32">
        <v>149</v>
      </c>
      <c r="N65" s="32">
        <v>50</v>
      </c>
      <c r="O65" s="56">
        <v>33.6</v>
      </c>
      <c r="P65" s="57">
        <f t="shared" si="2"/>
        <v>58</v>
      </c>
      <c r="Q65" s="32">
        <f t="shared" si="3"/>
        <v>86</v>
      </c>
      <c r="R65" s="32">
        <f t="shared" si="4"/>
        <v>15</v>
      </c>
      <c r="S65" s="58">
        <f t="shared" si="5"/>
        <v>22</v>
      </c>
    </row>
    <row r="66" spans="1:19" s="46" customFormat="1">
      <c r="A66" s="7" t="s">
        <v>126</v>
      </c>
      <c r="B66" s="7" t="s">
        <v>216</v>
      </c>
      <c r="C66" s="55" t="s">
        <v>127</v>
      </c>
      <c r="D66" s="30">
        <v>412</v>
      </c>
      <c r="E66" s="31">
        <v>18.7</v>
      </c>
      <c r="F66" s="31">
        <v>23.8</v>
      </c>
      <c r="G66" s="32">
        <v>548400000</v>
      </c>
      <c r="H66" s="32">
        <v>164520000</v>
      </c>
      <c r="I66" s="32">
        <v>712920000</v>
      </c>
      <c r="J66" s="32">
        <v>3</v>
      </c>
      <c r="K66" s="32">
        <v>34</v>
      </c>
      <c r="L66" s="32">
        <v>264</v>
      </c>
      <c r="M66" s="32">
        <v>549</v>
      </c>
      <c r="N66" s="32">
        <v>135</v>
      </c>
      <c r="O66" s="56">
        <v>24.6</v>
      </c>
      <c r="P66" s="57">
        <f t="shared" si="2"/>
        <v>27</v>
      </c>
      <c r="Q66" s="32">
        <f t="shared" si="3"/>
        <v>46</v>
      </c>
      <c r="R66" s="32">
        <f t="shared" si="4"/>
        <v>49</v>
      </c>
      <c r="S66" s="58">
        <f t="shared" si="5"/>
        <v>65</v>
      </c>
    </row>
    <row r="67" spans="1:19" s="46" customFormat="1">
      <c r="A67" s="7" t="s">
        <v>128</v>
      </c>
      <c r="B67" s="7" t="s">
        <v>214</v>
      </c>
      <c r="C67" s="55" t="s">
        <v>129</v>
      </c>
      <c r="D67" s="30">
        <v>80</v>
      </c>
      <c r="E67" s="31">
        <v>31.3</v>
      </c>
      <c r="F67" s="31">
        <v>16.3</v>
      </c>
      <c r="G67" s="32">
        <v>85500000</v>
      </c>
      <c r="H67" s="32">
        <v>25650000</v>
      </c>
      <c r="I67" s="32">
        <v>111150000</v>
      </c>
      <c r="J67" s="32">
        <v>3</v>
      </c>
      <c r="K67" s="32">
        <v>5</v>
      </c>
      <c r="L67" s="32">
        <v>56</v>
      </c>
      <c r="M67" s="32">
        <v>65</v>
      </c>
      <c r="N67" s="32">
        <v>18</v>
      </c>
      <c r="O67" s="56">
        <v>27.7</v>
      </c>
      <c r="P67" s="57">
        <f t="shared" si="2"/>
        <v>68</v>
      </c>
      <c r="Q67" s="32">
        <f t="shared" si="3"/>
        <v>9</v>
      </c>
      <c r="R67" s="32">
        <f t="shared" si="4"/>
        <v>73</v>
      </c>
      <c r="S67" s="58">
        <f t="shared" si="5"/>
        <v>50</v>
      </c>
    </row>
    <row r="68" spans="1:19" s="46" customFormat="1">
      <c r="A68" s="7" t="s">
        <v>130</v>
      </c>
      <c r="B68" s="7" t="s">
        <v>215</v>
      </c>
      <c r="C68" s="55" t="s">
        <v>131</v>
      </c>
      <c r="D68" s="30">
        <v>202</v>
      </c>
      <c r="E68" s="31">
        <v>30.2</v>
      </c>
      <c r="F68" s="31">
        <v>27.2</v>
      </c>
      <c r="G68" s="32">
        <v>268500000</v>
      </c>
      <c r="H68" s="32">
        <v>80550000</v>
      </c>
      <c r="I68" s="32">
        <v>349050000</v>
      </c>
      <c r="J68" s="32">
        <v>1</v>
      </c>
      <c r="K68" s="32">
        <v>16</v>
      </c>
      <c r="L68" s="32">
        <v>110</v>
      </c>
      <c r="M68" s="32">
        <v>206</v>
      </c>
      <c r="N68" s="32">
        <v>62</v>
      </c>
      <c r="O68" s="56">
        <v>30.1</v>
      </c>
      <c r="P68" s="57">
        <f t="shared" si="2"/>
        <v>51</v>
      </c>
      <c r="Q68" s="32">
        <f t="shared" si="3"/>
        <v>12</v>
      </c>
      <c r="R68" s="32">
        <f t="shared" si="4"/>
        <v>30</v>
      </c>
      <c r="S68" s="58">
        <f t="shared" si="5"/>
        <v>43</v>
      </c>
    </row>
    <row r="69" spans="1:19" s="46" customFormat="1">
      <c r="A69" s="7" t="s">
        <v>132</v>
      </c>
      <c r="B69" s="7" t="s">
        <v>211</v>
      </c>
      <c r="C69" s="55" t="s">
        <v>133</v>
      </c>
      <c r="D69" s="30">
        <v>3025</v>
      </c>
      <c r="E69" s="31">
        <v>14.1</v>
      </c>
      <c r="F69" s="31">
        <v>29.6</v>
      </c>
      <c r="G69" s="32">
        <v>10879093357</v>
      </c>
      <c r="H69" s="32">
        <v>3263728008</v>
      </c>
      <c r="I69" s="32">
        <v>14142821365</v>
      </c>
      <c r="J69" s="32">
        <v>188</v>
      </c>
      <c r="K69" s="32">
        <v>677</v>
      </c>
      <c r="L69" s="32">
        <v>821</v>
      </c>
      <c r="M69" s="32">
        <v>2395</v>
      </c>
      <c r="N69" s="32">
        <v>990</v>
      </c>
      <c r="O69" s="56">
        <v>41.3</v>
      </c>
      <c r="P69" s="57">
        <f t="shared" si="2"/>
        <v>2</v>
      </c>
      <c r="Q69" s="32">
        <f t="shared" si="3"/>
        <v>73</v>
      </c>
      <c r="R69" s="32">
        <f t="shared" si="4"/>
        <v>19</v>
      </c>
      <c r="S69" s="58">
        <f t="shared" si="5"/>
        <v>5</v>
      </c>
    </row>
    <row r="70" spans="1:19" s="46" customFormat="1">
      <c r="A70" s="59" t="s">
        <v>134</v>
      </c>
      <c r="B70" s="59" t="s">
        <v>212</v>
      </c>
      <c r="C70" s="60" t="s">
        <v>135</v>
      </c>
      <c r="D70" s="61">
        <v>47</v>
      </c>
      <c r="E70" s="62">
        <v>40.4</v>
      </c>
      <c r="F70" s="62">
        <v>14.9</v>
      </c>
      <c r="G70" s="63">
        <v>44900000</v>
      </c>
      <c r="H70" s="63">
        <v>13470000</v>
      </c>
      <c r="I70" s="63">
        <v>58370000</v>
      </c>
      <c r="J70" s="63">
        <v>0</v>
      </c>
      <c r="K70" s="63">
        <v>5</v>
      </c>
      <c r="L70" s="63">
        <v>34</v>
      </c>
      <c r="M70" s="63">
        <v>31</v>
      </c>
      <c r="N70" s="63">
        <v>14</v>
      </c>
      <c r="O70" s="33">
        <v>45.2</v>
      </c>
      <c r="P70" s="57">
        <f t="shared" si="2"/>
        <v>77</v>
      </c>
      <c r="Q70" s="32">
        <f t="shared" si="3"/>
        <v>6</v>
      </c>
      <c r="R70" s="32">
        <f t="shared" si="4"/>
        <v>77</v>
      </c>
      <c r="S70" s="58">
        <f t="shared" si="5"/>
        <v>4</v>
      </c>
    </row>
    <row r="71" spans="1:19" s="46" customFormat="1">
      <c r="A71" s="7" t="s">
        <v>136</v>
      </c>
      <c r="B71" s="7" t="s">
        <v>213</v>
      </c>
      <c r="C71" s="55" t="s">
        <v>137</v>
      </c>
      <c r="D71" s="30">
        <v>141</v>
      </c>
      <c r="E71" s="31">
        <v>13.5</v>
      </c>
      <c r="F71" s="31">
        <v>25.5</v>
      </c>
      <c r="G71" s="32">
        <v>311200000</v>
      </c>
      <c r="H71" s="32">
        <v>93360000</v>
      </c>
      <c r="I71" s="32">
        <v>404560000</v>
      </c>
      <c r="J71" s="32">
        <v>5</v>
      </c>
      <c r="K71" s="32">
        <v>21</v>
      </c>
      <c r="L71" s="32">
        <v>76</v>
      </c>
      <c r="M71" s="32">
        <v>182</v>
      </c>
      <c r="N71" s="32">
        <v>44</v>
      </c>
      <c r="O71" s="56">
        <v>24.2</v>
      </c>
      <c r="P71" s="57">
        <f t="shared" si="2"/>
        <v>57</v>
      </c>
      <c r="Q71" s="32">
        <f t="shared" si="3"/>
        <v>74</v>
      </c>
      <c r="R71" s="32">
        <f t="shared" si="4"/>
        <v>40</v>
      </c>
      <c r="S71" s="58">
        <f t="shared" si="5"/>
        <v>68</v>
      </c>
    </row>
    <row r="72" spans="1:19" s="46" customFormat="1">
      <c r="A72" s="7" t="s">
        <v>138</v>
      </c>
      <c r="B72" s="7" t="s">
        <v>211</v>
      </c>
      <c r="C72" s="55" t="s">
        <v>139</v>
      </c>
      <c r="D72" s="30">
        <v>2592</v>
      </c>
      <c r="E72" s="31">
        <v>17.3</v>
      </c>
      <c r="F72" s="31">
        <v>33</v>
      </c>
      <c r="G72" s="32">
        <v>7767884107</v>
      </c>
      <c r="H72" s="32">
        <v>2330365233</v>
      </c>
      <c r="I72" s="32">
        <v>10098249340</v>
      </c>
      <c r="J72" s="32">
        <v>128</v>
      </c>
      <c r="K72" s="32">
        <v>490</v>
      </c>
      <c r="L72" s="32">
        <v>898</v>
      </c>
      <c r="M72" s="32">
        <v>2427</v>
      </c>
      <c r="N72" s="32">
        <v>888</v>
      </c>
      <c r="O72" s="56">
        <v>36.6</v>
      </c>
      <c r="P72" s="57">
        <f t="shared" si="2"/>
        <v>3</v>
      </c>
      <c r="Q72" s="32">
        <f t="shared" si="3"/>
        <v>56</v>
      </c>
      <c r="R72" s="32">
        <f t="shared" si="4"/>
        <v>8</v>
      </c>
      <c r="S72" s="58">
        <f t="shared" si="5"/>
        <v>12</v>
      </c>
    </row>
    <row r="73" spans="1:19" s="46" customFormat="1">
      <c r="A73" s="7" t="s">
        <v>140</v>
      </c>
      <c r="B73" s="7" t="s">
        <v>212</v>
      </c>
      <c r="C73" s="55" t="s">
        <v>141</v>
      </c>
      <c r="D73" s="30">
        <v>92</v>
      </c>
      <c r="E73" s="31">
        <v>33.700000000000003</v>
      </c>
      <c r="F73" s="31">
        <v>17.399999999999999</v>
      </c>
      <c r="G73" s="32">
        <v>73000000</v>
      </c>
      <c r="H73" s="32">
        <v>21900000</v>
      </c>
      <c r="I73" s="32">
        <v>94900000</v>
      </c>
      <c r="J73" s="32">
        <v>0</v>
      </c>
      <c r="K73" s="32">
        <v>1</v>
      </c>
      <c r="L73" s="32">
        <v>74</v>
      </c>
      <c r="M73" s="32">
        <v>104</v>
      </c>
      <c r="N73" s="32">
        <v>18</v>
      </c>
      <c r="O73" s="56">
        <v>17.3</v>
      </c>
      <c r="P73" s="57">
        <f t="shared" si="2"/>
        <v>67</v>
      </c>
      <c r="Q73" s="32">
        <f t="shared" si="3"/>
        <v>8</v>
      </c>
      <c r="R73" s="32">
        <f t="shared" si="4"/>
        <v>68</v>
      </c>
      <c r="S73" s="58">
        <f t="shared" si="5"/>
        <v>83</v>
      </c>
    </row>
    <row r="74" spans="1:19" s="46" customFormat="1">
      <c r="A74" s="7" t="s">
        <v>142</v>
      </c>
      <c r="B74" s="7" t="s">
        <v>211</v>
      </c>
      <c r="C74" s="55" t="s">
        <v>143</v>
      </c>
      <c r="D74" s="30">
        <v>1148</v>
      </c>
      <c r="E74" s="31">
        <v>18.600000000000001</v>
      </c>
      <c r="F74" s="31">
        <v>26.8</v>
      </c>
      <c r="G74" s="32">
        <v>2299600000</v>
      </c>
      <c r="H74" s="32">
        <v>689880000</v>
      </c>
      <c r="I74" s="32">
        <v>2989480000</v>
      </c>
      <c r="J74" s="32">
        <v>40</v>
      </c>
      <c r="K74" s="32">
        <v>197</v>
      </c>
      <c r="L74" s="32">
        <v>479</v>
      </c>
      <c r="M74" s="32">
        <v>1070</v>
      </c>
      <c r="N74" s="32">
        <v>350</v>
      </c>
      <c r="O74" s="56">
        <v>32.700000000000003</v>
      </c>
      <c r="P74" s="57">
        <f t="shared" si="2"/>
        <v>10</v>
      </c>
      <c r="Q74" s="32">
        <f t="shared" si="3"/>
        <v>48</v>
      </c>
      <c r="R74" s="32">
        <f t="shared" si="4"/>
        <v>32</v>
      </c>
      <c r="S74" s="58">
        <f t="shared" si="5"/>
        <v>27</v>
      </c>
    </row>
    <row r="75" spans="1:19" s="46" customFormat="1">
      <c r="A75" s="59" t="s">
        <v>144</v>
      </c>
      <c r="B75" s="59" t="s">
        <v>212</v>
      </c>
      <c r="C75" s="60" t="s">
        <v>145</v>
      </c>
      <c r="D75" s="61">
        <v>53</v>
      </c>
      <c r="E75" s="62">
        <v>20.8</v>
      </c>
      <c r="F75" s="62">
        <v>30.2</v>
      </c>
      <c r="G75" s="63">
        <v>46900000</v>
      </c>
      <c r="H75" s="63">
        <v>14070000</v>
      </c>
      <c r="I75" s="63">
        <v>60970000</v>
      </c>
      <c r="J75" s="63">
        <v>0</v>
      </c>
      <c r="K75" s="63">
        <v>3</v>
      </c>
      <c r="L75" s="63">
        <v>36</v>
      </c>
      <c r="M75" s="63">
        <v>57</v>
      </c>
      <c r="N75" s="63">
        <v>18</v>
      </c>
      <c r="O75" s="33">
        <v>31.6</v>
      </c>
      <c r="P75" s="57">
        <f t="shared" si="2"/>
        <v>76</v>
      </c>
      <c r="Q75" s="32">
        <f t="shared" si="3"/>
        <v>33</v>
      </c>
      <c r="R75" s="32">
        <f t="shared" si="4"/>
        <v>17</v>
      </c>
      <c r="S75" s="58">
        <f t="shared" si="5"/>
        <v>35</v>
      </c>
    </row>
    <row r="76" spans="1:19" s="46" customFormat="1">
      <c r="A76" s="59" t="s">
        <v>146</v>
      </c>
      <c r="B76" s="59" t="s">
        <v>212</v>
      </c>
      <c r="C76" s="60" t="s">
        <v>147</v>
      </c>
      <c r="D76" s="61">
        <v>36</v>
      </c>
      <c r="E76" s="62">
        <v>30.6</v>
      </c>
      <c r="F76" s="62">
        <v>33.299999999999997</v>
      </c>
      <c r="G76" s="63">
        <v>34300000</v>
      </c>
      <c r="H76" s="63">
        <v>10290000</v>
      </c>
      <c r="I76" s="63">
        <v>44590000</v>
      </c>
      <c r="J76" s="63">
        <v>0</v>
      </c>
      <c r="K76" s="63">
        <v>3</v>
      </c>
      <c r="L76" s="63">
        <v>24</v>
      </c>
      <c r="M76" s="63">
        <v>30</v>
      </c>
      <c r="N76" s="63">
        <v>9</v>
      </c>
      <c r="O76" s="33">
        <v>30</v>
      </c>
      <c r="P76" s="57">
        <f t="shared" si="2"/>
        <v>82</v>
      </c>
      <c r="Q76" s="32">
        <f t="shared" si="3"/>
        <v>11</v>
      </c>
      <c r="R76" s="32">
        <f t="shared" si="4"/>
        <v>7</v>
      </c>
      <c r="S76" s="58">
        <f t="shared" si="5"/>
        <v>46</v>
      </c>
    </row>
    <row r="77" spans="1:19" s="46" customFormat="1">
      <c r="A77" s="7" t="s">
        <v>148</v>
      </c>
      <c r="B77" s="7" t="s">
        <v>217</v>
      </c>
      <c r="C77" s="55" t="s">
        <v>149</v>
      </c>
      <c r="D77" s="30">
        <v>113</v>
      </c>
      <c r="E77" s="31">
        <v>47.8</v>
      </c>
      <c r="F77" s="31">
        <v>18.600000000000001</v>
      </c>
      <c r="G77" s="32">
        <v>151500000</v>
      </c>
      <c r="H77" s="32">
        <v>45450000</v>
      </c>
      <c r="I77" s="32">
        <v>196950000</v>
      </c>
      <c r="J77" s="32">
        <v>1</v>
      </c>
      <c r="K77" s="32">
        <v>15</v>
      </c>
      <c r="L77" s="32">
        <v>76</v>
      </c>
      <c r="M77" s="32">
        <v>125</v>
      </c>
      <c r="N77" s="32">
        <v>44</v>
      </c>
      <c r="O77" s="56">
        <v>35.200000000000003</v>
      </c>
      <c r="P77" s="57">
        <f t="shared" si="2"/>
        <v>63</v>
      </c>
      <c r="Q77" s="32">
        <f t="shared" si="3"/>
        <v>3</v>
      </c>
      <c r="R77" s="32">
        <f t="shared" si="4"/>
        <v>65</v>
      </c>
      <c r="S77" s="58">
        <f t="shared" si="5"/>
        <v>16</v>
      </c>
    </row>
    <row r="78" spans="1:19" s="46" customFormat="1">
      <c r="A78" s="7" t="s">
        <v>150</v>
      </c>
      <c r="B78" s="7" t="s">
        <v>218</v>
      </c>
      <c r="C78" s="55" t="s">
        <v>151</v>
      </c>
      <c r="D78" s="30">
        <v>198</v>
      </c>
      <c r="E78" s="31">
        <v>13.1</v>
      </c>
      <c r="F78" s="31">
        <v>32.299999999999997</v>
      </c>
      <c r="G78" s="32">
        <v>815700000</v>
      </c>
      <c r="H78" s="32">
        <v>244710000</v>
      </c>
      <c r="I78" s="32">
        <v>1060410000</v>
      </c>
      <c r="J78" s="32">
        <v>14</v>
      </c>
      <c r="K78" s="32">
        <v>47</v>
      </c>
      <c r="L78" s="32">
        <v>46</v>
      </c>
      <c r="M78" s="32">
        <v>208</v>
      </c>
      <c r="N78" s="32">
        <v>68</v>
      </c>
      <c r="O78" s="56">
        <v>32.700000000000003</v>
      </c>
      <c r="P78" s="57">
        <f t="shared" si="2"/>
        <v>52</v>
      </c>
      <c r="Q78" s="32">
        <f t="shared" si="3"/>
        <v>75</v>
      </c>
      <c r="R78" s="32">
        <f t="shared" si="4"/>
        <v>11</v>
      </c>
      <c r="S78" s="58">
        <f t="shared" si="5"/>
        <v>27</v>
      </c>
    </row>
    <row r="79" spans="1:19" s="46" customFormat="1">
      <c r="A79" s="7" t="s">
        <v>152</v>
      </c>
      <c r="B79" s="7" t="s">
        <v>217</v>
      </c>
      <c r="C79" s="55" t="s">
        <v>153</v>
      </c>
      <c r="D79" s="30">
        <v>80</v>
      </c>
      <c r="E79" s="31">
        <v>20</v>
      </c>
      <c r="F79" s="31">
        <v>8.8000000000000007</v>
      </c>
      <c r="G79" s="32">
        <v>92200000</v>
      </c>
      <c r="H79" s="32">
        <v>27660000</v>
      </c>
      <c r="I79" s="32">
        <v>119860000</v>
      </c>
      <c r="J79" s="32">
        <v>0</v>
      </c>
      <c r="K79" s="32">
        <v>8</v>
      </c>
      <c r="L79" s="32">
        <v>61</v>
      </c>
      <c r="M79" s="32">
        <v>136</v>
      </c>
      <c r="N79" s="32">
        <v>19</v>
      </c>
      <c r="O79" s="56">
        <v>14</v>
      </c>
      <c r="P79" s="57">
        <f t="shared" ref="P79:P100" si="6">_xlfn.RANK.EQ(D79,$D$15:$D$100,0)</f>
        <v>68</v>
      </c>
      <c r="Q79" s="32">
        <f t="shared" ref="Q79:Q100" si="7">_xlfn.RANK.EQ(E79,$E$15:$E$100,0)</f>
        <v>36</v>
      </c>
      <c r="R79" s="32">
        <f t="shared" ref="R79:R100" si="8">_xlfn.RANK.EQ(F79,$F$15:$F$100,0)</f>
        <v>82</v>
      </c>
      <c r="S79" s="58">
        <f t="shared" ref="S79:S100" si="9">_xlfn.RANK.EQ(O79,$O$15:$O$100,0)</f>
        <v>85</v>
      </c>
    </row>
    <row r="80" spans="1:19" s="46" customFormat="1">
      <c r="A80" s="7" t="s">
        <v>154</v>
      </c>
      <c r="B80" s="7" t="s">
        <v>216</v>
      </c>
      <c r="C80" s="55" t="s">
        <v>155</v>
      </c>
      <c r="D80" s="30">
        <v>324</v>
      </c>
      <c r="E80" s="31">
        <v>17.600000000000001</v>
      </c>
      <c r="F80" s="31">
        <v>24.4</v>
      </c>
      <c r="G80" s="32">
        <v>463900000</v>
      </c>
      <c r="H80" s="32">
        <v>139170000</v>
      </c>
      <c r="I80" s="32">
        <v>603070000</v>
      </c>
      <c r="J80" s="32">
        <v>1</v>
      </c>
      <c r="K80" s="32">
        <v>33</v>
      </c>
      <c r="L80" s="32">
        <v>199</v>
      </c>
      <c r="M80" s="32">
        <v>463</v>
      </c>
      <c r="N80" s="32">
        <v>123</v>
      </c>
      <c r="O80" s="56">
        <v>26.6</v>
      </c>
      <c r="P80" s="57">
        <f t="shared" si="6"/>
        <v>32</v>
      </c>
      <c r="Q80" s="32">
        <f t="shared" si="7"/>
        <v>53</v>
      </c>
      <c r="R80" s="32">
        <f t="shared" si="8"/>
        <v>46</v>
      </c>
      <c r="S80" s="58">
        <f t="shared" si="9"/>
        <v>54</v>
      </c>
    </row>
    <row r="81" spans="1:19" s="46" customFormat="1">
      <c r="A81" s="7" t="s">
        <v>156</v>
      </c>
      <c r="B81" s="7" t="s">
        <v>216</v>
      </c>
      <c r="C81" s="55" t="s">
        <v>157</v>
      </c>
      <c r="D81" s="30">
        <v>298</v>
      </c>
      <c r="E81" s="31">
        <v>21.8</v>
      </c>
      <c r="F81" s="31">
        <v>24.8</v>
      </c>
      <c r="G81" s="32">
        <v>358600000</v>
      </c>
      <c r="H81" s="32">
        <v>107580000</v>
      </c>
      <c r="I81" s="32">
        <v>466180000</v>
      </c>
      <c r="J81" s="32">
        <v>2</v>
      </c>
      <c r="K81" s="32">
        <v>26</v>
      </c>
      <c r="L81" s="32">
        <v>185</v>
      </c>
      <c r="M81" s="32">
        <v>447</v>
      </c>
      <c r="N81" s="32">
        <v>81</v>
      </c>
      <c r="O81" s="56">
        <v>18.100000000000001</v>
      </c>
      <c r="P81" s="57">
        <f t="shared" si="6"/>
        <v>36</v>
      </c>
      <c r="Q81" s="32">
        <f t="shared" si="7"/>
        <v>25</v>
      </c>
      <c r="R81" s="32">
        <f t="shared" si="8"/>
        <v>42</v>
      </c>
      <c r="S81" s="58">
        <f t="shared" si="9"/>
        <v>81</v>
      </c>
    </row>
    <row r="82" spans="1:19" s="46" customFormat="1">
      <c r="A82" s="7" t="s">
        <v>158</v>
      </c>
      <c r="B82" s="7" t="s">
        <v>211</v>
      </c>
      <c r="C82" s="55" t="s">
        <v>159</v>
      </c>
      <c r="D82" s="30">
        <v>1036</v>
      </c>
      <c r="E82" s="31">
        <v>19.2</v>
      </c>
      <c r="F82" s="31">
        <v>25.6</v>
      </c>
      <c r="G82" s="32">
        <v>2240500000</v>
      </c>
      <c r="H82" s="32">
        <v>672150000</v>
      </c>
      <c r="I82" s="32">
        <v>2912650000</v>
      </c>
      <c r="J82" s="32">
        <v>23</v>
      </c>
      <c r="K82" s="32">
        <v>153</v>
      </c>
      <c r="L82" s="32">
        <v>497</v>
      </c>
      <c r="M82" s="32">
        <v>1062</v>
      </c>
      <c r="N82" s="32">
        <v>341</v>
      </c>
      <c r="O82" s="56">
        <v>32.1</v>
      </c>
      <c r="P82" s="57">
        <f t="shared" si="6"/>
        <v>11</v>
      </c>
      <c r="Q82" s="32">
        <f t="shared" si="7"/>
        <v>42</v>
      </c>
      <c r="R82" s="32">
        <f t="shared" si="8"/>
        <v>39</v>
      </c>
      <c r="S82" s="58">
        <f t="shared" si="9"/>
        <v>30</v>
      </c>
    </row>
    <row r="83" spans="1:19" s="46" customFormat="1">
      <c r="A83" s="7" t="s">
        <v>160</v>
      </c>
      <c r="B83" s="7" t="s">
        <v>211</v>
      </c>
      <c r="C83" s="55" t="s">
        <v>161</v>
      </c>
      <c r="D83" s="30">
        <v>1280</v>
      </c>
      <c r="E83" s="31">
        <v>20.7</v>
      </c>
      <c r="F83" s="31">
        <v>30.4</v>
      </c>
      <c r="G83" s="32">
        <v>2293700000</v>
      </c>
      <c r="H83" s="32">
        <v>688110000</v>
      </c>
      <c r="I83" s="32">
        <v>2981810000</v>
      </c>
      <c r="J83" s="32">
        <v>31</v>
      </c>
      <c r="K83" s="32">
        <v>202</v>
      </c>
      <c r="L83" s="32">
        <v>571</v>
      </c>
      <c r="M83" s="32">
        <v>1293</v>
      </c>
      <c r="N83" s="32">
        <v>409</v>
      </c>
      <c r="O83" s="56">
        <v>31.6</v>
      </c>
      <c r="P83" s="57">
        <f t="shared" si="6"/>
        <v>9</v>
      </c>
      <c r="Q83" s="32">
        <f t="shared" si="7"/>
        <v>34</v>
      </c>
      <c r="R83" s="32">
        <f t="shared" si="8"/>
        <v>16</v>
      </c>
      <c r="S83" s="58">
        <f t="shared" si="9"/>
        <v>35</v>
      </c>
    </row>
    <row r="84" spans="1:19" s="46" customFormat="1">
      <c r="A84" s="7" t="s">
        <v>162</v>
      </c>
      <c r="B84" s="7" t="s">
        <v>216</v>
      </c>
      <c r="C84" s="55" t="s">
        <v>163</v>
      </c>
      <c r="D84" s="30">
        <v>492</v>
      </c>
      <c r="E84" s="31">
        <v>17.5</v>
      </c>
      <c r="F84" s="31">
        <v>23</v>
      </c>
      <c r="G84" s="32">
        <v>717800000</v>
      </c>
      <c r="H84" s="32">
        <v>215340000</v>
      </c>
      <c r="I84" s="32">
        <v>933140000</v>
      </c>
      <c r="J84" s="32">
        <v>7</v>
      </c>
      <c r="K84" s="32">
        <v>61</v>
      </c>
      <c r="L84" s="32">
        <v>295</v>
      </c>
      <c r="M84" s="32">
        <v>493</v>
      </c>
      <c r="N84" s="32">
        <v>166</v>
      </c>
      <c r="O84" s="56">
        <v>33.700000000000003</v>
      </c>
      <c r="P84" s="57">
        <f t="shared" si="6"/>
        <v>21</v>
      </c>
      <c r="Q84" s="32">
        <f t="shared" si="7"/>
        <v>55</v>
      </c>
      <c r="R84" s="32">
        <f t="shared" si="8"/>
        <v>52</v>
      </c>
      <c r="S84" s="58">
        <f t="shared" si="9"/>
        <v>21</v>
      </c>
    </row>
    <row r="85" spans="1:19" s="46" customFormat="1">
      <c r="A85" s="7" t="s">
        <v>164</v>
      </c>
      <c r="B85" s="7" t="s">
        <v>216</v>
      </c>
      <c r="C85" s="55" t="s">
        <v>165</v>
      </c>
      <c r="D85" s="30">
        <v>488</v>
      </c>
      <c r="E85" s="31">
        <v>18.399999999999999</v>
      </c>
      <c r="F85" s="31">
        <v>26.8</v>
      </c>
      <c r="G85" s="32">
        <v>840000000</v>
      </c>
      <c r="H85" s="32">
        <v>252000000</v>
      </c>
      <c r="I85" s="32">
        <v>1092000000</v>
      </c>
      <c r="J85" s="32">
        <v>8</v>
      </c>
      <c r="K85" s="32">
        <v>62</v>
      </c>
      <c r="L85" s="32">
        <v>273</v>
      </c>
      <c r="M85" s="32">
        <v>492</v>
      </c>
      <c r="N85" s="32">
        <v>152</v>
      </c>
      <c r="O85" s="56">
        <v>30.9</v>
      </c>
      <c r="P85" s="57">
        <f t="shared" si="6"/>
        <v>23</v>
      </c>
      <c r="Q85" s="32">
        <f t="shared" si="7"/>
        <v>50</v>
      </c>
      <c r="R85" s="32">
        <f t="shared" si="8"/>
        <v>32</v>
      </c>
      <c r="S85" s="58">
        <f t="shared" si="9"/>
        <v>38</v>
      </c>
    </row>
    <row r="86" spans="1:19" s="46" customFormat="1">
      <c r="A86" s="59" t="s">
        <v>166</v>
      </c>
      <c r="B86" s="59" t="s">
        <v>212</v>
      </c>
      <c r="C86" s="60" t="s">
        <v>167</v>
      </c>
      <c r="D86" s="61">
        <v>46</v>
      </c>
      <c r="E86" s="62">
        <v>21.7</v>
      </c>
      <c r="F86" s="62">
        <v>8.6999999999999993</v>
      </c>
      <c r="G86" s="63">
        <v>35200000</v>
      </c>
      <c r="H86" s="63">
        <v>10560000</v>
      </c>
      <c r="I86" s="63">
        <v>45760000</v>
      </c>
      <c r="J86" s="63">
        <v>0</v>
      </c>
      <c r="K86" s="63">
        <v>1</v>
      </c>
      <c r="L86" s="63">
        <v>37</v>
      </c>
      <c r="M86" s="63">
        <v>48</v>
      </c>
      <c r="N86" s="63">
        <v>16</v>
      </c>
      <c r="O86" s="33">
        <v>33.299999999999997</v>
      </c>
      <c r="P86" s="57">
        <f t="shared" si="6"/>
        <v>78</v>
      </c>
      <c r="Q86" s="32">
        <f t="shared" si="7"/>
        <v>26</v>
      </c>
      <c r="R86" s="32">
        <f t="shared" si="8"/>
        <v>83</v>
      </c>
      <c r="S86" s="58">
        <f t="shared" si="9"/>
        <v>23</v>
      </c>
    </row>
    <row r="87" spans="1:19" s="46" customFormat="1">
      <c r="A87" s="7" t="s">
        <v>168</v>
      </c>
      <c r="B87" s="7" t="s">
        <v>216</v>
      </c>
      <c r="C87" s="55" t="s">
        <v>169</v>
      </c>
      <c r="D87" s="30">
        <v>279</v>
      </c>
      <c r="E87" s="31">
        <v>21.9</v>
      </c>
      <c r="F87" s="31">
        <v>22.2</v>
      </c>
      <c r="G87" s="32">
        <v>346700000</v>
      </c>
      <c r="H87" s="32">
        <v>104010000</v>
      </c>
      <c r="I87" s="32">
        <v>450710000</v>
      </c>
      <c r="J87" s="32">
        <v>1</v>
      </c>
      <c r="K87" s="32">
        <v>22</v>
      </c>
      <c r="L87" s="32">
        <v>180</v>
      </c>
      <c r="M87" s="32">
        <v>417</v>
      </c>
      <c r="N87" s="32">
        <v>103</v>
      </c>
      <c r="O87" s="56">
        <v>24.7</v>
      </c>
      <c r="P87" s="57">
        <f t="shared" si="6"/>
        <v>40</v>
      </c>
      <c r="Q87" s="32">
        <f t="shared" si="7"/>
        <v>23</v>
      </c>
      <c r="R87" s="32">
        <f t="shared" si="8"/>
        <v>55</v>
      </c>
      <c r="S87" s="58">
        <f t="shared" si="9"/>
        <v>64</v>
      </c>
    </row>
    <row r="88" spans="1:19" s="46" customFormat="1">
      <c r="A88" s="7" t="s">
        <v>170</v>
      </c>
      <c r="B88" s="7" t="s">
        <v>216</v>
      </c>
      <c r="C88" s="55" t="s">
        <v>171</v>
      </c>
      <c r="D88" s="30">
        <v>490</v>
      </c>
      <c r="E88" s="31">
        <v>18.2</v>
      </c>
      <c r="F88" s="31">
        <v>20.6</v>
      </c>
      <c r="G88" s="32">
        <v>848700000</v>
      </c>
      <c r="H88" s="32">
        <v>254610000</v>
      </c>
      <c r="I88" s="32">
        <v>1103310000</v>
      </c>
      <c r="J88" s="32">
        <v>17</v>
      </c>
      <c r="K88" s="32">
        <v>61</v>
      </c>
      <c r="L88" s="32">
        <v>275</v>
      </c>
      <c r="M88" s="32">
        <v>458</v>
      </c>
      <c r="N88" s="32">
        <v>148</v>
      </c>
      <c r="O88" s="56">
        <v>32.299999999999997</v>
      </c>
      <c r="P88" s="57">
        <f t="shared" si="6"/>
        <v>22</v>
      </c>
      <c r="Q88" s="32">
        <f t="shared" si="7"/>
        <v>52</v>
      </c>
      <c r="R88" s="32">
        <f t="shared" si="8"/>
        <v>61</v>
      </c>
      <c r="S88" s="58">
        <f t="shared" si="9"/>
        <v>29</v>
      </c>
    </row>
    <row r="89" spans="1:19" s="46" customFormat="1">
      <c r="A89" s="6" t="s">
        <v>172</v>
      </c>
      <c r="B89" s="6" t="s">
        <v>216</v>
      </c>
      <c r="C89" s="64" t="s">
        <v>173</v>
      </c>
      <c r="D89" s="65">
        <v>274</v>
      </c>
      <c r="E89" s="66">
        <v>22.6</v>
      </c>
      <c r="F89" s="66">
        <v>16.399999999999999</v>
      </c>
      <c r="G89" s="67">
        <v>353600000</v>
      </c>
      <c r="H89" s="67">
        <v>106080000</v>
      </c>
      <c r="I89" s="67">
        <v>459680000</v>
      </c>
      <c r="J89" s="67">
        <v>3</v>
      </c>
      <c r="K89" s="67">
        <v>28</v>
      </c>
      <c r="L89" s="67">
        <v>179</v>
      </c>
      <c r="M89" s="67">
        <v>407</v>
      </c>
      <c r="N89" s="67">
        <v>80</v>
      </c>
      <c r="O89" s="68">
        <v>19.7</v>
      </c>
      <c r="P89" s="69">
        <f t="shared" si="6"/>
        <v>41</v>
      </c>
      <c r="Q89" s="67">
        <f t="shared" si="7"/>
        <v>21</v>
      </c>
      <c r="R89" s="67">
        <f t="shared" si="8"/>
        <v>71</v>
      </c>
      <c r="S89" s="70">
        <f t="shared" si="9"/>
        <v>78</v>
      </c>
    </row>
    <row r="90" spans="1:19" s="46" customFormat="1">
      <c r="A90" s="7" t="s">
        <v>174</v>
      </c>
      <c r="B90" s="7" t="s">
        <v>213</v>
      </c>
      <c r="C90" s="55" t="s">
        <v>175</v>
      </c>
      <c r="D90" s="30">
        <v>206</v>
      </c>
      <c r="E90" s="31">
        <v>9.1999999999999993</v>
      </c>
      <c r="F90" s="31">
        <v>24.8</v>
      </c>
      <c r="G90" s="32">
        <v>466500000</v>
      </c>
      <c r="H90" s="32">
        <v>139950000</v>
      </c>
      <c r="I90" s="32">
        <v>606450000</v>
      </c>
      <c r="J90" s="32">
        <v>5</v>
      </c>
      <c r="K90" s="32">
        <v>38</v>
      </c>
      <c r="L90" s="32">
        <v>106</v>
      </c>
      <c r="M90" s="32">
        <v>271</v>
      </c>
      <c r="N90" s="32">
        <v>78</v>
      </c>
      <c r="O90" s="56">
        <v>28.8</v>
      </c>
      <c r="P90" s="57">
        <f t="shared" si="6"/>
        <v>49</v>
      </c>
      <c r="Q90" s="32">
        <f t="shared" si="7"/>
        <v>83</v>
      </c>
      <c r="R90" s="32">
        <f t="shared" si="8"/>
        <v>42</v>
      </c>
      <c r="S90" s="58">
        <f t="shared" si="9"/>
        <v>47</v>
      </c>
    </row>
    <row r="91" spans="1:19" s="46" customFormat="1">
      <c r="A91" s="59" t="s">
        <v>176</v>
      </c>
      <c r="B91" s="59" t="s">
        <v>212</v>
      </c>
      <c r="C91" s="60" t="s">
        <v>177</v>
      </c>
      <c r="D91" s="61">
        <v>37</v>
      </c>
      <c r="E91" s="62">
        <v>29.7</v>
      </c>
      <c r="F91" s="62">
        <v>8.1</v>
      </c>
      <c r="G91" s="63">
        <v>38600000</v>
      </c>
      <c r="H91" s="63">
        <v>11580000</v>
      </c>
      <c r="I91" s="63">
        <v>50180000</v>
      </c>
      <c r="J91" s="63">
        <v>0</v>
      </c>
      <c r="K91" s="63">
        <v>5</v>
      </c>
      <c r="L91" s="63">
        <v>30</v>
      </c>
      <c r="M91" s="63">
        <v>37</v>
      </c>
      <c r="N91" s="63">
        <v>7</v>
      </c>
      <c r="O91" s="33">
        <v>18.899999999999999</v>
      </c>
      <c r="P91" s="57">
        <f t="shared" si="6"/>
        <v>81</v>
      </c>
      <c r="Q91" s="32">
        <f t="shared" si="7"/>
        <v>13</v>
      </c>
      <c r="R91" s="32">
        <f t="shared" si="8"/>
        <v>85</v>
      </c>
      <c r="S91" s="58">
        <f t="shared" si="9"/>
        <v>80</v>
      </c>
    </row>
    <row r="92" spans="1:19" s="46" customFormat="1">
      <c r="A92" s="7" t="s">
        <v>178</v>
      </c>
      <c r="B92" s="7" t="s">
        <v>211</v>
      </c>
      <c r="C92" s="55" t="s">
        <v>179</v>
      </c>
      <c r="D92" s="30">
        <v>2062</v>
      </c>
      <c r="E92" s="31">
        <v>16.100000000000001</v>
      </c>
      <c r="F92" s="31">
        <v>31.9</v>
      </c>
      <c r="G92" s="32">
        <v>5345500000</v>
      </c>
      <c r="H92" s="32">
        <v>1603650000</v>
      </c>
      <c r="I92" s="32">
        <v>6949150000</v>
      </c>
      <c r="J92" s="32">
        <v>97</v>
      </c>
      <c r="K92" s="32">
        <v>377</v>
      </c>
      <c r="L92" s="32">
        <v>742</v>
      </c>
      <c r="M92" s="32">
        <v>2079</v>
      </c>
      <c r="N92" s="32">
        <v>693</v>
      </c>
      <c r="O92" s="56">
        <v>33.299999999999997</v>
      </c>
      <c r="P92" s="57">
        <f t="shared" si="6"/>
        <v>5</v>
      </c>
      <c r="Q92" s="32">
        <f t="shared" si="7"/>
        <v>65</v>
      </c>
      <c r="R92" s="32">
        <f t="shared" si="8"/>
        <v>14</v>
      </c>
      <c r="S92" s="58">
        <f t="shared" si="9"/>
        <v>23</v>
      </c>
    </row>
    <row r="93" spans="1:19" s="46" customFormat="1">
      <c r="A93" s="7" t="s">
        <v>180</v>
      </c>
      <c r="B93" s="7" t="s">
        <v>216</v>
      </c>
      <c r="C93" s="55" t="s">
        <v>181</v>
      </c>
      <c r="D93" s="30">
        <v>271</v>
      </c>
      <c r="E93" s="31">
        <v>18.5</v>
      </c>
      <c r="F93" s="31">
        <v>14.8</v>
      </c>
      <c r="G93" s="32">
        <v>363900000</v>
      </c>
      <c r="H93" s="32">
        <v>109170000</v>
      </c>
      <c r="I93" s="32">
        <v>473070000</v>
      </c>
      <c r="J93" s="32">
        <v>1</v>
      </c>
      <c r="K93" s="32">
        <v>25</v>
      </c>
      <c r="L93" s="32">
        <v>183</v>
      </c>
      <c r="M93" s="32">
        <v>465</v>
      </c>
      <c r="N93" s="32">
        <v>96</v>
      </c>
      <c r="O93" s="56">
        <v>20.6</v>
      </c>
      <c r="P93" s="57">
        <f t="shared" si="6"/>
        <v>42</v>
      </c>
      <c r="Q93" s="32">
        <f t="shared" si="7"/>
        <v>49</v>
      </c>
      <c r="R93" s="32">
        <f t="shared" si="8"/>
        <v>78</v>
      </c>
      <c r="S93" s="58">
        <f t="shared" si="9"/>
        <v>75</v>
      </c>
    </row>
    <row r="94" spans="1:19" s="46" customFormat="1">
      <c r="A94" s="7" t="s">
        <v>182</v>
      </c>
      <c r="B94" s="7" t="s">
        <v>216</v>
      </c>
      <c r="C94" s="55" t="s">
        <v>183</v>
      </c>
      <c r="D94" s="30">
        <v>687</v>
      </c>
      <c r="E94" s="31">
        <v>22.9</v>
      </c>
      <c r="F94" s="31">
        <v>29.8</v>
      </c>
      <c r="G94" s="32">
        <v>1193500000</v>
      </c>
      <c r="H94" s="32">
        <v>358050000</v>
      </c>
      <c r="I94" s="32">
        <v>1551550000</v>
      </c>
      <c r="J94" s="32">
        <v>8</v>
      </c>
      <c r="K94" s="32">
        <v>85</v>
      </c>
      <c r="L94" s="32">
        <v>349</v>
      </c>
      <c r="M94" s="32">
        <v>690</v>
      </c>
      <c r="N94" s="32">
        <v>228</v>
      </c>
      <c r="O94" s="56">
        <v>33</v>
      </c>
      <c r="P94" s="57">
        <f t="shared" si="6"/>
        <v>18</v>
      </c>
      <c r="Q94" s="32">
        <f t="shared" si="7"/>
        <v>20</v>
      </c>
      <c r="R94" s="32">
        <f t="shared" si="8"/>
        <v>18</v>
      </c>
      <c r="S94" s="58">
        <f t="shared" si="9"/>
        <v>25</v>
      </c>
    </row>
    <row r="95" spans="1:19" s="46" customFormat="1">
      <c r="A95" s="7" t="s">
        <v>184</v>
      </c>
      <c r="B95" s="7" t="s">
        <v>216</v>
      </c>
      <c r="C95" s="55" t="s">
        <v>185</v>
      </c>
      <c r="D95" s="30">
        <v>694</v>
      </c>
      <c r="E95" s="31">
        <v>16.3</v>
      </c>
      <c r="F95" s="31">
        <v>27.8</v>
      </c>
      <c r="G95" s="32">
        <v>1355800000</v>
      </c>
      <c r="H95" s="32">
        <v>406740000</v>
      </c>
      <c r="I95" s="32">
        <v>1762540000</v>
      </c>
      <c r="J95" s="32">
        <v>9</v>
      </c>
      <c r="K95" s="32">
        <v>102</v>
      </c>
      <c r="L95" s="32">
        <v>343</v>
      </c>
      <c r="M95" s="32">
        <v>770</v>
      </c>
      <c r="N95" s="32">
        <v>232</v>
      </c>
      <c r="O95" s="56">
        <v>30.1</v>
      </c>
      <c r="P95" s="57">
        <f t="shared" si="6"/>
        <v>17</v>
      </c>
      <c r="Q95" s="32">
        <f t="shared" si="7"/>
        <v>63</v>
      </c>
      <c r="R95" s="32">
        <f t="shared" si="8"/>
        <v>26</v>
      </c>
      <c r="S95" s="58">
        <f t="shared" si="9"/>
        <v>43</v>
      </c>
    </row>
    <row r="96" spans="1:19" s="46" customFormat="1">
      <c r="A96" s="7" t="s">
        <v>186</v>
      </c>
      <c r="B96" s="7" t="s">
        <v>216</v>
      </c>
      <c r="C96" s="55" t="s">
        <v>187</v>
      </c>
      <c r="D96" s="30">
        <v>289</v>
      </c>
      <c r="E96" s="31">
        <v>19.399999999999999</v>
      </c>
      <c r="F96" s="31">
        <v>24.6</v>
      </c>
      <c r="G96" s="32">
        <v>342700000</v>
      </c>
      <c r="H96" s="32">
        <v>102810000</v>
      </c>
      <c r="I96" s="32">
        <v>445510000</v>
      </c>
      <c r="J96" s="32">
        <v>0</v>
      </c>
      <c r="K96" s="32">
        <v>26</v>
      </c>
      <c r="L96" s="32">
        <v>184</v>
      </c>
      <c r="M96" s="32">
        <v>358</v>
      </c>
      <c r="N96" s="32">
        <v>78</v>
      </c>
      <c r="O96" s="56">
        <v>21.8</v>
      </c>
      <c r="P96" s="57">
        <f t="shared" si="6"/>
        <v>37</v>
      </c>
      <c r="Q96" s="32">
        <f t="shared" si="7"/>
        <v>40</v>
      </c>
      <c r="R96" s="32">
        <f t="shared" si="8"/>
        <v>45</v>
      </c>
      <c r="S96" s="58">
        <f t="shared" si="9"/>
        <v>74</v>
      </c>
    </row>
    <row r="97" spans="1:19" s="46" customFormat="1">
      <c r="A97" s="7" t="s">
        <v>188</v>
      </c>
      <c r="B97" s="7" t="s">
        <v>216</v>
      </c>
      <c r="C97" s="55" t="s">
        <v>189</v>
      </c>
      <c r="D97" s="30">
        <v>280</v>
      </c>
      <c r="E97" s="31">
        <v>18.899999999999999</v>
      </c>
      <c r="F97" s="31">
        <v>20.7</v>
      </c>
      <c r="G97" s="32">
        <v>441400000</v>
      </c>
      <c r="H97" s="32">
        <v>132420000</v>
      </c>
      <c r="I97" s="32">
        <v>573820000</v>
      </c>
      <c r="J97" s="32">
        <v>2</v>
      </c>
      <c r="K97" s="32">
        <v>44</v>
      </c>
      <c r="L97" s="32">
        <v>166</v>
      </c>
      <c r="M97" s="32">
        <v>334</v>
      </c>
      <c r="N97" s="32">
        <v>89</v>
      </c>
      <c r="O97" s="56">
        <v>26.6</v>
      </c>
      <c r="P97" s="57">
        <f t="shared" si="6"/>
        <v>38</v>
      </c>
      <c r="Q97" s="32">
        <f t="shared" si="7"/>
        <v>45</v>
      </c>
      <c r="R97" s="32">
        <f t="shared" si="8"/>
        <v>60</v>
      </c>
      <c r="S97" s="58">
        <f t="shared" si="9"/>
        <v>54</v>
      </c>
    </row>
    <row r="98" spans="1:19" s="46" customFormat="1">
      <c r="A98" s="7" t="s">
        <v>190</v>
      </c>
      <c r="B98" s="7" t="s">
        <v>216</v>
      </c>
      <c r="C98" s="55" t="s">
        <v>191</v>
      </c>
      <c r="D98" s="30">
        <v>530</v>
      </c>
      <c r="E98" s="31">
        <v>20.2</v>
      </c>
      <c r="F98" s="31">
        <v>19.8</v>
      </c>
      <c r="G98" s="32">
        <v>763900000</v>
      </c>
      <c r="H98" s="32">
        <v>229170000</v>
      </c>
      <c r="I98" s="32">
        <v>993070000</v>
      </c>
      <c r="J98" s="32">
        <v>6</v>
      </c>
      <c r="K98" s="32">
        <v>53</v>
      </c>
      <c r="L98" s="32">
        <v>346</v>
      </c>
      <c r="M98" s="32">
        <v>719</v>
      </c>
      <c r="N98" s="32">
        <v>178</v>
      </c>
      <c r="O98" s="56">
        <v>24.8</v>
      </c>
      <c r="P98" s="57">
        <f t="shared" si="6"/>
        <v>20</v>
      </c>
      <c r="Q98" s="32">
        <f t="shared" si="7"/>
        <v>35</v>
      </c>
      <c r="R98" s="32">
        <f t="shared" si="8"/>
        <v>63</v>
      </c>
      <c r="S98" s="58">
        <f t="shared" si="9"/>
        <v>62</v>
      </c>
    </row>
    <row r="99" spans="1:19" s="46" customFormat="1">
      <c r="A99" s="7" t="s">
        <v>192</v>
      </c>
      <c r="B99" s="7" t="s">
        <v>213</v>
      </c>
      <c r="C99" s="55" t="s">
        <v>193</v>
      </c>
      <c r="D99" s="30">
        <v>25</v>
      </c>
      <c r="E99" s="31">
        <v>16</v>
      </c>
      <c r="F99" s="31">
        <v>32</v>
      </c>
      <c r="G99" s="32">
        <v>29500000</v>
      </c>
      <c r="H99" s="32">
        <v>8850000</v>
      </c>
      <c r="I99" s="32">
        <v>38350000</v>
      </c>
      <c r="J99" s="32">
        <v>0</v>
      </c>
      <c r="K99" s="32">
        <v>2</v>
      </c>
      <c r="L99" s="32">
        <v>16</v>
      </c>
      <c r="M99" s="32">
        <v>41</v>
      </c>
      <c r="N99" s="32">
        <v>4</v>
      </c>
      <c r="O99" s="56">
        <v>9.8000000000000007</v>
      </c>
      <c r="P99" s="57">
        <f t="shared" si="6"/>
        <v>85</v>
      </c>
      <c r="Q99" s="32">
        <f t="shared" si="7"/>
        <v>66</v>
      </c>
      <c r="R99" s="32">
        <f t="shared" si="8"/>
        <v>13</v>
      </c>
      <c r="S99" s="58">
        <f t="shared" si="9"/>
        <v>86</v>
      </c>
    </row>
    <row r="100" spans="1:19" s="46" customFormat="1" ht="14.25" thickBot="1">
      <c r="A100" s="7" t="s">
        <v>194</v>
      </c>
      <c r="B100" s="7" t="s">
        <v>216</v>
      </c>
      <c r="C100" s="55" t="s">
        <v>195</v>
      </c>
      <c r="D100" s="38">
        <v>308</v>
      </c>
      <c r="E100" s="39">
        <v>24</v>
      </c>
      <c r="F100" s="39">
        <v>19.2</v>
      </c>
      <c r="G100" s="40">
        <v>455600000</v>
      </c>
      <c r="H100" s="40">
        <v>136680000</v>
      </c>
      <c r="I100" s="40">
        <v>592280000</v>
      </c>
      <c r="J100" s="40">
        <v>4</v>
      </c>
      <c r="K100" s="40">
        <v>28</v>
      </c>
      <c r="L100" s="40">
        <v>193</v>
      </c>
      <c r="M100" s="40">
        <v>401</v>
      </c>
      <c r="N100" s="40">
        <v>97</v>
      </c>
      <c r="O100" s="71">
        <v>24.2</v>
      </c>
      <c r="P100" s="72">
        <f t="shared" si="6"/>
        <v>34</v>
      </c>
      <c r="Q100" s="40">
        <f t="shared" si="7"/>
        <v>19</v>
      </c>
      <c r="R100" s="40">
        <f t="shared" si="8"/>
        <v>64</v>
      </c>
      <c r="S100" s="73">
        <f t="shared" si="9"/>
        <v>68</v>
      </c>
    </row>
    <row r="101" spans="1:19" s="46" customFormat="1" ht="14.25" thickBot="1"/>
    <row r="102" spans="1:19" ht="14.25" thickBot="1">
      <c r="C102" s="191" t="s">
        <v>370</v>
      </c>
      <c r="D102" s="192">
        <f>SUM(D15:D100)</f>
        <v>42439</v>
      </c>
      <c r="E102" s="193"/>
      <c r="F102" s="193"/>
      <c r="G102" s="192">
        <f t="shared" ref="G102:N102" si="10">SUM(G15:G100)</f>
        <v>104516619901</v>
      </c>
      <c r="H102" s="192">
        <f t="shared" si="10"/>
        <v>31354985973</v>
      </c>
      <c r="I102" s="192">
        <f t="shared" si="10"/>
        <v>135871605874</v>
      </c>
      <c r="J102" s="192">
        <f t="shared" si="10"/>
        <v>1596</v>
      </c>
      <c r="K102" s="192">
        <f t="shared" si="10"/>
        <v>7231</v>
      </c>
      <c r="L102" s="192">
        <f t="shared" si="10"/>
        <v>18029</v>
      </c>
      <c r="M102" s="192">
        <f t="shared" si="10"/>
        <v>43226</v>
      </c>
      <c r="N102" s="192">
        <f t="shared" si="10"/>
        <v>13820</v>
      </c>
      <c r="O102" s="194"/>
    </row>
  </sheetData>
  <autoFilter ref="A14:T100" xr:uid="{00000000-0009-0000-0000-00000A000000}">
    <sortState xmlns:xlrd2="http://schemas.microsoft.com/office/spreadsheetml/2017/richdata2" ref="A14:T99">
      <sortCondition ref="A13:A99"/>
    </sortState>
  </autoFilter>
  <mergeCells count="7">
    <mergeCell ref="D4:L4"/>
    <mergeCell ref="M4:O5"/>
    <mergeCell ref="J5:L5"/>
    <mergeCell ref="D11:S11"/>
    <mergeCell ref="D12:L12"/>
    <mergeCell ref="M12:O13"/>
    <mergeCell ref="J13:L13"/>
  </mergeCells>
  <phoneticPr fontId="1"/>
  <hyperlinks>
    <hyperlink ref="U1" location="目次!A1" display="目次に戻る" xr:uid="{00000000-0004-0000-0A00-000000000000}"/>
  </hyperlinks>
  <pageMargins left="0.51181102362204722" right="0.51181102362204722" top="0.74803149606299213" bottom="0.74803149606299213" header="0.31496062992125984" footer="0.31496062992125984"/>
  <pageSetup paperSize="9" scale="44" orientation="portrait" r:id="rId1"/>
  <headerFooter>
    <oddFooter>&amp;R&amp;6出典：日本学術振興会公表資料「科研費データ」を加工して作成（https://www.jsps.go.jp/j-grantsinaid/27_kdata/kohyo/index.html）</oddFooter>
  </headerFooter>
  <colBreaks count="1" manualBreakCount="1">
    <brk id="19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628D68-6E69-4F1F-8437-AF990EF3E745}">
  <sheetPr>
    <tabColor theme="9"/>
  </sheetPr>
  <dimension ref="A1:U102"/>
  <sheetViews>
    <sheetView workbookViewId="0">
      <pane xSplit="3" ySplit="14" topLeftCell="D15" activePane="bottomRight" state="frozen"/>
      <selection pane="topRight" activeCell="D1" sqref="D1"/>
      <selection pane="bottomLeft" activeCell="A15" sqref="A15"/>
      <selection pane="bottomRight" activeCell="D15" sqref="D15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6" width="9.375" style="46" customWidth="1"/>
    <col min="7" max="7" width="17.625" style="46" customWidth="1"/>
    <col min="8" max="8" width="16.125" style="46" customWidth="1"/>
    <col min="9" max="9" width="18.25" style="46" customWidth="1"/>
    <col min="10" max="15" width="9.25" style="46" customWidth="1"/>
    <col min="16" max="19" width="8.625" style="46" customWidth="1"/>
    <col min="20" max="20" width="9" style="46"/>
    <col min="21" max="21" width="11.625" bestFit="1" customWidth="1"/>
  </cols>
  <sheetData>
    <row r="1" spans="1:21" ht="24" customHeight="1" thickBot="1">
      <c r="A1" s="1" t="s">
        <v>235</v>
      </c>
      <c r="B1" s="1"/>
      <c r="C1" s="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 s="74" t="s">
        <v>196</v>
      </c>
    </row>
    <row r="2" spans="1:21" ht="24" customHeight="1">
      <c r="A2" s="1" t="s">
        <v>241</v>
      </c>
      <c r="B2" s="1"/>
      <c r="C2" s="1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</row>
    <row r="3" spans="1:21" s="4" customFormat="1" ht="14.25" thickBot="1">
      <c r="A3" s="79"/>
      <c r="B3" s="5"/>
      <c r="C3" s="79"/>
      <c r="D3" s="79"/>
      <c r="E3" s="79"/>
      <c r="F3" s="79"/>
      <c r="G3" s="5"/>
      <c r="H3" s="79"/>
      <c r="I3" s="79"/>
      <c r="J3" s="79"/>
      <c r="K3" s="79"/>
    </row>
    <row r="4" spans="1:21" s="46" customFormat="1">
      <c r="A4"/>
      <c r="B4"/>
      <c r="C4"/>
      <c r="D4" s="230" t="s">
        <v>14</v>
      </c>
      <c r="E4" s="231"/>
      <c r="F4" s="231"/>
      <c r="G4" s="231"/>
      <c r="H4" s="231"/>
      <c r="I4" s="231"/>
      <c r="J4" s="231"/>
      <c r="K4" s="231"/>
      <c r="L4" s="231"/>
      <c r="M4" s="232" t="s">
        <v>13</v>
      </c>
      <c r="N4" s="232"/>
      <c r="O4" s="233"/>
      <c r="P4" s="88"/>
      <c r="Q4" s="89"/>
      <c r="R4" s="89"/>
      <c r="S4" s="90"/>
    </row>
    <row r="5" spans="1:21" s="46" customFormat="1">
      <c r="A5"/>
      <c r="B5"/>
      <c r="C5"/>
      <c r="D5" s="11"/>
      <c r="E5" s="9"/>
      <c r="F5" s="9"/>
      <c r="G5" s="9"/>
      <c r="H5" s="9"/>
      <c r="I5" s="9"/>
      <c r="J5" s="236" t="s">
        <v>9</v>
      </c>
      <c r="K5" s="237"/>
      <c r="L5" s="237"/>
      <c r="M5" s="234"/>
      <c r="N5" s="234"/>
      <c r="O5" s="235"/>
      <c r="P5" s="12"/>
      <c r="Q5" s="13"/>
      <c r="R5" s="13"/>
      <c r="S5" s="14"/>
    </row>
    <row r="6" spans="1:21" s="46" customFormat="1" ht="41.25" thickBot="1">
      <c r="A6"/>
      <c r="B6"/>
      <c r="C6"/>
      <c r="D6" s="16" t="s">
        <v>12</v>
      </c>
      <c r="E6" s="17" t="s">
        <v>11</v>
      </c>
      <c r="F6" s="17" t="s">
        <v>10</v>
      </c>
      <c r="G6" s="51" t="s">
        <v>232</v>
      </c>
      <c r="H6" s="51" t="s">
        <v>233</v>
      </c>
      <c r="I6" s="51" t="s">
        <v>234</v>
      </c>
      <c r="J6" s="175" t="s">
        <v>8</v>
      </c>
      <c r="K6" s="175" t="s">
        <v>7</v>
      </c>
      <c r="L6" s="175" t="s">
        <v>6</v>
      </c>
      <c r="M6" s="175" t="s">
        <v>5</v>
      </c>
      <c r="N6" s="175" t="s">
        <v>4</v>
      </c>
      <c r="O6" s="19" t="s">
        <v>3</v>
      </c>
      <c r="P6" s="20" t="s">
        <v>15</v>
      </c>
      <c r="Q6" s="18" t="s">
        <v>16</v>
      </c>
      <c r="R6" s="18" t="s">
        <v>17</v>
      </c>
      <c r="S6" s="21" t="s">
        <v>18</v>
      </c>
    </row>
    <row r="7" spans="1:21" s="46" customFormat="1">
      <c r="A7"/>
      <c r="B7"/>
      <c r="C7" s="22" t="s">
        <v>1</v>
      </c>
      <c r="D7" s="23">
        <f>INDEX(D15:D100,MATCH(C7,C15:C100,0),0)</f>
        <v>254</v>
      </c>
      <c r="E7" s="24">
        <f>INDEX(E15:E100,MATCH(C7,C15:C100,0),0)</f>
        <v>21.7</v>
      </c>
      <c r="F7" s="24">
        <f>INDEX(F15:F100,MATCH(C7,C15:C100,0),0)</f>
        <v>15.7</v>
      </c>
      <c r="G7" s="25">
        <f>INDEX(G15:G100,MATCH(C7,C15:C100,0),0)</f>
        <v>347300000</v>
      </c>
      <c r="H7" s="26">
        <f>INDEX(H15:H100,MATCH(C7,C15:C100,0),0)</f>
        <v>104190000</v>
      </c>
      <c r="I7" s="26">
        <f>INDEX(I15:I100,MATCH(C7,C15:C100,0),0)</f>
        <v>451490000</v>
      </c>
      <c r="J7" s="26">
        <f t="shared" ref="J7:S7" si="0">INDEX(J15:J100,MATCH($C$7,$C$15:$C$100,0),0)</f>
        <v>1</v>
      </c>
      <c r="K7" s="26">
        <f t="shared" si="0"/>
        <v>28</v>
      </c>
      <c r="L7" s="26">
        <f t="shared" si="0"/>
        <v>171</v>
      </c>
      <c r="M7" s="26">
        <f t="shared" si="0"/>
        <v>380</v>
      </c>
      <c r="N7" s="26">
        <f t="shared" si="0"/>
        <v>67</v>
      </c>
      <c r="O7" s="27">
        <f t="shared" si="0"/>
        <v>17.600000000000001</v>
      </c>
      <c r="P7" s="26">
        <f t="shared" si="0"/>
        <v>42</v>
      </c>
      <c r="Q7" s="26">
        <f t="shared" si="0"/>
        <v>30</v>
      </c>
      <c r="R7" s="26">
        <f t="shared" si="0"/>
        <v>76</v>
      </c>
      <c r="S7" s="28">
        <f t="shared" si="0"/>
        <v>82</v>
      </c>
    </row>
    <row r="8" spans="1:21" s="46" customFormat="1">
      <c r="A8"/>
      <c r="B8"/>
      <c r="C8" s="29" t="s">
        <v>19</v>
      </c>
      <c r="D8" s="96">
        <f>ROUND(SUMIF($B$15:$B$100,"G",D15:D100)/(COUNTIFS(B15:B100,"G",D15:D100,"&lt;&gt;")),1)</f>
        <v>417.5</v>
      </c>
      <c r="E8" s="97">
        <f>ROUND(SUMIF($B$15:$B$100,"G",E15:E100)/(COUNTIFS(B15:B100,"G",D15:D100,"&lt;&gt;")),1)</f>
        <v>19.899999999999999</v>
      </c>
      <c r="F8" s="97">
        <f>ROUND(SUMIF($B$15:$B$100,"G",F15:F100)/(COUNTIFS(B15:B100,"G",D15:D100,"&lt;&gt;")),1)</f>
        <v>22.2</v>
      </c>
      <c r="G8" s="98">
        <f>ROUND(SUMIF($B$15:$B$100,"G",G15:G100)/(COUNTIFS(B15:B100,"G",D15:D100,"&lt;&gt;")),1)</f>
        <v>664268776.20000005</v>
      </c>
      <c r="H8" s="98">
        <f>ROUND(SUMIF($B$15:$B$100,"G",H15:H100)/(COUNTIFS(B15:B100,"G",D15:D100,"&lt;&gt;")),1)</f>
        <v>199280632.90000001</v>
      </c>
      <c r="I8" s="98">
        <f>ROUND(SUM(G8:H8),1)</f>
        <v>863549409.10000002</v>
      </c>
      <c r="J8" s="98">
        <f>ROUND(SUMIF($B$15:$B$100,"G",J15:J100)/(COUNTIFS(B15:B100,"G",D15:D100,"&lt;&gt;")),1)</f>
        <v>5</v>
      </c>
      <c r="K8" s="98">
        <f>ROUND(SUMIF($B$15:$B$100,"G",K15:K100)/(COUNTIFS(B15:B100,"G",D15:D100,"&lt;&gt;")),1)</f>
        <v>52.9</v>
      </c>
      <c r="L8" s="98">
        <f>ROUND(SUMIF($B$15:$B$100,"G",L15:L100)/(COUNTIFS(B15:B100,"G",D15:D100,"&lt;&gt;")),1)</f>
        <v>245.1</v>
      </c>
      <c r="M8" s="98">
        <f>ROUND(SUMIF($B$15:$B$100,"G",M15:M100)/(COUNTIFS(B15:B100,"G",D15:D100,"&lt;&gt;")),1)</f>
        <v>505</v>
      </c>
      <c r="N8" s="98">
        <f>ROUND(SUMIF($B$15:$B$100,"G",N15:N100)/(COUNTIFS(B15:B100,"G",D15:D100,"&lt;&gt;")),1)</f>
        <v>123.8</v>
      </c>
      <c r="O8" s="33">
        <f>SUMIF($B$15:$B$100,"G",O15:O100)/(COUNTIFS(B15:B100,"G",D15:D100,"&lt;&gt;"))</f>
        <v>24</v>
      </c>
      <c r="P8" s="34"/>
      <c r="Q8" s="35"/>
      <c r="R8" s="35"/>
      <c r="S8" s="36"/>
    </row>
    <row r="9" spans="1:21" s="46" customFormat="1" ht="14.25" thickBot="1">
      <c r="A9"/>
      <c r="B9"/>
      <c r="C9" s="37" t="s">
        <v>20</v>
      </c>
      <c r="D9" s="99">
        <f>ROUND(AVERAGE(D15:D100),1)</f>
        <v>479.8</v>
      </c>
      <c r="E9" s="100">
        <f>ROUND(AVERAGE(E15:E100),1)</f>
        <v>21.3</v>
      </c>
      <c r="F9" s="100">
        <f>ROUND(AVERAGE(F15:F100),1)</f>
        <v>23.4</v>
      </c>
      <c r="G9" s="101">
        <f>ROUND(AVERAGE(G15:G100),1)</f>
        <v>1204836300</v>
      </c>
      <c r="H9" s="101">
        <f>ROUND(AVERAGE(H15:H100),1)</f>
        <v>361450890</v>
      </c>
      <c r="I9" s="101">
        <f>ROUND(SUM(G9:H9),1)</f>
        <v>1566287190</v>
      </c>
      <c r="J9" s="101">
        <f t="shared" ref="J9:O9" si="1">ROUND(AVERAGE(J15:J100),1)</f>
        <v>17.7</v>
      </c>
      <c r="K9" s="101">
        <f t="shared" si="1"/>
        <v>84.4</v>
      </c>
      <c r="L9" s="101">
        <f t="shared" si="1"/>
        <v>204.6</v>
      </c>
      <c r="M9" s="101">
        <f t="shared" si="1"/>
        <v>486.5</v>
      </c>
      <c r="N9" s="101">
        <f t="shared" si="1"/>
        <v>148.69999999999999</v>
      </c>
      <c r="O9" s="41">
        <f t="shared" si="1"/>
        <v>27.7</v>
      </c>
      <c r="P9" s="42"/>
      <c r="Q9" s="43"/>
      <c r="R9" s="43"/>
      <c r="S9" s="44"/>
    </row>
    <row r="10" spans="1:21" s="46" customFormat="1" ht="21" customHeight="1" thickBot="1">
      <c r="A10"/>
      <c r="B10"/>
      <c r="C10"/>
      <c r="D10" s="45"/>
      <c r="E10" s="45"/>
      <c r="F10" s="45"/>
    </row>
    <row r="11" spans="1:21" s="46" customFormat="1" ht="21" customHeight="1">
      <c r="A11"/>
      <c r="B11"/>
      <c r="C11"/>
      <c r="D11" s="242" t="s">
        <v>368</v>
      </c>
      <c r="E11" s="243"/>
      <c r="F11" s="243"/>
      <c r="G11" s="243"/>
      <c r="H11" s="243"/>
      <c r="I11" s="243"/>
      <c r="J11" s="243"/>
      <c r="K11" s="243"/>
      <c r="L11" s="243"/>
      <c r="M11" s="243"/>
      <c r="N11" s="243"/>
      <c r="O11" s="243"/>
      <c r="P11" s="243"/>
      <c r="Q11" s="243"/>
      <c r="R11" s="243"/>
      <c r="S11" s="244"/>
    </row>
    <row r="12" spans="1:21" s="46" customFormat="1" ht="21" customHeight="1">
      <c r="A12"/>
      <c r="B12"/>
      <c r="C12"/>
      <c r="D12" s="241" t="s">
        <v>14</v>
      </c>
      <c r="E12" s="237"/>
      <c r="F12" s="237"/>
      <c r="G12" s="237"/>
      <c r="H12" s="237"/>
      <c r="I12" s="237"/>
      <c r="J12" s="237"/>
      <c r="K12" s="237"/>
      <c r="L12" s="237"/>
      <c r="M12" s="234" t="s">
        <v>13</v>
      </c>
      <c r="N12" s="234"/>
      <c r="O12" s="235"/>
      <c r="P12" s="8"/>
      <c r="Q12" s="9"/>
      <c r="R12" s="9"/>
      <c r="S12" s="10"/>
    </row>
    <row r="13" spans="1:21" s="46" customFormat="1" ht="21" customHeight="1">
      <c r="A13"/>
      <c r="B13"/>
      <c r="C13"/>
      <c r="D13" s="11"/>
      <c r="E13" s="9"/>
      <c r="F13" s="9"/>
      <c r="G13" s="9"/>
      <c r="H13" s="9"/>
      <c r="I13" s="9"/>
      <c r="J13" s="236" t="s">
        <v>9</v>
      </c>
      <c r="K13" s="237"/>
      <c r="L13" s="237"/>
      <c r="M13" s="234"/>
      <c r="N13" s="234"/>
      <c r="O13" s="235"/>
      <c r="P13" s="12"/>
      <c r="Q13" s="13"/>
      <c r="R13" s="13"/>
      <c r="S13" s="14"/>
    </row>
    <row r="14" spans="1:21" s="46" customFormat="1" ht="54" customHeight="1">
      <c r="A14" s="47" t="s">
        <v>21</v>
      </c>
      <c r="B14" s="48" t="s">
        <v>22</v>
      </c>
      <c r="C14" s="15" t="s">
        <v>23</v>
      </c>
      <c r="D14" s="49" t="s">
        <v>12</v>
      </c>
      <c r="E14" s="50" t="s">
        <v>11</v>
      </c>
      <c r="F14" s="50" t="s">
        <v>10</v>
      </c>
      <c r="G14" s="51" t="s">
        <v>232</v>
      </c>
      <c r="H14" s="51" t="s">
        <v>233</v>
      </c>
      <c r="I14" s="51" t="s">
        <v>234</v>
      </c>
      <c r="J14" s="176" t="s">
        <v>8</v>
      </c>
      <c r="K14" s="176" t="s">
        <v>7</v>
      </c>
      <c r="L14" s="176" t="s">
        <v>6</v>
      </c>
      <c r="M14" s="176" t="s">
        <v>5</v>
      </c>
      <c r="N14" s="176" t="s">
        <v>4</v>
      </c>
      <c r="O14" s="52" t="s">
        <v>3</v>
      </c>
      <c r="P14" s="53" t="s">
        <v>15</v>
      </c>
      <c r="Q14" s="51" t="s">
        <v>16</v>
      </c>
      <c r="R14" s="51" t="s">
        <v>17</v>
      </c>
      <c r="S14" s="54" t="s">
        <v>18</v>
      </c>
    </row>
    <row r="15" spans="1:21" s="46" customFormat="1">
      <c r="A15" s="7" t="s">
        <v>24</v>
      </c>
      <c r="B15" s="7" t="s">
        <v>211</v>
      </c>
      <c r="C15" s="55" t="s">
        <v>25</v>
      </c>
      <c r="D15" s="30">
        <v>1687</v>
      </c>
      <c r="E15" s="31">
        <v>15.7</v>
      </c>
      <c r="F15" s="31">
        <v>27</v>
      </c>
      <c r="G15" s="32">
        <v>4655400000</v>
      </c>
      <c r="H15" s="32">
        <v>1396620000</v>
      </c>
      <c r="I15" s="32">
        <v>6052020000</v>
      </c>
      <c r="J15" s="32">
        <v>74</v>
      </c>
      <c r="K15" s="32">
        <v>380</v>
      </c>
      <c r="L15" s="32">
        <v>601</v>
      </c>
      <c r="M15" s="32">
        <v>1587</v>
      </c>
      <c r="N15" s="32">
        <v>551</v>
      </c>
      <c r="O15" s="56">
        <v>34.700000000000003</v>
      </c>
      <c r="P15" s="57">
        <f t="shared" ref="P15:P78" si="2">_xlfn.RANK.EQ(D15,$D$15:$D$100,0)</f>
        <v>7</v>
      </c>
      <c r="Q15" s="32">
        <f t="shared" ref="Q15:Q78" si="3">_xlfn.RANK.EQ(E15,$E$15:$E$100,0)</f>
        <v>70</v>
      </c>
      <c r="R15" s="32">
        <f t="shared" ref="R15:R78" si="4">_xlfn.RANK.EQ(F15,$F$15:$F$100,0)</f>
        <v>28</v>
      </c>
      <c r="S15" s="58">
        <f t="shared" ref="S15:S78" si="5">_xlfn.RANK.EQ(O15,$O$15:$O$100,0)</f>
        <v>13</v>
      </c>
    </row>
    <row r="16" spans="1:21" s="46" customFormat="1">
      <c r="A16" s="7" t="s">
        <v>26</v>
      </c>
      <c r="B16" s="7" t="s">
        <v>212</v>
      </c>
      <c r="C16" s="55" t="s">
        <v>27</v>
      </c>
      <c r="D16" s="30">
        <v>99</v>
      </c>
      <c r="E16" s="31">
        <v>17.2</v>
      </c>
      <c r="F16" s="31">
        <v>25.3</v>
      </c>
      <c r="G16" s="32">
        <v>99200000</v>
      </c>
      <c r="H16" s="32">
        <v>29760000</v>
      </c>
      <c r="I16" s="32">
        <v>128960000</v>
      </c>
      <c r="J16" s="32">
        <v>0</v>
      </c>
      <c r="K16" s="32">
        <v>8</v>
      </c>
      <c r="L16" s="32">
        <v>64</v>
      </c>
      <c r="M16" s="32">
        <v>166</v>
      </c>
      <c r="N16" s="32">
        <v>32</v>
      </c>
      <c r="O16" s="56">
        <v>19.3</v>
      </c>
      <c r="P16" s="57">
        <f t="shared" si="2"/>
        <v>65</v>
      </c>
      <c r="Q16" s="32">
        <f t="shared" si="3"/>
        <v>58</v>
      </c>
      <c r="R16" s="32">
        <f t="shared" si="4"/>
        <v>39</v>
      </c>
      <c r="S16" s="58">
        <f t="shared" si="5"/>
        <v>80</v>
      </c>
    </row>
    <row r="17" spans="1:19" s="46" customFormat="1">
      <c r="A17" s="7" t="s">
        <v>28</v>
      </c>
      <c r="B17" s="7" t="s">
        <v>213</v>
      </c>
      <c r="C17" s="55" t="s">
        <v>29</v>
      </c>
      <c r="D17" s="30">
        <v>76</v>
      </c>
      <c r="E17" s="31">
        <v>9.1999999999999993</v>
      </c>
      <c r="F17" s="31">
        <v>28.9</v>
      </c>
      <c r="G17" s="32">
        <v>83100000</v>
      </c>
      <c r="H17" s="32">
        <v>24930000</v>
      </c>
      <c r="I17" s="32">
        <v>108030000</v>
      </c>
      <c r="J17" s="32">
        <v>0</v>
      </c>
      <c r="K17" s="32">
        <v>3</v>
      </c>
      <c r="L17" s="32">
        <v>55</v>
      </c>
      <c r="M17" s="32">
        <v>129</v>
      </c>
      <c r="N17" s="32">
        <v>27</v>
      </c>
      <c r="O17" s="56">
        <v>20.9</v>
      </c>
      <c r="P17" s="57">
        <f t="shared" si="2"/>
        <v>69</v>
      </c>
      <c r="Q17" s="32">
        <f t="shared" si="3"/>
        <v>84</v>
      </c>
      <c r="R17" s="32">
        <f t="shared" si="4"/>
        <v>19</v>
      </c>
      <c r="S17" s="58">
        <f t="shared" si="5"/>
        <v>73</v>
      </c>
    </row>
    <row r="18" spans="1:19" s="46" customFormat="1">
      <c r="A18" s="59" t="s">
        <v>30</v>
      </c>
      <c r="B18" s="59" t="s">
        <v>214</v>
      </c>
      <c r="C18" s="60" t="s">
        <v>31</v>
      </c>
      <c r="D18" s="61">
        <v>33</v>
      </c>
      <c r="E18" s="62">
        <v>15.2</v>
      </c>
      <c r="F18" s="62">
        <v>33.299999999999997</v>
      </c>
      <c r="G18" s="63">
        <v>65000000</v>
      </c>
      <c r="H18" s="63">
        <v>19500000</v>
      </c>
      <c r="I18" s="63">
        <v>84500000</v>
      </c>
      <c r="J18" s="63">
        <v>0</v>
      </c>
      <c r="K18" s="63">
        <v>3</v>
      </c>
      <c r="L18" s="63">
        <v>20</v>
      </c>
      <c r="M18" s="63">
        <v>31</v>
      </c>
      <c r="N18" s="63">
        <v>12</v>
      </c>
      <c r="O18" s="33">
        <v>38.700000000000003</v>
      </c>
      <c r="P18" s="57">
        <f t="shared" si="2"/>
        <v>81</v>
      </c>
      <c r="Q18" s="32">
        <f t="shared" si="3"/>
        <v>71</v>
      </c>
      <c r="R18" s="32">
        <f t="shared" si="4"/>
        <v>7</v>
      </c>
      <c r="S18" s="58">
        <f t="shared" si="5"/>
        <v>8</v>
      </c>
    </row>
    <row r="19" spans="1:19" s="46" customFormat="1">
      <c r="A19" s="7" t="s">
        <v>32</v>
      </c>
      <c r="B19" s="7" t="s">
        <v>213</v>
      </c>
      <c r="C19" s="55" t="s">
        <v>33</v>
      </c>
      <c r="D19" s="30">
        <v>69</v>
      </c>
      <c r="E19" s="31">
        <v>15.9</v>
      </c>
      <c r="F19" s="31">
        <v>26.1</v>
      </c>
      <c r="G19" s="32">
        <v>110100000</v>
      </c>
      <c r="H19" s="32">
        <v>33030000</v>
      </c>
      <c r="I19" s="32">
        <v>143130000</v>
      </c>
      <c r="J19" s="32">
        <v>0</v>
      </c>
      <c r="K19" s="32">
        <v>12</v>
      </c>
      <c r="L19" s="32">
        <v>37</v>
      </c>
      <c r="M19" s="32">
        <v>58</v>
      </c>
      <c r="N19" s="32">
        <v>13</v>
      </c>
      <c r="O19" s="56">
        <v>22.4</v>
      </c>
      <c r="P19" s="57">
        <f t="shared" si="2"/>
        <v>73</v>
      </c>
      <c r="Q19" s="32">
        <f t="shared" si="3"/>
        <v>68</v>
      </c>
      <c r="R19" s="32">
        <f t="shared" si="4"/>
        <v>34</v>
      </c>
      <c r="S19" s="58">
        <f t="shared" si="5"/>
        <v>62</v>
      </c>
    </row>
    <row r="20" spans="1:19" s="46" customFormat="1">
      <c r="A20" s="7" t="s">
        <v>34</v>
      </c>
      <c r="B20" s="7" t="s">
        <v>213</v>
      </c>
      <c r="C20" s="55" t="s">
        <v>35</v>
      </c>
      <c r="D20" s="30">
        <v>60</v>
      </c>
      <c r="E20" s="31">
        <v>8.3000000000000007</v>
      </c>
      <c r="F20" s="31">
        <v>15</v>
      </c>
      <c r="G20" s="32">
        <v>98700000</v>
      </c>
      <c r="H20" s="32">
        <v>29610000</v>
      </c>
      <c r="I20" s="32">
        <v>128310000</v>
      </c>
      <c r="J20" s="32">
        <v>1</v>
      </c>
      <c r="K20" s="32">
        <v>8</v>
      </c>
      <c r="L20" s="32">
        <v>43</v>
      </c>
      <c r="M20" s="32">
        <v>76</v>
      </c>
      <c r="N20" s="32">
        <v>16</v>
      </c>
      <c r="O20" s="56">
        <v>21.1</v>
      </c>
      <c r="P20" s="57">
        <f t="shared" si="2"/>
        <v>74</v>
      </c>
      <c r="Q20" s="32">
        <f t="shared" si="3"/>
        <v>86</v>
      </c>
      <c r="R20" s="32">
        <f t="shared" si="4"/>
        <v>78</v>
      </c>
      <c r="S20" s="58">
        <f t="shared" si="5"/>
        <v>72</v>
      </c>
    </row>
    <row r="21" spans="1:19" s="46" customFormat="1">
      <c r="A21" s="7" t="s">
        <v>36</v>
      </c>
      <c r="B21" s="7" t="s">
        <v>215</v>
      </c>
      <c r="C21" s="55" t="s">
        <v>37</v>
      </c>
      <c r="D21" s="30">
        <v>141</v>
      </c>
      <c r="E21" s="31">
        <v>18.399999999999999</v>
      </c>
      <c r="F21" s="31">
        <v>27.7</v>
      </c>
      <c r="G21" s="32">
        <v>204100000</v>
      </c>
      <c r="H21" s="32">
        <v>61230000</v>
      </c>
      <c r="I21" s="32">
        <v>265330000</v>
      </c>
      <c r="J21" s="32">
        <v>0</v>
      </c>
      <c r="K21" s="32">
        <v>10</v>
      </c>
      <c r="L21" s="32">
        <v>91</v>
      </c>
      <c r="M21" s="32">
        <v>173</v>
      </c>
      <c r="N21" s="32">
        <v>34</v>
      </c>
      <c r="O21" s="56">
        <v>19.7</v>
      </c>
      <c r="P21" s="57">
        <f t="shared" si="2"/>
        <v>56</v>
      </c>
      <c r="Q21" s="32">
        <f t="shared" si="3"/>
        <v>51</v>
      </c>
      <c r="R21" s="32">
        <f t="shared" si="4"/>
        <v>24</v>
      </c>
      <c r="S21" s="58">
        <f t="shared" si="5"/>
        <v>78</v>
      </c>
    </row>
    <row r="22" spans="1:19" s="46" customFormat="1">
      <c r="A22" s="7" t="s">
        <v>38</v>
      </c>
      <c r="B22" s="7" t="s">
        <v>216</v>
      </c>
      <c r="C22" s="55" t="s">
        <v>39</v>
      </c>
      <c r="D22" s="30">
        <v>398</v>
      </c>
      <c r="E22" s="31">
        <v>19.600000000000001</v>
      </c>
      <c r="F22" s="31">
        <v>26.9</v>
      </c>
      <c r="G22" s="32">
        <v>565500000</v>
      </c>
      <c r="H22" s="32">
        <v>169650000</v>
      </c>
      <c r="I22" s="32">
        <v>735150000</v>
      </c>
      <c r="J22" s="32">
        <v>4</v>
      </c>
      <c r="K22" s="32">
        <v>49</v>
      </c>
      <c r="L22" s="32">
        <v>224</v>
      </c>
      <c r="M22" s="32">
        <v>540</v>
      </c>
      <c r="N22" s="32">
        <v>115</v>
      </c>
      <c r="O22" s="56">
        <v>21.3</v>
      </c>
      <c r="P22" s="57">
        <f t="shared" si="2"/>
        <v>26</v>
      </c>
      <c r="Q22" s="32">
        <f t="shared" si="3"/>
        <v>43</v>
      </c>
      <c r="R22" s="32">
        <f t="shared" si="4"/>
        <v>29</v>
      </c>
      <c r="S22" s="58">
        <f t="shared" si="5"/>
        <v>69</v>
      </c>
    </row>
    <row r="23" spans="1:19" s="46" customFormat="1">
      <c r="A23" s="7" t="s">
        <v>40</v>
      </c>
      <c r="B23" s="7" t="s">
        <v>217</v>
      </c>
      <c r="C23" s="55" t="s">
        <v>41</v>
      </c>
      <c r="D23" s="30">
        <v>178</v>
      </c>
      <c r="E23" s="31">
        <v>22.5</v>
      </c>
      <c r="F23" s="31">
        <v>15.2</v>
      </c>
      <c r="G23" s="32">
        <v>268100000</v>
      </c>
      <c r="H23" s="32">
        <v>80430000</v>
      </c>
      <c r="I23" s="32">
        <v>348530000</v>
      </c>
      <c r="J23" s="32">
        <v>1</v>
      </c>
      <c r="K23" s="32">
        <v>24</v>
      </c>
      <c r="L23" s="32">
        <v>118</v>
      </c>
      <c r="M23" s="32">
        <v>248</v>
      </c>
      <c r="N23" s="32">
        <v>53</v>
      </c>
      <c r="O23" s="56">
        <v>21.4</v>
      </c>
      <c r="P23" s="57">
        <f t="shared" si="2"/>
        <v>53</v>
      </c>
      <c r="Q23" s="32">
        <f t="shared" si="3"/>
        <v>26</v>
      </c>
      <c r="R23" s="32">
        <f t="shared" si="4"/>
        <v>77</v>
      </c>
      <c r="S23" s="58">
        <f t="shared" si="5"/>
        <v>67</v>
      </c>
    </row>
    <row r="24" spans="1:19" s="46" customFormat="1">
      <c r="A24" s="7" t="s">
        <v>42</v>
      </c>
      <c r="B24" s="7" t="s">
        <v>211</v>
      </c>
      <c r="C24" s="55" t="s">
        <v>43</v>
      </c>
      <c r="D24" s="30">
        <v>2325</v>
      </c>
      <c r="E24" s="31">
        <v>15.9</v>
      </c>
      <c r="F24" s="31">
        <v>31.3</v>
      </c>
      <c r="G24" s="32">
        <v>7691464030</v>
      </c>
      <c r="H24" s="32">
        <v>2307439209</v>
      </c>
      <c r="I24" s="32">
        <v>9998903239</v>
      </c>
      <c r="J24" s="32">
        <v>142</v>
      </c>
      <c r="K24" s="32">
        <v>459</v>
      </c>
      <c r="L24" s="32">
        <v>737</v>
      </c>
      <c r="M24" s="32">
        <v>2154</v>
      </c>
      <c r="N24" s="32">
        <v>732</v>
      </c>
      <c r="O24" s="56">
        <v>34</v>
      </c>
      <c r="P24" s="57">
        <f t="shared" si="2"/>
        <v>4</v>
      </c>
      <c r="Q24" s="32">
        <f t="shared" si="3"/>
        <v>68</v>
      </c>
      <c r="R24" s="32">
        <f t="shared" si="4"/>
        <v>11</v>
      </c>
      <c r="S24" s="58">
        <f t="shared" si="5"/>
        <v>16</v>
      </c>
    </row>
    <row r="25" spans="1:19" s="46" customFormat="1">
      <c r="A25" s="7" t="s">
        <v>44</v>
      </c>
      <c r="B25" s="7" t="s">
        <v>212</v>
      </c>
      <c r="C25" s="55" t="s">
        <v>45</v>
      </c>
      <c r="D25" s="30">
        <v>35</v>
      </c>
      <c r="E25" s="31">
        <v>22.9</v>
      </c>
      <c r="F25" s="31">
        <v>14.3</v>
      </c>
      <c r="G25" s="32">
        <v>49900000</v>
      </c>
      <c r="H25" s="32">
        <v>14970000</v>
      </c>
      <c r="I25" s="32">
        <v>64870000</v>
      </c>
      <c r="J25" s="32">
        <v>2</v>
      </c>
      <c r="K25" s="32">
        <v>3</v>
      </c>
      <c r="L25" s="32">
        <v>22</v>
      </c>
      <c r="M25" s="32">
        <v>41</v>
      </c>
      <c r="N25" s="32">
        <v>9</v>
      </c>
      <c r="O25" s="56">
        <v>22</v>
      </c>
      <c r="P25" s="57">
        <f t="shared" si="2"/>
        <v>80</v>
      </c>
      <c r="Q25" s="32">
        <f t="shared" si="3"/>
        <v>24</v>
      </c>
      <c r="R25" s="32">
        <f t="shared" si="4"/>
        <v>79</v>
      </c>
      <c r="S25" s="58">
        <f t="shared" si="5"/>
        <v>63</v>
      </c>
    </row>
    <row r="26" spans="1:19" s="46" customFormat="1">
      <c r="A26" s="7" t="s">
        <v>46</v>
      </c>
      <c r="B26" s="7" t="s">
        <v>216</v>
      </c>
      <c r="C26" s="55" t="s">
        <v>47</v>
      </c>
      <c r="D26" s="30">
        <v>254</v>
      </c>
      <c r="E26" s="31">
        <v>18.5</v>
      </c>
      <c r="F26" s="31">
        <v>26.4</v>
      </c>
      <c r="G26" s="32">
        <v>344300000</v>
      </c>
      <c r="H26" s="32">
        <v>103290000</v>
      </c>
      <c r="I26" s="32">
        <v>447590000</v>
      </c>
      <c r="J26" s="32">
        <v>1</v>
      </c>
      <c r="K26" s="32">
        <v>26</v>
      </c>
      <c r="L26" s="32">
        <v>157</v>
      </c>
      <c r="M26" s="32">
        <v>391</v>
      </c>
      <c r="N26" s="32">
        <v>84</v>
      </c>
      <c r="O26" s="56">
        <v>21.5</v>
      </c>
      <c r="P26" s="57">
        <f t="shared" si="2"/>
        <v>42</v>
      </c>
      <c r="Q26" s="32">
        <f t="shared" si="3"/>
        <v>49</v>
      </c>
      <c r="R26" s="32">
        <f t="shared" si="4"/>
        <v>33</v>
      </c>
      <c r="S26" s="58">
        <f t="shared" si="5"/>
        <v>65</v>
      </c>
    </row>
    <row r="27" spans="1:19" s="46" customFormat="1">
      <c r="A27" s="7" t="s">
        <v>48</v>
      </c>
      <c r="B27" s="7" t="s">
        <v>216</v>
      </c>
      <c r="C27" s="55" t="s">
        <v>49</v>
      </c>
      <c r="D27" s="30">
        <v>364</v>
      </c>
      <c r="E27" s="31">
        <v>19.5</v>
      </c>
      <c r="F27" s="31">
        <v>29.4</v>
      </c>
      <c r="G27" s="32">
        <v>536600000</v>
      </c>
      <c r="H27" s="32">
        <v>160980000</v>
      </c>
      <c r="I27" s="32">
        <v>697580000</v>
      </c>
      <c r="J27" s="32">
        <v>3</v>
      </c>
      <c r="K27" s="32">
        <v>41</v>
      </c>
      <c r="L27" s="32">
        <v>210</v>
      </c>
      <c r="M27" s="32">
        <v>523</v>
      </c>
      <c r="N27" s="32">
        <v>112</v>
      </c>
      <c r="O27" s="56">
        <v>21.4</v>
      </c>
      <c r="P27" s="57">
        <f t="shared" si="2"/>
        <v>29</v>
      </c>
      <c r="Q27" s="32">
        <f t="shared" si="3"/>
        <v>45</v>
      </c>
      <c r="R27" s="32">
        <f t="shared" si="4"/>
        <v>17</v>
      </c>
      <c r="S27" s="58">
        <f t="shared" si="5"/>
        <v>67</v>
      </c>
    </row>
    <row r="28" spans="1:19" s="46" customFormat="1">
      <c r="A28" s="7" t="s">
        <v>50</v>
      </c>
      <c r="B28" s="7" t="s">
        <v>214</v>
      </c>
      <c r="C28" s="55" t="s">
        <v>51</v>
      </c>
      <c r="D28" s="30">
        <v>106</v>
      </c>
      <c r="E28" s="31">
        <v>16</v>
      </c>
      <c r="F28" s="31">
        <v>21.7</v>
      </c>
      <c r="G28" s="32">
        <v>168800000</v>
      </c>
      <c r="H28" s="32">
        <v>50640000</v>
      </c>
      <c r="I28" s="32">
        <v>219440000</v>
      </c>
      <c r="J28" s="32">
        <v>5</v>
      </c>
      <c r="K28" s="32">
        <v>14</v>
      </c>
      <c r="L28" s="32">
        <v>59</v>
      </c>
      <c r="M28" s="32">
        <v>106</v>
      </c>
      <c r="N28" s="32">
        <v>27</v>
      </c>
      <c r="O28" s="56">
        <v>25.5</v>
      </c>
      <c r="P28" s="57">
        <f t="shared" si="2"/>
        <v>63</v>
      </c>
      <c r="Q28" s="32">
        <f t="shared" si="3"/>
        <v>66</v>
      </c>
      <c r="R28" s="32">
        <f t="shared" si="4"/>
        <v>50</v>
      </c>
      <c r="S28" s="58">
        <f t="shared" si="5"/>
        <v>50</v>
      </c>
    </row>
    <row r="29" spans="1:19" s="46" customFormat="1">
      <c r="A29" s="7" t="s">
        <v>52</v>
      </c>
      <c r="B29" s="7" t="s">
        <v>217</v>
      </c>
      <c r="C29" s="55" t="s">
        <v>53</v>
      </c>
      <c r="D29" s="30">
        <v>215</v>
      </c>
      <c r="E29" s="31">
        <v>20.9</v>
      </c>
      <c r="F29" s="31">
        <v>19.100000000000001</v>
      </c>
      <c r="G29" s="32">
        <v>283600000</v>
      </c>
      <c r="H29" s="32">
        <v>85080000</v>
      </c>
      <c r="I29" s="32">
        <v>368680000</v>
      </c>
      <c r="J29" s="32">
        <v>1</v>
      </c>
      <c r="K29" s="32">
        <v>35</v>
      </c>
      <c r="L29" s="32">
        <v>138</v>
      </c>
      <c r="M29" s="32">
        <v>303</v>
      </c>
      <c r="N29" s="32">
        <v>61</v>
      </c>
      <c r="O29" s="56">
        <v>20.100000000000001</v>
      </c>
      <c r="P29" s="57">
        <f t="shared" si="2"/>
        <v>47</v>
      </c>
      <c r="Q29" s="32">
        <f t="shared" si="3"/>
        <v>33</v>
      </c>
      <c r="R29" s="32">
        <f t="shared" si="4"/>
        <v>65</v>
      </c>
      <c r="S29" s="58">
        <f t="shared" si="5"/>
        <v>76</v>
      </c>
    </row>
    <row r="30" spans="1:19" s="46" customFormat="1">
      <c r="A30" s="7" t="s">
        <v>54</v>
      </c>
      <c r="B30" s="7" t="s">
        <v>211</v>
      </c>
      <c r="C30" s="55" t="s">
        <v>55</v>
      </c>
      <c r="D30" s="30">
        <v>1363</v>
      </c>
      <c r="E30" s="31">
        <v>22.2</v>
      </c>
      <c r="F30" s="31">
        <v>27.7</v>
      </c>
      <c r="G30" s="32">
        <v>3400535031</v>
      </c>
      <c r="H30" s="32">
        <v>1020160510</v>
      </c>
      <c r="I30" s="32">
        <v>4420695541</v>
      </c>
      <c r="J30" s="32">
        <v>51</v>
      </c>
      <c r="K30" s="32">
        <v>301</v>
      </c>
      <c r="L30" s="32">
        <v>499</v>
      </c>
      <c r="M30" s="32">
        <v>1332</v>
      </c>
      <c r="N30" s="32">
        <v>431</v>
      </c>
      <c r="O30" s="56">
        <v>32.4</v>
      </c>
      <c r="P30" s="57">
        <f t="shared" si="2"/>
        <v>8</v>
      </c>
      <c r="Q30" s="32">
        <f t="shared" si="3"/>
        <v>28</v>
      </c>
      <c r="R30" s="32">
        <f t="shared" si="4"/>
        <v>24</v>
      </c>
      <c r="S30" s="58">
        <f t="shared" si="5"/>
        <v>20</v>
      </c>
    </row>
    <row r="31" spans="1:19" s="46" customFormat="1">
      <c r="A31" s="7" t="s">
        <v>56</v>
      </c>
      <c r="B31" s="7" t="s">
        <v>214</v>
      </c>
      <c r="C31" s="55" t="s">
        <v>57</v>
      </c>
      <c r="D31" s="30">
        <v>46</v>
      </c>
      <c r="E31" s="31">
        <v>30.4</v>
      </c>
      <c r="F31" s="31">
        <v>6.5</v>
      </c>
      <c r="G31" s="32">
        <v>64200000</v>
      </c>
      <c r="H31" s="32">
        <v>19260000</v>
      </c>
      <c r="I31" s="32">
        <v>83460000</v>
      </c>
      <c r="J31" s="32">
        <v>1</v>
      </c>
      <c r="K31" s="32">
        <v>6</v>
      </c>
      <c r="L31" s="32">
        <v>30</v>
      </c>
      <c r="M31" s="32">
        <v>48</v>
      </c>
      <c r="N31" s="32">
        <v>18</v>
      </c>
      <c r="O31" s="56">
        <v>37.5</v>
      </c>
      <c r="P31" s="57">
        <f t="shared" si="2"/>
        <v>77</v>
      </c>
      <c r="Q31" s="32">
        <f t="shared" si="3"/>
        <v>9</v>
      </c>
      <c r="R31" s="32">
        <f t="shared" si="4"/>
        <v>85</v>
      </c>
      <c r="S31" s="58">
        <f t="shared" si="5"/>
        <v>10</v>
      </c>
    </row>
    <row r="32" spans="1:19" s="46" customFormat="1">
      <c r="A32" s="7" t="s">
        <v>58</v>
      </c>
      <c r="B32" s="7" t="s">
        <v>217</v>
      </c>
      <c r="C32" s="55" t="s">
        <v>59</v>
      </c>
      <c r="D32" s="30">
        <v>173</v>
      </c>
      <c r="E32" s="31">
        <v>18.5</v>
      </c>
      <c r="F32" s="31">
        <v>20.8</v>
      </c>
      <c r="G32" s="32">
        <v>281500000</v>
      </c>
      <c r="H32" s="32">
        <v>84450000</v>
      </c>
      <c r="I32" s="32">
        <v>365950000</v>
      </c>
      <c r="J32" s="32">
        <v>3</v>
      </c>
      <c r="K32" s="32">
        <v>19</v>
      </c>
      <c r="L32" s="32">
        <v>107</v>
      </c>
      <c r="M32" s="32">
        <v>177</v>
      </c>
      <c r="N32" s="32">
        <v>48</v>
      </c>
      <c r="O32" s="56">
        <v>27.1</v>
      </c>
      <c r="P32" s="57">
        <f t="shared" si="2"/>
        <v>54</v>
      </c>
      <c r="Q32" s="32">
        <f t="shared" si="3"/>
        <v>49</v>
      </c>
      <c r="R32" s="32">
        <f t="shared" si="4"/>
        <v>55</v>
      </c>
      <c r="S32" s="58">
        <f t="shared" si="5"/>
        <v>44</v>
      </c>
    </row>
    <row r="33" spans="1:19" s="46" customFormat="1">
      <c r="A33" s="7" t="s">
        <v>60</v>
      </c>
      <c r="B33" s="7" t="s">
        <v>216</v>
      </c>
      <c r="C33" s="55" t="s">
        <v>61</v>
      </c>
      <c r="D33" s="30">
        <v>428</v>
      </c>
      <c r="E33" s="31">
        <v>21</v>
      </c>
      <c r="F33" s="31">
        <v>22</v>
      </c>
      <c r="G33" s="32">
        <v>631800000</v>
      </c>
      <c r="H33" s="32">
        <v>189540000</v>
      </c>
      <c r="I33" s="32">
        <v>821340000</v>
      </c>
      <c r="J33" s="32">
        <v>3</v>
      </c>
      <c r="K33" s="32">
        <v>54</v>
      </c>
      <c r="L33" s="32">
        <v>255</v>
      </c>
      <c r="M33" s="32">
        <v>539</v>
      </c>
      <c r="N33" s="32">
        <v>123</v>
      </c>
      <c r="O33" s="56">
        <v>22.8</v>
      </c>
      <c r="P33" s="57">
        <f t="shared" si="2"/>
        <v>24</v>
      </c>
      <c r="Q33" s="32">
        <f t="shared" si="3"/>
        <v>32</v>
      </c>
      <c r="R33" s="32">
        <f t="shared" si="4"/>
        <v>48</v>
      </c>
      <c r="S33" s="58">
        <f t="shared" si="5"/>
        <v>60</v>
      </c>
    </row>
    <row r="34" spans="1:19" s="46" customFormat="1">
      <c r="A34" s="7" t="s">
        <v>62</v>
      </c>
      <c r="B34" s="7" t="s">
        <v>217</v>
      </c>
      <c r="C34" s="55" t="s">
        <v>63</v>
      </c>
      <c r="D34" s="30">
        <v>239</v>
      </c>
      <c r="E34" s="31">
        <v>19.7</v>
      </c>
      <c r="F34" s="31">
        <v>16.7</v>
      </c>
      <c r="G34" s="32">
        <v>510000000</v>
      </c>
      <c r="H34" s="32">
        <v>153000000</v>
      </c>
      <c r="I34" s="32">
        <v>663000000</v>
      </c>
      <c r="J34" s="32">
        <v>8</v>
      </c>
      <c r="K34" s="32">
        <v>40</v>
      </c>
      <c r="L34" s="32">
        <v>123</v>
      </c>
      <c r="M34" s="32">
        <v>228</v>
      </c>
      <c r="N34" s="32">
        <v>68</v>
      </c>
      <c r="O34" s="56">
        <v>29.8</v>
      </c>
      <c r="P34" s="57">
        <f t="shared" si="2"/>
        <v>46</v>
      </c>
      <c r="Q34" s="32">
        <f t="shared" si="3"/>
        <v>42</v>
      </c>
      <c r="R34" s="32">
        <f t="shared" si="4"/>
        <v>73</v>
      </c>
      <c r="S34" s="58">
        <f t="shared" si="5"/>
        <v>33</v>
      </c>
    </row>
    <row r="35" spans="1:19" s="46" customFormat="1">
      <c r="A35" s="7" t="s">
        <v>64</v>
      </c>
      <c r="B35" s="7" t="s">
        <v>211</v>
      </c>
      <c r="C35" s="55" t="s">
        <v>65</v>
      </c>
      <c r="D35" s="30">
        <v>908</v>
      </c>
      <c r="E35" s="31">
        <v>24</v>
      </c>
      <c r="F35" s="31">
        <v>28</v>
      </c>
      <c r="G35" s="32">
        <v>1928900000</v>
      </c>
      <c r="H35" s="32">
        <v>578670000</v>
      </c>
      <c r="I35" s="32">
        <v>2507570000</v>
      </c>
      <c r="J35" s="32">
        <v>15</v>
      </c>
      <c r="K35" s="32">
        <v>158</v>
      </c>
      <c r="L35" s="32">
        <v>409</v>
      </c>
      <c r="M35" s="32">
        <v>987</v>
      </c>
      <c r="N35" s="32">
        <v>301</v>
      </c>
      <c r="O35" s="56">
        <v>30.5</v>
      </c>
      <c r="P35" s="57">
        <f t="shared" si="2"/>
        <v>13</v>
      </c>
      <c r="Q35" s="32">
        <f t="shared" si="3"/>
        <v>20</v>
      </c>
      <c r="R35" s="32">
        <f t="shared" si="4"/>
        <v>21</v>
      </c>
      <c r="S35" s="58">
        <f t="shared" si="5"/>
        <v>30</v>
      </c>
    </row>
    <row r="36" spans="1:19" s="46" customFormat="1">
      <c r="A36" s="7" t="s">
        <v>66</v>
      </c>
      <c r="B36" s="7" t="s">
        <v>211</v>
      </c>
      <c r="C36" s="55" t="s">
        <v>67</v>
      </c>
      <c r="D36" s="30">
        <v>3948</v>
      </c>
      <c r="E36" s="31">
        <v>16.399999999999999</v>
      </c>
      <c r="F36" s="31">
        <v>35.700000000000003</v>
      </c>
      <c r="G36" s="32">
        <v>16039554070</v>
      </c>
      <c r="H36" s="32">
        <v>4811866221</v>
      </c>
      <c r="I36" s="32">
        <v>20851420291</v>
      </c>
      <c r="J36" s="32">
        <v>301</v>
      </c>
      <c r="K36" s="32">
        <v>818</v>
      </c>
      <c r="L36" s="32">
        <v>953</v>
      </c>
      <c r="M36" s="32">
        <v>3317</v>
      </c>
      <c r="N36" s="32">
        <v>1367</v>
      </c>
      <c r="O36" s="56">
        <v>41.2</v>
      </c>
      <c r="P36" s="57">
        <f t="shared" si="2"/>
        <v>1</v>
      </c>
      <c r="Q36" s="32">
        <f t="shared" si="3"/>
        <v>63</v>
      </c>
      <c r="R36" s="32">
        <f t="shared" si="4"/>
        <v>3</v>
      </c>
      <c r="S36" s="58">
        <f t="shared" si="5"/>
        <v>3</v>
      </c>
    </row>
    <row r="37" spans="1:19" s="46" customFormat="1">
      <c r="A37" s="7" t="s">
        <v>68</v>
      </c>
      <c r="B37" s="7" t="s">
        <v>215</v>
      </c>
      <c r="C37" s="55" t="s">
        <v>69</v>
      </c>
      <c r="D37" s="30">
        <v>700</v>
      </c>
      <c r="E37" s="31">
        <v>28.1</v>
      </c>
      <c r="F37" s="31">
        <v>36.6</v>
      </c>
      <c r="G37" s="32">
        <v>1470200000</v>
      </c>
      <c r="H37" s="32">
        <v>441060000</v>
      </c>
      <c r="I37" s="32">
        <v>1911260000</v>
      </c>
      <c r="J37" s="32">
        <v>13</v>
      </c>
      <c r="K37" s="32">
        <v>90</v>
      </c>
      <c r="L37" s="32">
        <v>273</v>
      </c>
      <c r="M37" s="32">
        <v>618</v>
      </c>
      <c r="N37" s="32">
        <v>226</v>
      </c>
      <c r="O37" s="56">
        <v>36.6</v>
      </c>
      <c r="P37" s="57">
        <f t="shared" si="2"/>
        <v>17</v>
      </c>
      <c r="Q37" s="32">
        <f t="shared" si="3"/>
        <v>12</v>
      </c>
      <c r="R37" s="32">
        <f t="shared" si="4"/>
        <v>2</v>
      </c>
      <c r="S37" s="58">
        <f t="shared" si="5"/>
        <v>11</v>
      </c>
    </row>
    <row r="38" spans="1:19" s="46" customFormat="1">
      <c r="A38" s="59" t="s">
        <v>70</v>
      </c>
      <c r="B38" s="59" t="s">
        <v>214</v>
      </c>
      <c r="C38" s="60" t="s">
        <v>71</v>
      </c>
      <c r="D38" s="61">
        <v>123</v>
      </c>
      <c r="E38" s="62">
        <v>43.9</v>
      </c>
      <c r="F38" s="62">
        <v>16.3</v>
      </c>
      <c r="G38" s="63">
        <v>316400000</v>
      </c>
      <c r="H38" s="63">
        <v>94920000</v>
      </c>
      <c r="I38" s="63">
        <v>411320000</v>
      </c>
      <c r="J38" s="63">
        <v>9</v>
      </c>
      <c r="K38" s="63">
        <v>30</v>
      </c>
      <c r="L38" s="63">
        <v>38</v>
      </c>
      <c r="M38" s="63">
        <v>85</v>
      </c>
      <c r="N38" s="63">
        <v>32</v>
      </c>
      <c r="O38" s="33">
        <v>37.6</v>
      </c>
      <c r="P38" s="57">
        <f t="shared" si="2"/>
        <v>60</v>
      </c>
      <c r="Q38" s="32">
        <f t="shared" si="3"/>
        <v>4</v>
      </c>
      <c r="R38" s="32">
        <f t="shared" si="4"/>
        <v>74</v>
      </c>
      <c r="S38" s="58">
        <f t="shared" si="5"/>
        <v>9</v>
      </c>
    </row>
    <row r="39" spans="1:19" s="46" customFormat="1">
      <c r="A39" s="7" t="s">
        <v>72</v>
      </c>
      <c r="B39" s="7" t="s">
        <v>214</v>
      </c>
      <c r="C39" s="55" t="s">
        <v>73</v>
      </c>
      <c r="D39" s="30">
        <v>77</v>
      </c>
      <c r="E39" s="31">
        <v>59.7</v>
      </c>
      <c r="F39" s="31">
        <v>32.5</v>
      </c>
      <c r="G39" s="32">
        <v>111000000</v>
      </c>
      <c r="H39" s="32">
        <v>33300000</v>
      </c>
      <c r="I39" s="32">
        <v>144300000</v>
      </c>
      <c r="J39" s="32">
        <v>0</v>
      </c>
      <c r="K39" s="32">
        <v>11</v>
      </c>
      <c r="L39" s="32">
        <v>42</v>
      </c>
      <c r="M39" s="32">
        <v>66</v>
      </c>
      <c r="N39" s="32">
        <v>27</v>
      </c>
      <c r="O39" s="56">
        <v>40.9</v>
      </c>
      <c r="P39" s="57">
        <f t="shared" si="2"/>
        <v>68</v>
      </c>
      <c r="Q39" s="32">
        <f t="shared" si="3"/>
        <v>2</v>
      </c>
      <c r="R39" s="32">
        <f t="shared" si="4"/>
        <v>9</v>
      </c>
      <c r="S39" s="58">
        <f t="shared" si="5"/>
        <v>4</v>
      </c>
    </row>
    <row r="40" spans="1:19" s="46" customFormat="1">
      <c r="A40" s="7" t="s">
        <v>74</v>
      </c>
      <c r="B40" s="7" t="s">
        <v>213</v>
      </c>
      <c r="C40" s="55" t="s">
        <v>75</v>
      </c>
      <c r="D40" s="30">
        <v>843</v>
      </c>
      <c r="E40" s="31">
        <v>9.6</v>
      </c>
      <c r="F40" s="31">
        <v>32.1</v>
      </c>
      <c r="G40" s="32">
        <v>3131400000</v>
      </c>
      <c r="H40" s="32">
        <v>939420000</v>
      </c>
      <c r="I40" s="32">
        <v>4070820000</v>
      </c>
      <c r="J40" s="32">
        <v>62</v>
      </c>
      <c r="K40" s="32">
        <v>224</v>
      </c>
      <c r="L40" s="32">
        <v>196</v>
      </c>
      <c r="M40" s="32">
        <v>731</v>
      </c>
      <c r="N40" s="32">
        <v>250</v>
      </c>
      <c r="O40" s="56">
        <v>34.200000000000003</v>
      </c>
      <c r="P40" s="57">
        <f t="shared" si="2"/>
        <v>14</v>
      </c>
      <c r="Q40" s="32">
        <f t="shared" si="3"/>
        <v>83</v>
      </c>
      <c r="R40" s="32">
        <f t="shared" si="4"/>
        <v>10</v>
      </c>
      <c r="S40" s="58">
        <f t="shared" si="5"/>
        <v>15</v>
      </c>
    </row>
    <row r="41" spans="1:19" s="46" customFormat="1">
      <c r="A41" s="7" t="s">
        <v>76</v>
      </c>
      <c r="B41" s="7" t="s">
        <v>217</v>
      </c>
      <c r="C41" s="55" t="s">
        <v>77</v>
      </c>
      <c r="D41" s="30">
        <v>152</v>
      </c>
      <c r="E41" s="31">
        <v>61.8</v>
      </c>
      <c r="F41" s="31">
        <v>35.5</v>
      </c>
      <c r="G41" s="32">
        <v>193500000</v>
      </c>
      <c r="H41" s="32">
        <v>58050000</v>
      </c>
      <c r="I41" s="32">
        <v>251550000</v>
      </c>
      <c r="J41" s="32">
        <v>1</v>
      </c>
      <c r="K41" s="32">
        <v>17</v>
      </c>
      <c r="L41" s="32">
        <v>68</v>
      </c>
      <c r="M41" s="32">
        <v>120</v>
      </c>
      <c r="N41" s="32">
        <v>49</v>
      </c>
      <c r="O41" s="56">
        <v>40.799999999999997</v>
      </c>
      <c r="P41" s="57">
        <f t="shared" si="2"/>
        <v>55</v>
      </c>
      <c r="Q41" s="32">
        <f t="shared" si="3"/>
        <v>1</v>
      </c>
      <c r="R41" s="32">
        <f t="shared" si="4"/>
        <v>4</v>
      </c>
      <c r="S41" s="58">
        <f t="shared" si="5"/>
        <v>6</v>
      </c>
    </row>
    <row r="42" spans="1:19" s="46" customFormat="1">
      <c r="A42" s="7" t="s">
        <v>78</v>
      </c>
      <c r="B42" s="7" t="s">
        <v>212</v>
      </c>
      <c r="C42" s="55" t="s">
        <v>79</v>
      </c>
      <c r="D42" s="30">
        <v>100</v>
      </c>
      <c r="E42" s="31">
        <v>28</v>
      </c>
      <c r="F42" s="31">
        <v>10</v>
      </c>
      <c r="G42" s="32">
        <v>133900000</v>
      </c>
      <c r="H42" s="32">
        <v>40170000</v>
      </c>
      <c r="I42" s="32">
        <v>174070000</v>
      </c>
      <c r="J42" s="32">
        <v>1</v>
      </c>
      <c r="K42" s="32">
        <v>16</v>
      </c>
      <c r="L42" s="32">
        <v>64</v>
      </c>
      <c r="M42" s="32">
        <v>83</v>
      </c>
      <c r="N42" s="32">
        <v>33</v>
      </c>
      <c r="O42" s="56">
        <v>39.799999999999997</v>
      </c>
      <c r="P42" s="57">
        <f t="shared" si="2"/>
        <v>64</v>
      </c>
      <c r="Q42" s="32">
        <f t="shared" si="3"/>
        <v>13</v>
      </c>
      <c r="R42" s="32">
        <f t="shared" si="4"/>
        <v>83</v>
      </c>
      <c r="S42" s="58">
        <f t="shared" si="5"/>
        <v>7</v>
      </c>
    </row>
    <row r="43" spans="1:19" s="46" customFormat="1">
      <c r="A43" s="7" t="s">
        <v>80</v>
      </c>
      <c r="B43" s="7" t="s">
        <v>213</v>
      </c>
      <c r="C43" s="55" t="s">
        <v>81</v>
      </c>
      <c r="D43" s="30">
        <v>285</v>
      </c>
      <c r="E43" s="31">
        <v>16.100000000000001</v>
      </c>
      <c r="F43" s="31">
        <v>27.7</v>
      </c>
      <c r="G43" s="32">
        <v>806600000</v>
      </c>
      <c r="H43" s="32">
        <v>241980000</v>
      </c>
      <c r="I43" s="32">
        <v>1048580000</v>
      </c>
      <c r="J43" s="32">
        <v>7</v>
      </c>
      <c r="K43" s="32">
        <v>82</v>
      </c>
      <c r="L43" s="32">
        <v>81</v>
      </c>
      <c r="M43" s="32">
        <v>364</v>
      </c>
      <c r="N43" s="32">
        <v>94</v>
      </c>
      <c r="O43" s="56">
        <v>25.8</v>
      </c>
      <c r="P43" s="57">
        <f t="shared" si="2"/>
        <v>37</v>
      </c>
      <c r="Q43" s="32">
        <f t="shared" si="3"/>
        <v>65</v>
      </c>
      <c r="R43" s="32">
        <f t="shared" si="4"/>
        <v>24</v>
      </c>
      <c r="S43" s="58">
        <f t="shared" si="5"/>
        <v>48</v>
      </c>
    </row>
    <row r="44" spans="1:19" s="46" customFormat="1">
      <c r="A44" s="7" t="s">
        <v>82</v>
      </c>
      <c r="B44" s="7" t="s">
        <v>213</v>
      </c>
      <c r="C44" s="55" t="s">
        <v>83</v>
      </c>
      <c r="D44" s="30">
        <v>191</v>
      </c>
      <c r="E44" s="31">
        <v>10.5</v>
      </c>
      <c r="F44" s="31">
        <v>29.3</v>
      </c>
      <c r="G44" s="32">
        <v>588400000</v>
      </c>
      <c r="H44" s="32">
        <v>176520000</v>
      </c>
      <c r="I44" s="32">
        <v>764920000</v>
      </c>
      <c r="J44" s="32">
        <v>7</v>
      </c>
      <c r="K44" s="32">
        <v>55</v>
      </c>
      <c r="L44" s="32">
        <v>69</v>
      </c>
      <c r="M44" s="32">
        <v>177</v>
      </c>
      <c r="N44" s="32">
        <v>52</v>
      </c>
      <c r="O44" s="56">
        <v>29.4</v>
      </c>
      <c r="P44" s="57">
        <f t="shared" si="2"/>
        <v>52</v>
      </c>
      <c r="Q44" s="32">
        <f t="shared" si="3"/>
        <v>81</v>
      </c>
      <c r="R44" s="32">
        <f t="shared" si="4"/>
        <v>18</v>
      </c>
      <c r="S44" s="58">
        <f t="shared" si="5"/>
        <v>35</v>
      </c>
    </row>
    <row r="45" spans="1:19" s="46" customFormat="1">
      <c r="A45" s="59" t="s">
        <v>84</v>
      </c>
      <c r="B45" s="59" t="s">
        <v>214</v>
      </c>
      <c r="C45" s="60" t="s">
        <v>85</v>
      </c>
      <c r="D45" s="61">
        <v>247</v>
      </c>
      <c r="E45" s="62">
        <v>21.9</v>
      </c>
      <c r="F45" s="62">
        <v>31.2</v>
      </c>
      <c r="G45" s="63">
        <v>433200000</v>
      </c>
      <c r="H45" s="63">
        <v>129960000</v>
      </c>
      <c r="I45" s="63">
        <v>563160000</v>
      </c>
      <c r="J45" s="63">
        <v>13</v>
      </c>
      <c r="K45" s="63">
        <v>44</v>
      </c>
      <c r="L45" s="63">
        <v>99</v>
      </c>
      <c r="M45" s="63">
        <v>155</v>
      </c>
      <c r="N45" s="63">
        <v>85</v>
      </c>
      <c r="O45" s="33">
        <v>54.8</v>
      </c>
      <c r="P45" s="57">
        <f t="shared" si="2"/>
        <v>45</v>
      </c>
      <c r="Q45" s="32">
        <f t="shared" si="3"/>
        <v>29</v>
      </c>
      <c r="R45" s="32">
        <f t="shared" si="4"/>
        <v>12</v>
      </c>
      <c r="S45" s="58">
        <f t="shared" si="5"/>
        <v>1</v>
      </c>
    </row>
    <row r="46" spans="1:19" s="46" customFormat="1">
      <c r="A46" s="59" t="s">
        <v>86</v>
      </c>
      <c r="B46" s="59" t="s">
        <v>218</v>
      </c>
      <c r="C46" s="60" t="s">
        <v>87</v>
      </c>
      <c r="D46" s="61">
        <v>20</v>
      </c>
      <c r="E46" s="62">
        <v>15</v>
      </c>
      <c r="F46" s="62">
        <v>0</v>
      </c>
      <c r="G46" s="63">
        <v>34300000</v>
      </c>
      <c r="H46" s="63">
        <v>10290000</v>
      </c>
      <c r="I46" s="63">
        <v>44590000</v>
      </c>
      <c r="J46" s="63">
        <v>1</v>
      </c>
      <c r="K46" s="63">
        <v>5</v>
      </c>
      <c r="L46" s="63">
        <v>12</v>
      </c>
      <c r="M46" s="63">
        <v>22</v>
      </c>
      <c r="N46" s="63">
        <v>4</v>
      </c>
      <c r="O46" s="33">
        <v>18.2</v>
      </c>
      <c r="P46" s="57">
        <f t="shared" si="2"/>
        <v>84</v>
      </c>
      <c r="Q46" s="32">
        <f t="shared" si="3"/>
        <v>73</v>
      </c>
      <c r="R46" s="32">
        <f t="shared" si="4"/>
        <v>86</v>
      </c>
      <c r="S46" s="58">
        <f t="shared" si="5"/>
        <v>81</v>
      </c>
    </row>
    <row r="47" spans="1:19" s="46" customFormat="1">
      <c r="A47" s="7" t="s">
        <v>88</v>
      </c>
      <c r="B47" s="7" t="s">
        <v>213</v>
      </c>
      <c r="C47" s="55" t="s">
        <v>89</v>
      </c>
      <c r="D47" s="30">
        <v>120</v>
      </c>
      <c r="E47" s="31">
        <v>15</v>
      </c>
      <c r="F47" s="31">
        <v>20.8</v>
      </c>
      <c r="G47" s="32">
        <v>282500000</v>
      </c>
      <c r="H47" s="32">
        <v>84750000</v>
      </c>
      <c r="I47" s="32">
        <v>367250000</v>
      </c>
      <c r="J47" s="32">
        <v>7</v>
      </c>
      <c r="K47" s="32">
        <v>29</v>
      </c>
      <c r="L47" s="32">
        <v>55</v>
      </c>
      <c r="M47" s="32">
        <v>137</v>
      </c>
      <c r="N47" s="32">
        <v>32</v>
      </c>
      <c r="O47" s="56">
        <v>23.4</v>
      </c>
      <c r="P47" s="57">
        <f t="shared" si="2"/>
        <v>61</v>
      </c>
      <c r="Q47" s="32">
        <f t="shared" si="3"/>
        <v>73</v>
      </c>
      <c r="R47" s="32">
        <f t="shared" si="4"/>
        <v>55</v>
      </c>
      <c r="S47" s="58">
        <f t="shared" si="5"/>
        <v>57</v>
      </c>
    </row>
    <row r="48" spans="1:19" s="46" customFormat="1">
      <c r="A48" s="7" t="s">
        <v>90</v>
      </c>
      <c r="B48" s="7" t="s">
        <v>217</v>
      </c>
      <c r="C48" s="55" t="s">
        <v>91</v>
      </c>
      <c r="D48" s="30">
        <v>327</v>
      </c>
      <c r="E48" s="31">
        <v>20.5</v>
      </c>
      <c r="F48" s="31">
        <v>19</v>
      </c>
      <c r="G48" s="32">
        <v>831700000</v>
      </c>
      <c r="H48" s="32">
        <v>249510000</v>
      </c>
      <c r="I48" s="32">
        <v>1081210000</v>
      </c>
      <c r="J48" s="32">
        <v>14</v>
      </c>
      <c r="K48" s="32">
        <v>73</v>
      </c>
      <c r="L48" s="32">
        <v>151</v>
      </c>
      <c r="M48" s="32">
        <v>282</v>
      </c>
      <c r="N48" s="32">
        <v>97</v>
      </c>
      <c r="O48" s="56">
        <v>34.4</v>
      </c>
      <c r="P48" s="57">
        <f t="shared" si="2"/>
        <v>33</v>
      </c>
      <c r="Q48" s="32">
        <f t="shared" si="3"/>
        <v>38</v>
      </c>
      <c r="R48" s="32">
        <f t="shared" si="4"/>
        <v>66</v>
      </c>
      <c r="S48" s="58">
        <f t="shared" si="5"/>
        <v>14</v>
      </c>
    </row>
    <row r="49" spans="1:19" s="46" customFormat="1">
      <c r="A49" s="7" t="s">
        <v>92</v>
      </c>
      <c r="B49" s="7" t="s">
        <v>218</v>
      </c>
      <c r="C49" s="55" t="s">
        <v>93</v>
      </c>
      <c r="D49" s="30">
        <v>18</v>
      </c>
      <c r="E49" s="31">
        <v>33.299999999999997</v>
      </c>
      <c r="F49" s="31">
        <v>33.299999999999997</v>
      </c>
      <c r="G49" s="32">
        <v>50100000</v>
      </c>
      <c r="H49" s="32">
        <v>15030000</v>
      </c>
      <c r="I49" s="32">
        <v>65130000</v>
      </c>
      <c r="J49" s="32">
        <v>0</v>
      </c>
      <c r="K49" s="32">
        <v>7</v>
      </c>
      <c r="L49" s="32">
        <v>5</v>
      </c>
      <c r="M49" s="32">
        <v>21</v>
      </c>
      <c r="N49" s="32">
        <v>9</v>
      </c>
      <c r="O49" s="56">
        <v>42.9</v>
      </c>
      <c r="P49" s="57">
        <f t="shared" si="2"/>
        <v>86</v>
      </c>
      <c r="Q49" s="32">
        <f t="shared" si="3"/>
        <v>7</v>
      </c>
      <c r="R49" s="32">
        <f t="shared" si="4"/>
        <v>7</v>
      </c>
      <c r="S49" s="58">
        <f t="shared" si="5"/>
        <v>2</v>
      </c>
    </row>
    <row r="50" spans="1:19" s="46" customFormat="1">
      <c r="A50" s="7" t="s">
        <v>94</v>
      </c>
      <c r="B50" s="7" t="s">
        <v>211</v>
      </c>
      <c r="C50" s="55" t="s">
        <v>95</v>
      </c>
      <c r="D50" s="30">
        <v>755</v>
      </c>
      <c r="E50" s="31">
        <v>20.8</v>
      </c>
      <c r="F50" s="31">
        <v>27.9</v>
      </c>
      <c r="G50" s="32">
        <v>1272100000</v>
      </c>
      <c r="H50" s="32">
        <v>381630000</v>
      </c>
      <c r="I50" s="32">
        <v>1653730000</v>
      </c>
      <c r="J50" s="32">
        <v>12</v>
      </c>
      <c r="K50" s="32">
        <v>103</v>
      </c>
      <c r="L50" s="32">
        <v>352</v>
      </c>
      <c r="M50" s="32">
        <v>738</v>
      </c>
      <c r="N50" s="32">
        <v>203</v>
      </c>
      <c r="O50" s="56">
        <v>27.5</v>
      </c>
      <c r="P50" s="57">
        <f t="shared" si="2"/>
        <v>15</v>
      </c>
      <c r="Q50" s="32">
        <f t="shared" si="3"/>
        <v>35</v>
      </c>
      <c r="R50" s="32">
        <f t="shared" si="4"/>
        <v>22</v>
      </c>
      <c r="S50" s="58">
        <f t="shared" si="5"/>
        <v>41</v>
      </c>
    </row>
    <row r="51" spans="1:19" s="46" customFormat="1">
      <c r="A51" s="7" t="s">
        <v>96</v>
      </c>
      <c r="B51" s="7" t="s">
        <v>213</v>
      </c>
      <c r="C51" s="55" t="s">
        <v>97</v>
      </c>
      <c r="D51" s="30">
        <v>127</v>
      </c>
      <c r="E51" s="31">
        <v>11</v>
      </c>
      <c r="F51" s="31">
        <v>27.6</v>
      </c>
      <c r="G51" s="32">
        <v>309400000</v>
      </c>
      <c r="H51" s="32">
        <v>92820000</v>
      </c>
      <c r="I51" s="32">
        <v>402220000</v>
      </c>
      <c r="J51" s="32">
        <v>5</v>
      </c>
      <c r="K51" s="32">
        <v>34</v>
      </c>
      <c r="L51" s="32">
        <v>42</v>
      </c>
      <c r="M51" s="32">
        <v>132</v>
      </c>
      <c r="N51" s="32">
        <v>39</v>
      </c>
      <c r="O51" s="56">
        <v>29.5</v>
      </c>
      <c r="P51" s="57">
        <f t="shared" si="2"/>
        <v>59</v>
      </c>
      <c r="Q51" s="32">
        <f t="shared" si="3"/>
        <v>80</v>
      </c>
      <c r="R51" s="32">
        <f t="shared" si="4"/>
        <v>27</v>
      </c>
      <c r="S51" s="58">
        <f t="shared" si="5"/>
        <v>34</v>
      </c>
    </row>
    <row r="52" spans="1:19" s="46" customFormat="1">
      <c r="A52" s="59" t="s">
        <v>98</v>
      </c>
      <c r="B52" s="59" t="s">
        <v>212</v>
      </c>
      <c r="C52" s="60" t="s">
        <v>99</v>
      </c>
      <c r="D52" s="61">
        <v>54</v>
      </c>
      <c r="E52" s="62">
        <v>25.9</v>
      </c>
      <c r="F52" s="62">
        <v>11.1</v>
      </c>
      <c r="G52" s="63">
        <v>57000000</v>
      </c>
      <c r="H52" s="63">
        <v>17100000</v>
      </c>
      <c r="I52" s="63">
        <v>74100000</v>
      </c>
      <c r="J52" s="63">
        <v>1</v>
      </c>
      <c r="K52" s="63">
        <v>8</v>
      </c>
      <c r="L52" s="63">
        <v>38</v>
      </c>
      <c r="M52" s="63">
        <v>24</v>
      </c>
      <c r="N52" s="63">
        <v>8</v>
      </c>
      <c r="O52" s="33">
        <v>33.299999999999997</v>
      </c>
      <c r="P52" s="57">
        <f t="shared" si="2"/>
        <v>75</v>
      </c>
      <c r="Q52" s="32">
        <f t="shared" si="3"/>
        <v>15</v>
      </c>
      <c r="R52" s="32">
        <f t="shared" si="4"/>
        <v>82</v>
      </c>
      <c r="S52" s="58">
        <f t="shared" si="5"/>
        <v>17</v>
      </c>
    </row>
    <row r="53" spans="1:19" s="46" customFormat="1">
      <c r="A53" s="7" t="s">
        <v>100</v>
      </c>
      <c r="B53" s="7" t="s">
        <v>216</v>
      </c>
      <c r="C53" s="55" t="s">
        <v>101</v>
      </c>
      <c r="D53" s="30">
        <v>425</v>
      </c>
      <c r="E53" s="31">
        <v>16.7</v>
      </c>
      <c r="F53" s="31">
        <v>23.5</v>
      </c>
      <c r="G53" s="32">
        <v>726400000</v>
      </c>
      <c r="H53" s="32">
        <v>217920000</v>
      </c>
      <c r="I53" s="32">
        <v>944320000</v>
      </c>
      <c r="J53" s="32">
        <v>3</v>
      </c>
      <c r="K53" s="32">
        <v>68</v>
      </c>
      <c r="L53" s="32">
        <v>239</v>
      </c>
      <c r="M53" s="32">
        <v>573</v>
      </c>
      <c r="N53" s="32">
        <v>131</v>
      </c>
      <c r="O53" s="56">
        <v>22.9</v>
      </c>
      <c r="P53" s="57">
        <f t="shared" si="2"/>
        <v>25</v>
      </c>
      <c r="Q53" s="32">
        <f t="shared" si="3"/>
        <v>62</v>
      </c>
      <c r="R53" s="32">
        <f t="shared" si="4"/>
        <v>41</v>
      </c>
      <c r="S53" s="58">
        <f t="shared" si="5"/>
        <v>59</v>
      </c>
    </row>
    <row r="54" spans="1:19" s="46" customFormat="1">
      <c r="A54" s="7" t="s">
        <v>102</v>
      </c>
      <c r="B54" s="7" t="s">
        <v>216</v>
      </c>
      <c r="C54" s="55" t="s">
        <v>103</v>
      </c>
      <c r="D54" s="30">
        <v>950</v>
      </c>
      <c r="E54" s="31">
        <v>17.8</v>
      </c>
      <c r="F54" s="31">
        <v>22.5</v>
      </c>
      <c r="G54" s="32">
        <v>1866419406</v>
      </c>
      <c r="H54" s="32">
        <v>559925822</v>
      </c>
      <c r="I54" s="32">
        <v>2426345228</v>
      </c>
      <c r="J54" s="32">
        <v>17</v>
      </c>
      <c r="K54" s="32">
        <v>154</v>
      </c>
      <c r="L54" s="32">
        <v>452</v>
      </c>
      <c r="M54" s="32">
        <v>880</v>
      </c>
      <c r="N54" s="32">
        <v>271</v>
      </c>
      <c r="O54" s="56">
        <v>30.8</v>
      </c>
      <c r="P54" s="57">
        <f t="shared" si="2"/>
        <v>12</v>
      </c>
      <c r="Q54" s="32">
        <f t="shared" si="3"/>
        <v>54</v>
      </c>
      <c r="R54" s="32">
        <f t="shared" si="4"/>
        <v>46</v>
      </c>
      <c r="S54" s="58">
        <f t="shared" si="5"/>
        <v>26</v>
      </c>
    </row>
    <row r="55" spans="1:19" s="46" customFormat="1">
      <c r="A55" s="7" t="s">
        <v>104</v>
      </c>
      <c r="B55" s="7" t="s">
        <v>218</v>
      </c>
      <c r="C55" s="55" t="s">
        <v>105</v>
      </c>
      <c r="D55" s="30">
        <v>98</v>
      </c>
      <c r="E55" s="31">
        <v>11.2</v>
      </c>
      <c r="F55" s="31">
        <v>26.5</v>
      </c>
      <c r="G55" s="32">
        <v>231200000</v>
      </c>
      <c r="H55" s="32">
        <v>69360000</v>
      </c>
      <c r="I55" s="32">
        <v>300560000</v>
      </c>
      <c r="J55" s="32">
        <v>5</v>
      </c>
      <c r="K55" s="32">
        <v>23</v>
      </c>
      <c r="L55" s="32">
        <v>31</v>
      </c>
      <c r="M55" s="32">
        <v>110</v>
      </c>
      <c r="N55" s="32">
        <v>34</v>
      </c>
      <c r="O55" s="56">
        <v>30.9</v>
      </c>
      <c r="P55" s="57">
        <f t="shared" si="2"/>
        <v>66</v>
      </c>
      <c r="Q55" s="32">
        <f t="shared" si="3"/>
        <v>79</v>
      </c>
      <c r="R55" s="32">
        <f t="shared" si="4"/>
        <v>31</v>
      </c>
      <c r="S55" s="58">
        <f t="shared" si="5"/>
        <v>25</v>
      </c>
    </row>
    <row r="56" spans="1:19" s="46" customFormat="1">
      <c r="A56" s="7" t="s">
        <v>106</v>
      </c>
      <c r="B56" s="7" t="s">
        <v>216</v>
      </c>
      <c r="C56" s="55" t="s">
        <v>107</v>
      </c>
      <c r="D56" s="30">
        <v>293</v>
      </c>
      <c r="E56" s="31">
        <v>23.5</v>
      </c>
      <c r="F56" s="31">
        <v>20.8</v>
      </c>
      <c r="G56" s="32">
        <v>420500000</v>
      </c>
      <c r="H56" s="32">
        <v>126150000</v>
      </c>
      <c r="I56" s="32">
        <v>546650000</v>
      </c>
      <c r="J56" s="32">
        <v>2</v>
      </c>
      <c r="K56" s="32">
        <v>36</v>
      </c>
      <c r="L56" s="32">
        <v>183</v>
      </c>
      <c r="M56" s="32">
        <v>403</v>
      </c>
      <c r="N56" s="32">
        <v>86</v>
      </c>
      <c r="O56" s="56">
        <v>21.3</v>
      </c>
      <c r="P56" s="57">
        <f t="shared" si="2"/>
        <v>36</v>
      </c>
      <c r="Q56" s="32">
        <f t="shared" si="3"/>
        <v>22</v>
      </c>
      <c r="R56" s="32">
        <f t="shared" si="4"/>
        <v>55</v>
      </c>
      <c r="S56" s="58">
        <f t="shared" si="5"/>
        <v>69</v>
      </c>
    </row>
    <row r="57" spans="1:19" s="46" customFormat="1">
      <c r="A57" s="7" t="s">
        <v>108</v>
      </c>
      <c r="B57" s="7" t="s">
        <v>216</v>
      </c>
      <c r="C57" s="55" t="s">
        <v>109</v>
      </c>
      <c r="D57" s="30">
        <v>364</v>
      </c>
      <c r="E57" s="31">
        <v>16.8</v>
      </c>
      <c r="F57" s="31">
        <v>21.4</v>
      </c>
      <c r="G57" s="32">
        <v>562700000</v>
      </c>
      <c r="H57" s="32">
        <v>168810000</v>
      </c>
      <c r="I57" s="32">
        <v>731510000</v>
      </c>
      <c r="J57" s="32">
        <v>3</v>
      </c>
      <c r="K57" s="32">
        <v>42</v>
      </c>
      <c r="L57" s="32">
        <v>222</v>
      </c>
      <c r="M57" s="32">
        <v>420</v>
      </c>
      <c r="N57" s="32">
        <v>108</v>
      </c>
      <c r="O57" s="56">
        <v>25.7</v>
      </c>
      <c r="P57" s="57">
        <f t="shared" si="2"/>
        <v>29</v>
      </c>
      <c r="Q57" s="32">
        <f t="shared" si="3"/>
        <v>60</v>
      </c>
      <c r="R57" s="32">
        <f t="shared" si="4"/>
        <v>53</v>
      </c>
      <c r="S57" s="58">
        <f t="shared" si="5"/>
        <v>49</v>
      </c>
    </row>
    <row r="58" spans="1:19" s="46" customFormat="1">
      <c r="A58" s="7" t="s">
        <v>110</v>
      </c>
      <c r="B58" s="7" t="s">
        <v>216</v>
      </c>
      <c r="C58" s="55" t="s">
        <v>111</v>
      </c>
      <c r="D58" s="30">
        <v>590</v>
      </c>
      <c r="E58" s="31">
        <v>16.8</v>
      </c>
      <c r="F58" s="31">
        <v>20.2</v>
      </c>
      <c r="G58" s="32">
        <v>825100000</v>
      </c>
      <c r="H58" s="32">
        <v>247530000</v>
      </c>
      <c r="I58" s="32">
        <v>1072630000</v>
      </c>
      <c r="J58" s="32">
        <v>6</v>
      </c>
      <c r="K58" s="32">
        <v>74</v>
      </c>
      <c r="L58" s="32">
        <v>364</v>
      </c>
      <c r="M58" s="32">
        <v>644</v>
      </c>
      <c r="N58" s="32">
        <v>161</v>
      </c>
      <c r="O58" s="56">
        <v>25</v>
      </c>
      <c r="P58" s="57">
        <f t="shared" si="2"/>
        <v>19</v>
      </c>
      <c r="Q58" s="32">
        <f t="shared" si="3"/>
        <v>60</v>
      </c>
      <c r="R58" s="32">
        <f t="shared" si="4"/>
        <v>59</v>
      </c>
      <c r="S58" s="58">
        <f t="shared" si="5"/>
        <v>51</v>
      </c>
    </row>
    <row r="59" spans="1:19" s="46" customFormat="1">
      <c r="A59" s="7" t="s">
        <v>112</v>
      </c>
      <c r="B59" s="7" t="s">
        <v>216</v>
      </c>
      <c r="C59" s="55" t="s">
        <v>113</v>
      </c>
      <c r="D59" s="30">
        <v>386</v>
      </c>
      <c r="E59" s="31">
        <v>17.600000000000001</v>
      </c>
      <c r="F59" s="31">
        <v>22.8</v>
      </c>
      <c r="G59" s="32">
        <v>666200000</v>
      </c>
      <c r="H59" s="32">
        <v>199860000</v>
      </c>
      <c r="I59" s="32">
        <v>866060000</v>
      </c>
      <c r="J59" s="32">
        <v>10</v>
      </c>
      <c r="K59" s="32">
        <v>51</v>
      </c>
      <c r="L59" s="32">
        <v>231</v>
      </c>
      <c r="M59" s="32">
        <v>531</v>
      </c>
      <c r="N59" s="32">
        <v>128</v>
      </c>
      <c r="O59" s="56">
        <v>24.1</v>
      </c>
      <c r="P59" s="57">
        <f t="shared" si="2"/>
        <v>28</v>
      </c>
      <c r="Q59" s="32">
        <f t="shared" si="3"/>
        <v>55</v>
      </c>
      <c r="R59" s="32">
        <f t="shared" si="4"/>
        <v>43</v>
      </c>
      <c r="S59" s="58">
        <f t="shared" si="5"/>
        <v>55</v>
      </c>
    </row>
    <row r="60" spans="1:19" s="46" customFormat="1">
      <c r="A60" s="7" t="s">
        <v>114</v>
      </c>
      <c r="B60" s="7" t="s">
        <v>217</v>
      </c>
      <c r="C60" s="55" t="s">
        <v>115</v>
      </c>
      <c r="D60" s="30">
        <v>331</v>
      </c>
      <c r="E60" s="31">
        <v>14.8</v>
      </c>
      <c r="F60" s="31">
        <v>17.8</v>
      </c>
      <c r="G60" s="32">
        <v>714600000</v>
      </c>
      <c r="H60" s="32">
        <v>214380000</v>
      </c>
      <c r="I60" s="32">
        <v>928980000</v>
      </c>
      <c r="J60" s="32">
        <v>9</v>
      </c>
      <c r="K60" s="32">
        <v>67</v>
      </c>
      <c r="L60" s="32">
        <v>177</v>
      </c>
      <c r="M60" s="32">
        <v>345</v>
      </c>
      <c r="N60" s="32">
        <v>90</v>
      </c>
      <c r="O60" s="56">
        <v>26.1</v>
      </c>
      <c r="P60" s="57">
        <f t="shared" si="2"/>
        <v>32</v>
      </c>
      <c r="Q60" s="32">
        <f t="shared" si="3"/>
        <v>76</v>
      </c>
      <c r="R60" s="32">
        <f t="shared" si="4"/>
        <v>72</v>
      </c>
      <c r="S60" s="58">
        <f t="shared" si="5"/>
        <v>47</v>
      </c>
    </row>
    <row r="61" spans="1:19" s="46" customFormat="1">
      <c r="A61" s="7" t="s">
        <v>116</v>
      </c>
      <c r="B61" s="7" t="s">
        <v>215</v>
      </c>
      <c r="C61" s="55" t="s">
        <v>117</v>
      </c>
      <c r="D61" s="30">
        <v>253</v>
      </c>
      <c r="E61" s="31">
        <v>24.9</v>
      </c>
      <c r="F61" s="31">
        <v>22.5</v>
      </c>
      <c r="G61" s="32">
        <v>346900000</v>
      </c>
      <c r="H61" s="32">
        <v>104070000</v>
      </c>
      <c r="I61" s="32">
        <v>450970000</v>
      </c>
      <c r="J61" s="32">
        <v>1</v>
      </c>
      <c r="K61" s="32">
        <v>19</v>
      </c>
      <c r="L61" s="32">
        <v>157</v>
      </c>
      <c r="M61" s="32">
        <v>295</v>
      </c>
      <c r="N61" s="32">
        <v>84</v>
      </c>
      <c r="O61" s="56">
        <v>28.5</v>
      </c>
      <c r="P61" s="57">
        <f t="shared" si="2"/>
        <v>44</v>
      </c>
      <c r="Q61" s="32">
        <f t="shared" si="3"/>
        <v>17</v>
      </c>
      <c r="R61" s="32">
        <f t="shared" si="4"/>
        <v>46</v>
      </c>
      <c r="S61" s="58">
        <f t="shared" si="5"/>
        <v>38</v>
      </c>
    </row>
    <row r="62" spans="1:19" s="46" customFormat="1">
      <c r="A62" s="7" t="s">
        <v>118</v>
      </c>
      <c r="B62" s="7" t="s">
        <v>211</v>
      </c>
      <c r="C62" s="55" t="s">
        <v>119</v>
      </c>
      <c r="D62" s="30">
        <v>1712</v>
      </c>
      <c r="E62" s="31">
        <v>17.600000000000001</v>
      </c>
      <c r="F62" s="31">
        <v>26.9</v>
      </c>
      <c r="G62" s="32">
        <v>5812018492</v>
      </c>
      <c r="H62" s="32">
        <v>1743605548</v>
      </c>
      <c r="I62" s="32">
        <v>7555624040</v>
      </c>
      <c r="J62" s="32">
        <v>103</v>
      </c>
      <c r="K62" s="32">
        <v>353</v>
      </c>
      <c r="L62" s="32">
        <v>544</v>
      </c>
      <c r="M62" s="32">
        <v>1561</v>
      </c>
      <c r="N62" s="32">
        <v>512</v>
      </c>
      <c r="O62" s="56">
        <v>32.799999999999997</v>
      </c>
      <c r="P62" s="57">
        <f t="shared" si="2"/>
        <v>6</v>
      </c>
      <c r="Q62" s="32">
        <f t="shared" si="3"/>
        <v>55</v>
      </c>
      <c r="R62" s="32">
        <f t="shared" si="4"/>
        <v>29</v>
      </c>
      <c r="S62" s="58">
        <f t="shared" si="5"/>
        <v>19</v>
      </c>
    </row>
    <row r="63" spans="1:19" s="46" customFormat="1">
      <c r="A63" s="7" t="s">
        <v>120</v>
      </c>
      <c r="B63" s="7" t="s">
        <v>213</v>
      </c>
      <c r="C63" s="55" t="s">
        <v>121</v>
      </c>
      <c r="D63" s="30">
        <v>200</v>
      </c>
      <c r="E63" s="31">
        <v>12</v>
      </c>
      <c r="F63" s="31">
        <v>26</v>
      </c>
      <c r="G63" s="32">
        <v>598900000</v>
      </c>
      <c r="H63" s="32">
        <v>179670000</v>
      </c>
      <c r="I63" s="32">
        <v>778570000</v>
      </c>
      <c r="J63" s="32">
        <v>8</v>
      </c>
      <c r="K63" s="32">
        <v>50</v>
      </c>
      <c r="L63" s="32">
        <v>82</v>
      </c>
      <c r="M63" s="32">
        <v>227</v>
      </c>
      <c r="N63" s="32">
        <v>56</v>
      </c>
      <c r="O63" s="56">
        <v>24.7</v>
      </c>
      <c r="P63" s="57">
        <f t="shared" si="2"/>
        <v>50</v>
      </c>
      <c r="Q63" s="32">
        <f t="shared" si="3"/>
        <v>78</v>
      </c>
      <c r="R63" s="32">
        <f t="shared" si="4"/>
        <v>36</v>
      </c>
      <c r="S63" s="58">
        <f t="shared" si="5"/>
        <v>53</v>
      </c>
    </row>
    <row r="64" spans="1:19" s="46" customFormat="1">
      <c r="A64" s="7" t="s">
        <v>122</v>
      </c>
      <c r="B64" s="7" t="s">
        <v>212</v>
      </c>
      <c r="C64" s="55" t="s">
        <v>123</v>
      </c>
      <c r="D64" s="30">
        <v>74</v>
      </c>
      <c r="E64" s="31">
        <v>32.4</v>
      </c>
      <c r="F64" s="31">
        <v>16.2</v>
      </c>
      <c r="G64" s="32">
        <v>63500000</v>
      </c>
      <c r="H64" s="32">
        <v>19050000</v>
      </c>
      <c r="I64" s="32">
        <v>82550000</v>
      </c>
      <c r="J64" s="32">
        <v>0</v>
      </c>
      <c r="K64" s="32">
        <v>1</v>
      </c>
      <c r="L64" s="32">
        <v>63</v>
      </c>
      <c r="M64" s="32">
        <v>98</v>
      </c>
      <c r="N64" s="32">
        <v>26</v>
      </c>
      <c r="O64" s="56">
        <v>26.5</v>
      </c>
      <c r="P64" s="57">
        <f t="shared" si="2"/>
        <v>70</v>
      </c>
      <c r="Q64" s="32">
        <f t="shared" si="3"/>
        <v>8</v>
      </c>
      <c r="R64" s="32">
        <f t="shared" si="4"/>
        <v>75</v>
      </c>
      <c r="S64" s="58">
        <f t="shared" si="5"/>
        <v>45</v>
      </c>
    </row>
    <row r="65" spans="1:19" s="46" customFormat="1">
      <c r="A65" s="7" t="s">
        <v>124</v>
      </c>
      <c r="B65" s="7" t="s">
        <v>213</v>
      </c>
      <c r="C65" s="55" t="s">
        <v>125</v>
      </c>
      <c r="D65" s="30">
        <v>130</v>
      </c>
      <c r="E65" s="31">
        <v>9.1999999999999993</v>
      </c>
      <c r="F65" s="31">
        <v>30.8</v>
      </c>
      <c r="G65" s="32">
        <v>294400000</v>
      </c>
      <c r="H65" s="32">
        <v>88320000</v>
      </c>
      <c r="I65" s="32">
        <v>382720000</v>
      </c>
      <c r="J65" s="32">
        <v>6</v>
      </c>
      <c r="K65" s="32">
        <v>32</v>
      </c>
      <c r="L65" s="32">
        <v>40</v>
      </c>
      <c r="M65" s="32">
        <v>150</v>
      </c>
      <c r="N65" s="32">
        <v>43</v>
      </c>
      <c r="O65" s="56">
        <v>28.7</v>
      </c>
      <c r="P65" s="57">
        <f t="shared" si="2"/>
        <v>58</v>
      </c>
      <c r="Q65" s="32">
        <f t="shared" si="3"/>
        <v>84</v>
      </c>
      <c r="R65" s="32">
        <f t="shared" si="4"/>
        <v>13</v>
      </c>
      <c r="S65" s="58">
        <f t="shared" si="5"/>
        <v>37</v>
      </c>
    </row>
    <row r="66" spans="1:19" s="46" customFormat="1">
      <c r="A66" s="7" t="s">
        <v>126</v>
      </c>
      <c r="B66" s="7" t="s">
        <v>216</v>
      </c>
      <c r="C66" s="55" t="s">
        <v>127</v>
      </c>
      <c r="D66" s="30">
        <v>395</v>
      </c>
      <c r="E66" s="31">
        <v>18.7</v>
      </c>
      <c r="F66" s="31">
        <v>21.8</v>
      </c>
      <c r="G66" s="32">
        <v>519700000</v>
      </c>
      <c r="H66" s="32">
        <v>155910000</v>
      </c>
      <c r="I66" s="32">
        <v>675610000</v>
      </c>
      <c r="J66" s="32">
        <v>2</v>
      </c>
      <c r="K66" s="32">
        <v>32</v>
      </c>
      <c r="L66" s="32">
        <v>268</v>
      </c>
      <c r="M66" s="32">
        <v>514</v>
      </c>
      <c r="N66" s="32">
        <v>105</v>
      </c>
      <c r="O66" s="56">
        <v>20.399999999999999</v>
      </c>
      <c r="P66" s="57">
        <f t="shared" si="2"/>
        <v>27</v>
      </c>
      <c r="Q66" s="32">
        <f t="shared" si="3"/>
        <v>48</v>
      </c>
      <c r="R66" s="32">
        <f t="shared" si="4"/>
        <v>49</v>
      </c>
      <c r="S66" s="58">
        <f t="shared" si="5"/>
        <v>75</v>
      </c>
    </row>
    <row r="67" spans="1:19" s="46" customFormat="1">
      <c r="A67" s="7" t="s">
        <v>128</v>
      </c>
      <c r="B67" s="7" t="s">
        <v>214</v>
      </c>
      <c r="C67" s="55" t="s">
        <v>129</v>
      </c>
      <c r="D67" s="30">
        <v>71</v>
      </c>
      <c r="E67" s="31">
        <v>28.2</v>
      </c>
      <c r="F67" s="31">
        <v>19.7</v>
      </c>
      <c r="G67" s="32">
        <v>81400000</v>
      </c>
      <c r="H67" s="32">
        <v>24420000</v>
      </c>
      <c r="I67" s="32">
        <v>105820000</v>
      </c>
      <c r="J67" s="32">
        <v>2</v>
      </c>
      <c r="K67" s="32">
        <v>7</v>
      </c>
      <c r="L67" s="32">
        <v>45</v>
      </c>
      <c r="M67" s="32">
        <v>62</v>
      </c>
      <c r="N67" s="32">
        <v>19</v>
      </c>
      <c r="O67" s="56">
        <v>30.6</v>
      </c>
      <c r="P67" s="57">
        <f t="shared" si="2"/>
        <v>72</v>
      </c>
      <c r="Q67" s="32">
        <f t="shared" si="3"/>
        <v>11</v>
      </c>
      <c r="R67" s="32">
        <f t="shared" si="4"/>
        <v>62</v>
      </c>
      <c r="S67" s="58">
        <f t="shared" si="5"/>
        <v>28</v>
      </c>
    </row>
    <row r="68" spans="1:19" s="46" customFormat="1">
      <c r="A68" s="7" t="s">
        <v>130</v>
      </c>
      <c r="B68" s="7" t="s">
        <v>215</v>
      </c>
      <c r="C68" s="55" t="s">
        <v>131</v>
      </c>
      <c r="D68" s="30">
        <v>208</v>
      </c>
      <c r="E68" s="31">
        <v>26.4</v>
      </c>
      <c r="F68" s="31">
        <v>21.6</v>
      </c>
      <c r="G68" s="32">
        <v>292600000</v>
      </c>
      <c r="H68" s="32">
        <v>87780000</v>
      </c>
      <c r="I68" s="32">
        <v>380380000</v>
      </c>
      <c r="J68" s="32">
        <v>1</v>
      </c>
      <c r="K68" s="32">
        <v>19</v>
      </c>
      <c r="L68" s="32">
        <v>114</v>
      </c>
      <c r="M68" s="32">
        <v>213</v>
      </c>
      <c r="N68" s="32">
        <v>68</v>
      </c>
      <c r="O68" s="56">
        <v>31.9</v>
      </c>
      <c r="P68" s="57">
        <f t="shared" si="2"/>
        <v>48</v>
      </c>
      <c r="Q68" s="32">
        <f t="shared" si="3"/>
        <v>14</v>
      </c>
      <c r="R68" s="32">
        <f t="shared" si="4"/>
        <v>51</v>
      </c>
      <c r="S68" s="58">
        <f t="shared" si="5"/>
        <v>22</v>
      </c>
    </row>
    <row r="69" spans="1:19" s="46" customFormat="1">
      <c r="A69" s="7" t="s">
        <v>132</v>
      </c>
      <c r="B69" s="7" t="s">
        <v>211</v>
      </c>
      <c r="C69" s="55" t="s">
        <v>133</v>
      </c>
      <c r="D69" s="30">
        <v>2933</v>
      </c>
      <c r="E69" s="31">
        <v>16</v>
      </c>
      <c r="F69" s="31">
        <v>29.8</v>
      </c>
      <c r="G69" s="32">
        <v>10539300000</v>
      </c>
      <c r="H69" s="32">
        <v>3161790000</v>
      </c>
      <c r="I69" s="32">
        <v>13701090000</v>
      </c>
      <c r="J69" s="32">
        <v>184</v>
      </c>
      <c r="K69" s="32">
        <v>669</v>
      </c>
      <c r="L69" s="32">
        <v>781</v>
      </c>
      <c r="M69" s="32">
        <v>2237</v>
      </c>
      <c r="N69" s="32">
        <v>914</v>
      </c>
      <c r="O69" s="56">
        <v>40.9</v>
      </c>
      <c r="P69" s="57">
        <f t="shared" si="2"/>
        <v>2</v>
      </c>
      <c r="Q69" s="32">
        <f t="shared" si="3"/>
        <v>66</v>
      </c>
      <c r="R69" s="32">
        <f t="shared" si="4"/>
        <v>15</v>
      </c>
      <c r="S69" s="58">
        <f t="shared" si="5"/>
        <v>4</v>
      </c>
    </row>
    <row r="70" spans="1:19" s="46" customFormat="1">
      <c r="A70" s="59" t="s">
        <v>134</v>
      </c>
      <c r="B70" s="59" t="s">
        <v>212</v>
      </c>
      <c r="C70" s="60" t="s">
        <v>135</v>
      </c>
      <c r="D70" s="61">
        <v>44</v>
      </c>
      <c r="E70" s="62">
        <v>29.5</v>
      </c>
      <c r="F70" s="62">
        <v>18.2</v>
      </c>
      <c r="G70" s="63">
        <v>39400000</v>
      </c>
      <c r="H70" s="63">
        <v>11820000</v>
      </c>
      <c r="I70" s="63">
        <v>51220000</v>
      </c>
      <c r="J70" s="63">
        <v>0</v>
      </c>
      <c r="K70" s="63">
        <v>2</v>
      </c>
      <c r="L70" s="63">
        <v>33</v>
      </c>
      <c r="M70" s="63">
        <v>30</v>
      </c>
      <c r="N70" s="63">
        <v>10</v>
      </c>
      <c r="O70" s="33">
        <v>33.299999999999997</v>
      </c>
      <c r="P70" s="57">
        <f t="shared" si="2"/>
        <v>78</v>
      </c>
      <c r="Q70" s="32">
        <f t="shared" si="3"/>
        <v>10</v>
      </c>
      <c r="R70" s="32">
        <f t="shared" si="4"/>
        <v>70</v>
      </c>
      <c r="S70" s="58">
        <f t="shared" si="5"/>
        <v>17</v>
      </c>
    </row>
    <row r="71" spans="1:19" s="46" customFormat="1">
      <c r="A71" s="7" t="s">
        <v>136</v>
      </c>
      <c r="B71" s="7" t="s">
        <v>213</v>
      </c>
      <c r="C71" s="55" t="s">
        <v>137</v>
      </c>
      <c r="D71" s="30">
        <v>132</v>
      </c>
      <c r="E71" s="31">
        <v>12.9</v>
      </c>
      <c r="F71" s="31">
        <v>25.8</v>
      </c>
      <c r="G71" s="32">
        <v>283900000</v>
      </c>
      <c r="H71" s="32">
        <v>85170000</v>
      </c>
      <c r="I71" s="32">
        <v>369070000</v>
      </c>
      <c r="J71" s="32">
        <v>5</v>
      </c>
      <c r="K71" s="32">
        <v>22</v>
      </c>
      <c r="L71" s="32">
        <v>74</v>
      </c>
      <c r="M71" s="32">
        <v>195</v>
      </c>
      <c r="N71" s="32">
        <v>48</v>
      </c>
      <c r="O71" s="56">
        <v>24.6</v>
      </c>
      <c r="P71" s="57">
        <f t="shared" si="2"/>
        <v>57</v>
      </c>
      <c r="Q71" s="32">
        <f t="shared" si="3"/>
        <v>77</v>
      </c>
      <c r="R71" s="32">
        <f t="shared" si="4"/>
        <v>38</v>
      </c>
      <c r="S71" s="58">
        <f t="shared" si="5"/>
        <v>54</v>
      </c>
    </row>
    <row r="72" spans="1:19" s="46" customFormat="1">
      <c r="A72" s="7" t="s">
        <v>138</v>
      </c>
      <c r="B72" s="7" t="s">
        <v>211</v>
      </c>
      <c r="C72" s="55" t="s">
        <v>139</v>
      </c>
      <c r="D72" s="30">
        <v>2579</v>
      </c>
      <c r="E72" s="31">
        <v>17.100000000000001</v>
      </c>
      <c r="F72" s="31">
        <v>33.700000000000003</v>
      </c>
      <c r="G72" s="32">
        <v>7876130767</v>
      </c>
      <c r="H72" s="32">
        <v>2362839231</v>
      </c>
      <c r="I72" s="32">
        <v>10238969998</v>
      </c>
      <c r="J72" s="32">
        <v>126</v>
      </c>
      <c r="K72" s="32">
        <v>502</v>
      </c>
      <c r="L72" s="32">
        <v>884</v>
      </c>
      <c r="M72" s="32">
        <v>2401</v>
      </c>
      <c r="N72" s="32">
        <v>854</v>
      </c>
      <c r="O72" s="56">
        <v>35.6</v>
      </c>
      <c r="P72" s="57">
        <f t="shared" si="2"/>
        <v>3</v>
      </c>
      <c r="Q72" s="32">
        <f t="shared" si="3"/>
        <v>59</v>
      </c>
      <c r="R72" s="32">
        <f t="shared" si="4"/>
        <v>6</v>
      </c>
      <c r="S72" s="58">
        <f t="shared" si="5"/>
        <v>12</v>
      </c>
    </row>
    <row r="73" spans="1:19" s="46" customFormat="1">
      <c r="A73" s="7" t="s">
        <v>140</v>
      </c>
      <c r="B73" s="7" t="s">
        <v>212</v>
      </c>
      <c r="C73" s="55" t="s">
        <v>141</v>
      </c>
      <c r="D73" s="30">
        <v>84</v>
      </c>
      <c r="E73" s="31">
        <v>36.9</v>
      </c>
      <c r="F73" s="31">
        <v>19</v>
      </c>
      <c r="G73" s="32">
        <v>71800000</v>
      </c>
      <c r="H73" s="32">
        <v>21540000</v>
      </c>
      <c r="I73" s="32">
        <v>93340000</v>
      </c>
      <c r="J73" s="32">
        <v>1</v>
      </c>
      <c r="K73" s="32">
        <v>2</v>
      </c>
      <c r="L73" s="32">
        <v>61</v>
      </c>
      <c r="M73" s="32">
        <v>93</v>
      </c>
      <c r="N73" s="32">
        <v>20</v>
      </c>
      <c r="O73" s="56">
        <v>21.5</v>
      </c>
      <c r="P73" s="57">
        <f t="shared" si="2"/>
        <v>67</v>
      </c>
      <c r="Q73" s="32">
        <f t="shared" si="3"/>
        <v>6</v>
      </c>
      <c r="R73" s="32">
        <f t="shared" si="4"/>
        <v>66</v>
      </c>
      <c r="S73" s="58">
        <f t="shared" si="5"/>
        <v>65</v>
      </c>
    </row>
    <row r="74" spans="1:19" s="46" customFormat="1">
      <c r="A74" s="7" t="s">
        <v>142</v>
      </c>
      <c r="B74" s="7" t="s">
        <v>211</v>
      </c>
      <c r="C74" s="55" t="s">
        <v>143</v>
      </c>
      <c r="D74" s="30">
        <v>1117</v>
      </c>
      <c r="E74" s="31">
        <v>19.600000000000001</v>
      </c>
      <c r="F74" s="31">
        <v>27.9</v>
      </c>
      <c r="G74" s="32">
        <v>2199000000</v>
      </c>
      <c r="H74" s="32">
        <v>659700000</v>
      </c>
      <c r="I74" s="32">
        <v>2858700000</v>
      </c>
      <c r="J74" s="32">
        <v>33</v>
      </c>
      <c r="K74" s="32">
        <v>194</v>
      </c>
      <c r="L74" s="32">
        <v>476</v>
      </c>
      <c r="M74" s="32">
        <v>1164</v>
      </c>
      <c r="N74" s="32">
        <v>375</v>
      </c>
      <c r="O74" s="56">
        <v>32.200000000000003</v>
      </c>
      <c r="P74" s="57">
        <f t="shared" si="2"/>
        <v>10</v>
      </c>
      <c r="Q74" s="32">
        <f t="shared" si="3"/>
        <v>43</v>
      </c>
      <c r="R74" s="32">
        <f t="shared" si="4"/>
        <v>22</v>
      </c>
      <c r="S74" s="58">
        <f t="shared" si="5"/>
        <v>21</v>
      </c>
    </row>
    <row r="75" spans="1:19" s="46" customFormat="1">
      <c r="A75" s="59" t="s">
        <v>144</v>
      </c>
      <c r="B75" s="59" t="s">
        <v>212</v>
      </c>
      <c r="C75" s="60" t="s">
        <v>145</v>
      </c>
      <c r="D75" s="61">
        <v>50</v>
      </c>
      <c r="E75" s="62">
        <v>24</v>
      </c>
      <c r="F75" s="62">
        <v>26</v>
      </c>
      <c r="G75" s="63">
        <v>46600000</v>
      </c>
      <c r="H75" s="63">
        <v>13980000</v>
      </c>
      <c r="I75" s="63">
        <v>60580000</v>
      </c>
      <c r="J75" s="63">
        <v>0</v>
      </c>
      <c r="K75" s="63">
        <v>2</v>
      </c>
      <c r="L75" s="63">
        <v>36</v>
      </c>
      <c r="M75" s="63">
        <v>40</v>
      </c>
      <c r="N75" s="63">
        <v>11</v>
      </c>
      <c r="O75" s="33">
        <v>27.5</v>
      </c>
      <c r="P75" s="57">
        <f t="shared" si="2"/>
        <v>76</v>
      </c>
      <c r="Q75" s="32">
        <f t="shared" si="3"/>
        <v>20</v>
      </c>
      <c r="R75" s="32">
        <f t="shared" si="4"/>
        <v>36</v>
      </c>
      <c r="S75" s="58">
        <f t="shared" si="5"/>
        <v>41</v>
      </c>
    </row>
    <row r="76" spans="1:19" s="46" customFormat="1">
      <c r="A76" s="59" t="s">
        <v>146</v>
      </c>
      <c r="B76" s="59" t="s">
        <v>212</v>
      </c>
      <c r="C76" s="60" t="s">
        <v>147</v>
      </c>
      <c r="D76" s="61">
        <v>33</v>
      </c>
      <c r="E76" s="62">
        <v>24.2</v>
      </c>
      <c r="F76" s="62">
        <v>21.2</v>
      </c>
      <c r="G76" s="63">
        <v>31800000</v>
      </c>
      <c r="H76" s="63">
        <v>9540000</v>
      </c>
      <c r="I76" s="63">
        <v>41340000</v>
      </c>
      <c r="J76" s="63">
        <v>0</v>
      </c>
      <c r="K76" s="63">
        <v>3</v>
      </c>
      <c r="L76" s="63">
        <v>23</v>
      </c>
      <c r="M76" s="63">
        <v>32</v>
      </c>
      <c r="N76" s="63">
        <v>7</v>
      </c>
      <c r="O76" s="33">
        <v>21.9</v>
      </c>
      <c r="P76" s="57">
        <f t="shared" si="2"/>
        <v>81</v>
      </c>
      <c r="Q76" s="32">
        <f t="shared" si="3"/>
        <v>19</v>
      </c>
      <c r="R76" s="32">
        <f t="shared" si="4"/>
        <v>54</v>
      </c>
      <c r="S76" s="58">
        <f t="shared" si="5"/>
        <v>64</v>
      </c>
    </row>
    <row r="77" spans="1:19" s="46" customFormat="1">
      <c r="A77" s="7" t="s">
        <v>148</v>
      </c>
      <c r="B77" s="7" t="s">
        <v>217</v>
      </c>
      <c r="C77" s="55" t="s">
        <v>149</v>
      </c>
      <c r="D77" s="30">
        <v>117</v>
      </c>
      <c r="E77" s="31">
        <v>50.4</v>
      </c>
      <c r="F77" s="31">
        <v>19.7</v>
      </c>
      <c r="G77" s="32">
        <v>150000000</v>
      </c>
      <c r="H77" s="32">
        <v>45000000</v>
      </c>
      <c r="I77" s="32">
        <v>195000000</v>
      </c>
      <c r="J77" s="32">
        <v>1</v>
      </c>
      <c r="K77" s="32">
        <v>13</v>
      </c>
      <c r="L77" s="32">
        <v>79</v>
      </c>
      <c r="M77" s="32">
        <v>112</v>
      </c>
      <c r="N77" s="32">
        <v>31</v>
      </c>
      <c r="O77" s="56">
        <v>27.7</v>
      </c>
      <c r="P77" s="57">
        <f t="shared" si="2"/>
        <v>62</v>
      </c>
      <c r="Q77" s="32">
        <f t="shared" si="3"/>
        <v>3</v>
      </c>
      <c r="R77" s="32">
        <f t="shared" si="4"/>
        <v>62</v>
      </c>
      <c r="S77" s="58">
        <f t="shared" si="5"/>
        <v>40</v>
      </c>
    </row>
    <row r="78" spans="1:19" s="46" customFormat="1">
      <c r="A78" s="7" t="s">
        <v>150</v>
      </c>
      <c r="B78" s="7" t="s">
        <v>218</v>
      </c>
      <c r="C78" s="55" t="s">
        <v>151</v>
      </c>
      <c r="D78" s="30">
        <v>199</v>
      </c>
      <c r="E78" s="31">
        <v>15.1</v>
      </c>
      <c r="F78" s="31">
        <v>38.700000000000003</v>
      </c>
      <c r="G78" s="32">
        <v>746200000</v>
      </c>
      <c r="H78" s="32">
        <v>223860000</v>
      </c>
      <c r="I78" s="32">
        <v>970060000</v>
      </c>
      <c r="J78" s="32">
        <v>11</v>
      </c>
      <c r="K78" s="32">
        <v>45</v>
      </c>
      <c r="L78" s="32">
        <v>44</v>
      </c>
      <c r="M78" s="32">
        <v>205</v>
      </c>
      <c r="N78" s="32">
        <v>57</v>
      </c>
      <c r="O78" s="56">
        <v>27.8</v>
      </c>
      <c r="P78" s="57">
        <f t="shared" si="2"/>
        <v>51</v>
      </c>
      <c r="Q78" s="32">
        <f t="shared" si="3"/>
        <v>72</v>
      </c>
      <c r="R78" s="32">
        <f t="shared" si="4"/>
        <v>1</v>
      </c>
      <c r="S78" s="58">
        <f t="shared" si="5"/>
        <v>39</v>
      </c>
    </row>
    <row r="79" spans="1:19" s="46" customFormat="1">
      <c r="A79" s="7" t="s">
        <v>152</v>
      </c>
      <c r="B79" s="7" t="s">
        <v>217</v>
      </c>
      <c r="C79" s="55" t="s">
        <v>153</v>
      </c>
      <c r="D79" s="30">
        <v>74</v>
      </c>
      <c r="E79" s="31">
        <v>20.3</v>
      </c>
      <c r="F79" s="31">
        <v>8.1</v>
      </c>
      <c r="G79" s="32">
        <v>95300000</v>
      </c>
      <c r="H79" s="32">
        <v>28590000</v>
      </c>
      <c r="I79" s="32">
        <v>123890000</v>
      </c>
      <c r="J79" s="32">
        <v>0</v>
      </c>
      <c r="K79" s="32">
        <v>8</v>
      </c>
      <c r="L79" s="32">
        <v>56</v>
      </c>
      <c r="M79" s="32">
        <v>131</v>
      </c>
      <c r="N79" s="32">
        <v>18</v>
      </c>
      <c r="O79" s="56">
        <v>13.7</v>
      </c>
      <c r="P79" s="57">
        <f t="shared" ref="P79:P100" si="6">_xlfn.RANK.EQ(D79,$D$15:$D$100,0)</f>
        <v>70</v>
      </c>
      <c r="Q79" s="32">
        <f t="shared" ref="Q79:Q100" si="7">_xlfn.RANK.EQ(E79,$E$15:$E$100,0)</f>
        <v>41</v>
      </c>
      <c r="R79" s="32">
        <f t="shared" ref="R79:R100" si="8">_xlfn.RANK.EQ(F79,$F$15:$F$100,0)</f>
        <v>84</v>
      </c>
      <c r="S79" s="58">
        <f t="shared" ref="S79:S100" si="9">_xlfn.RANK.EQ(O79,$O$15:$O$100,0)</f>
        <v>86</v>
      </c>
    </row>
    <row r="80" spans="1:19" s="46" customFormat="1">
      <c r="A80" s="7" t="s">
        <v>154</v>
      </c>
      <c r="B80" s="7" t="s">
        <v>216</v>
      </c>
      <c r="C80" s="55" t="s">
        <v>155</v>
      </c>
      <c r="D80" s="30">
        <v>351</v>
      </c>
      <c r="E80" s="31">
        <v>19.399999999999999</v>
      </c>
      <c r="F80" s="31">
        <v>23.1</v>
      </c>
      <c r="G80" s="32">
        <v>524900000</v>
      </c>
      <c r="H80" s="32">
        <v>157470000</v>
      </c>
      <c r="I80" s="32">
        <v>682370000</v>
      </c>
      <c r="J80" s="32">
        <v>2</v>
      </c>
      <c r="K80" s="32">
        <v>34</v>
      </c>
      <c r="L80" s="32">
        <v>216</v>
      </c>
      <c r="M80" s="32">
        <v>428</v>
      </c>
      <c r="N80" s="32">
        <v>112</v>
      </c>
      <c r="O80" s="56">
        <v>26.2</v>
      </c>
      <c r="P80" s="57">
        <f t="shared" si="6"/>
        <v>31</v>
      </c>
      <c r="Q80" s="32">
        <f t="shared" si="7"/>
        <v>46</v>
      </c>
      <c r="R80" s="32">
        <f t="shared" si="8"/>
        <v>42</v>
      </c>
      <c r="S80" s="58">
        <f t="shared" si="9"/>
        <v>46</v>
      </c>
    </row>
    <row r="81" spans="1:19" s="46" customFormat="1">
      <c r="A81" s="7" t="s">
        <v>156</v>
      </c>
      <c r="B81" s="7" t="s">
        <v>216</v>
      </c>
      <c r="C81" s="55" t="s">
        <v>157</v>
      </c>
      <c r="D81" s="30">
        <v>281</v>
      </c>
      <c r="E81" s="31">
        <v>22.4</v>
      </c>
      <c r="F81" s="31">
        <v>19.899999999999999</v>
      </c>
      <c r="G81" s="32">
        <v>391100000</v>
      </c>
      <c r="H81" s="32">
        <v>117330000</v>
      </c>
      <c r="I81" s="32">
        <v>508430000</v>
      </c>
      <c r="J81" s="32">
        <v>2</v>
      </c>
      <c r="K81" s="32">
        <v>32</v>
      </c>
      <c r="L81" s="32">
        <v>187</v>
      </c>
      <c r="M81" s="32">
        <v>433</v>
      </c>
      <c r="N81" s="32">
        <v>75</v>
      </c>
      <c r="O81" s="56">
        <v>17.3</v>
      </c>
      <c r="P81" s="57">
        <f t="shared" si="6"/>
        <v>38</v>
      </c>
      <c r="Q81" s="32">
        <f t="shared" si="7"/>
        <v>27</v>
      </c>
      <c r="R81" s="32">
        <f t="shared" si="8"/>
        <v>61</v>
      </c>
      <c r="S81" s="58">
        <f t="shared" si="9"/>
        <v>84</v>
      </c>
    </row>
    <row r="82" spans="1:19" s="46" customFormat="1">
      <c r="A82" s="7" t="s">
        <v>158</v>
      </c>
      <c r="B82" s="7" t="s">
        <v>211</v>
      </c>
      <c r="C82" s="55" t="s">
        <v>159</v>
      </c>
      <c r="D82" s="30">
        <v>1064</v>
      </c>
      <c r="E82" s="31">
        <v>20.9</v>
      </c>
      <c r="F82" s="31">
        <v>26.1</v>
      </c>
      <c r="G82" s="32">
        <v>2165400000</v>
      </c>
      <c r="H82" s="32">
        <v>649620000</v>
      </c>
      <c r="I82" s="32">
        <v>2815020000</v>
      </c>
      <c r="J82" s="32">
        <v>17</v>
      </c>
      <c r="K82" s="32">
        <v>159</v>
      </c>
      <c r="L82" s="32">
        <v>525</v>
      </c>
      <c r="M82" s="32">
        <v>1096</v>
      </c>
      <c r="N82" s="32">
        <v>340</v>
      </c>
      <c r="O82" s="56">
        <v>31</v>
      </c>
      <c r="P82" s="57">
        <f t="shared" si="6"/>
        <v>11</v>
      </c>
      <c r="Q82" s="32">
        <f t="shared" si="7"/>
        <v>33</v>
      </c>
      <c r="R82" s="32">
        <f t="shared" si="8"/>
        <v>34</v>
      </c>
      <c r="S82" s="58">
        <f t="shared" si="9"/>
        <v>24</v>
      </c>
    </row>
    <row r="83" spans="1:19" s="46" customFormat="1">
      <c r="A83" s="7" t="s">
        <v>160</v>
      </c>
      <c r="B83" s="7" t="s">
        <v>211</v>
      </c>
      <c r="C83" s="55" t="s">
        <v>161</v>
      </c>
      <c r="D83" s="30">
        <v>1193</v>
      </c>
      <c r="E83" s="31">
        <v>20.5</v>
      </c>
      <c r="F83" s="31">
        <v>28.1</v>
      </c>
      <c r="G83" s="32">
        <v>2224000000</v>
      </c>
      <c r="H83" s="32">
        <v>667200000</v>
      </c>
      <c r="I83" s="32">
        <v>2891200000</v>
      </c>
      <c r="J83" s="32">
        <v>32</v>
      </c>
      <c r="K83" s="32">
        <v>195</v>
      </c>
      <c r="L83" s="32">
        <v>548</v>
      </c>
      <c r="M83" s="32">
        <v>1192</v>
      </c>
      <c r="N83" s="32">
        <v>363</v>
      </c>
      <c r="O83" s="56">
        <v>30.5</v>
      </c>
      <c r="P83" s="57">
        <f t="shared" si="6"/>
        <v>9</v>
      </c>
      <c r="Q83" s="32">
        <f t="shared" si="7"/>
        <v>38</v>
      </c>
      <c r="R83" s="32">
        <f t="shared" si="8"/>
        <v>20</v>
      </c>
      <c r="S83" s="58">
        <f t="shared" si="9"/>
        <v>30</v>
      </c>
    </row>
    <row r="84" spans="1:19" s="46" customFormat="1">
      <c r="A84" s="7" t="s">
        <v>162</v>
      </c>
      <c r="B84" s="7" t="s">
        <v>216</v>
      </c>
      <c r="C84" s="55" t="s">
        <v>163</v>
      </c>
      <c r="D84" s="30">
        <v>484</v>
      </c>
      <c r="E84" s="31">
        <v>18.399999999999999</v>
      </c>
      <c r="F84" s="31">
        <v>19.2</v>
      </c>
      <c r="G84" s="32">
        <v>818600000</v>
      </c>
      <c r="H84" s="32">
        <v>245580000</v>
      </c>
      <c r="I84" s="32">
        <v>1064180000</v>
      </c>
      <c r="J84" s="32">
        <v>9</v>
      </c>
      <c r="K84" s="32">
        <v>64</v>
      </c>
      <c r="L84" s="32">
        <v>294</v>
      </c>
      <c r="M84" s="32">
        <v>445</v>
      </c>
      <c r="N84" s="32">
        <v>135</v>
      </c>
      <c r="O84" s="56">
        <v>30.3</v>
      </c>
      <c r="P84" s="57">
        <f t="shared" si="6"/>
        <v>21</v>
      </c>
      <c r="Q84" s="32">
        <f t="shared" si="7"/>
        <v>51</v>
      </c>
      <c r="R84" s="32">
        <f t="shared" si="8"/>
        <v>64</v>
      </c>
      <c r="S84" s="58">
        <f t="shared" si="9"/>
        <v>32</v>
      </c>
    </row>
    <row r="85" spans="1:19" s="46" customFormat="1">
      <c r="A85" s="7" t="s">
        <v>164</v>
      </c>
      <c r="B85" s="7" t="s">
        <v>216</v>
      </c>
      <c r="C85" s="55" t="s">
        <v>165</v>
      </c>
      <c r="D85" s="30">
        <v>458</v>
      </c>
      <c r="E85" s="31">
        <v>19</v>
      </c>
      <c r="F85" s="31">
        <v>24</v>
      </c>
      <c r="G85" s="32">
        <v>860300000</v>
      </c>
      <c r="H85" s="32">
        <v>258090000</v>
      </c>
      <c r="I85" s="32">
        <v>1118390000</v>
      </c>
      <c r="J85" s="32">
        <v>8</v>
      </c>
      <c r="K85" s="32">
        <v>69</v>
      </c>
      <c r="L85" s="32">
        <v>251</v>
      </c>
      <c r="M85" s="32">
        <v>499</v>
      </c>
      <c r="N85" s="32">
        <v>153</v>
      </c>
      <c r="O85" s="56">
        <v>30.7</v>
      </c>
      <c r="P85" s="57">
        <f t="shared" si="6"/>
        <v>22</v>
      </c>
      <c r="Q85" s="32">
        <f t="shared" si="7"/>
        <v>47</v>
      </c>
      <c r="R85" s="32">
        <f t="shared" si="8"/>
        <v>40</v>
      </c>
      <c r="S85" s="58">
        <f t="shared" si="9"/>
        <v>27</v>
      </c>
    </row>
    <row r="86" spans="1:19" s="46" customFormat="1">
      <c r="A86" s="59" t="s">
        <v>166</v>
      </c>
      <c r="B86" s="59" t="s">
        <v>212</v>
      </c>
      <c r="C86" s="60" t="s">
        <v>167</v>
      </c>
      <c r="D86" s="61">
        <v>44</v>
      </c>
      <c r="E86" s="62">
        <v>22.7</v>
      </c>
      <c r="F86" s="62">
        <v>11.4</v>
      </c>
      <c r="G86" s="63">
        <v>36600000</v>
      </c>
      <c r="H86" s="63">
        <v>10980000</v>
      </c>
      <c r="I86" s="63">
        <v>47580000</v>
      </c>
      <c r="J86" s="63">
        <v>0</v>
      </c>
      <c r="K86" s="63">
        <v>2</v>
      </c>
      <c r="L86" s="63">
        <v>35</v>
      </c>
      <c r="M86" s="63">
        <v>40</v>
      </c>
      <c r="N86" s="63">
        <v>8</v>
      </c>
      <c r="O86" s="33">
        <v>20</v>
      </c>
      <c r="P86" s="57">
        <f t="shared" si="6"/>
        <v>78</v>
      </c>
      <c r="Q86" s="32">
        <f t="shared" si="7"/>
        <v>25</v>
      </c>
      <c r="R86" s="32">
        <f t="shared" si="8"/>
        <v>81</v>
      </c>
      <c r="S86" s="58">
        <f t="shared" si="9"/>
        <v>77</v>
      </c>
    </row>
    <row r="87" spans="1:19" s="46" customFormat="1">
      <c r="A87" s="7" t="s">
        <v>168</v>
      </c>
      <c r="B87" s="7" t="s">
        <v>216</v>
      </c>
      <c r="C87" s="55" t="s">
        <v>169</v>
      </c>
      <c r="D87" s="30">
        <v>301</v>
      </c>
      <c r="E87" s="31">
        <v>24.3</v>
      </c>
      <c r="F87" s="31">
        <v>20.6</v>
      </c>
      <c r="G87" s="32">
        <v>369300000</v>
      </c>
      <c r="H87" s="32">
        <v>110790000</v>
      </c>
      <c r="I87" s="32">
        <v>480090000</v>
      </c>
      <c r="J87" s="32">
        <v>1</v>
      </c>
      <c r="K87" s="32">
        <v>27</v>
      </c>
      <c r="L87" s="32">
        <v>200</v>
      </c>
      <c r="M87" s="32">
        <v>393</v>
      </c>
      <c r="N87" s="32">
        <v>92</v>
      </c>
      <c r="O87" s="56">
        <v>23.4</v>
      </c>
      <c r="P87" s="57">
        <f t="shared" si="6"/>
        <v>35</v>
      </c>
      <c r="Q87" s="32">
        <f t="shared" si="7"/>
        <v>18</v>
      </c>
      <c r="R87" s="32">
        <f t="shared" si="8"/>
        <v>58</v>
      </c>
      <c r="S87" s="58">
        <f t="shared" si="9"/>
        <v>57</v>
      </c>
    </row>
    <row r="88" spans="1:19" s="46" customFormat="1">
      <c r="A88" s="7" t="s">
        <v>170</v>
      </c>
      <c r="B88" s="7" t="s">
        <v>216</v>
      </c>
      <c r="C88" s="55" t="s">
        <v>171</v>
      </c>
      <c r="D88" s="30">
        <v>448</v>
      </c>
      <c r="E88" s="31">
        <v>17.899999999999999</v>
      </c>
      <c r="F88" s="31">
        <v>17.899999999999999</v>
      </c>
      <c r="G88" s="32">
        <v>808200000</v>
      </c>
      <c r="H88" s="32">
        <v>242460000</v>
      </c>
      <c r="I88" s="32">
        <v>1050660000</v>
      </c>
      <c r="J88" s="32">
        <v>16</v>
      </c>
      <c r="K88" s="32">
        <v>65</v>
      </c>
      <c r="L88" s="32">
        <v>255</v>
      </c>
      <c r="M88" s="32">
        <v>417</v>
      </c>
      <c r="N88" s="32">
        <v>114</v>
      </c>
      <c r="O88" s="56">
        <v>27.3</v>
      </c>
      <c r="P88" s="57">
        <f t="shared" si="6"/>
        <v>23</v>
      </c>
      <c r="Q88" s="32">
        <f t="shared" si="7"/>
        <v>53</v>
      </c>
      <c r="R88" s="32">
        <f t="shared" si="8"/>
        <v>71</v>
      </c>
      <c r="S88" s="58">
        <f t="shared" si="9"/>
        <v>43</v>
      </c>
    </row>
    <row r="89" spans="1:19" s="46" customFormat="1">
      <c r="A89" s="6" t="s">
        <v>172</v>
      </c>
      <c r="B89" s="6" t="s">
        <v>216</v>
      </c>
      <c r="C89" s="64" t="s">
        <v>173</v>
      </c>
      <c r="D89" s="65">
        <v>254</v>
      </c>
      <c r="E89" s="66">
        <v>21.7</v>
      </c>
      <c r="F89" s="66">
        <v>15.7</v>
      </c>
      <c r="G89" s="67">
        <v>347300000</v>
      </c>
      <c r="H89" s="67">
        <v>104190000</v>
      </c>
      <c r="I89" s="67">
        <v>451490000</v>
      </c>
      <c r="J89" s="67">
        <v>1</v>
      </c>
      <c r="K89" s="67">
        <v>28</v>
      </c>
      <c r="L89" s="67">
        <v>171</v>
      </c>
      <c r="M89" s="67">
        <v>380</v>
      </c>
      <c r="N89" s="67">
        <v>67</v>
      </c>
      <c r="O89" s="68">
        <v>17.600000000000001</v>
      </c>
      <c r="P89" s="69">
        <f t="shared" si="6"/>
        <v>42</v>
      </c>
      <c r="Q89" s="67">
        <f t="shared" si="7"/>
        <v>30</v>
      </c>
      <c r="R89" s="67">
        <f t="shared" si="8"/>
        <v>76</v>
      </c>
      <c r="S89" s="70">
        <f t="shared" si="9"/>
        <v>82</v>
      </c>
    </row>
    <row r="90" spans="1:19" s="46" customFormat="1">
      <c r="A90" s="7" t="s">
        <v>174</v>
      </c>
      <c r="B90" s="7" t="s">
        <v>213</v>
      </c>
      <c r="C90" s="55" t="s">
        <v>175</v>
      </c>
      <c r="D90" s="30">
        <v>203</v>
      </c>
      <c r="E90" s="31">
        <v>9.9</v>
      </c>
      <c r="F90" s="31">
        <v>22.7</v>
      </c>
      <c r="G90" s="32">
        <v>400800000</v>
      </c>
      <c r="H90" s="32">
        <v>120240000</v>
      </c>
      <c r="I90" s="32">
        <v>521040000</v>
      </c>
      <c r="J90" s="32">
        <v>5</v>
      </c>
      <c r="K90" s="32">
        <v>43</v>
      </c>
      <c r="L90" s="32">
        <v>103</v>
      </c>
      <c r="M90" s="32">
        <v>230</v>
      </c>
      <c r="N90" s="32">
        <v>55</v>
      </c>
      <c r="O90" s="56">
        <v>23.9</v>
      </c>
      <c r="P90" s="57">
        <f t="shared" si="6"/>
        <v>49</v>
      </c>
      <c r="Q90" s="32">
        <f t="shared" si="7"/>
        <v>82</v>
      </c>
      <c r="R90" s="32">
        <f t="shared" si="8"/>
        <v>44</v>
      </c>
      <c r="S90" s="58">
        <f t="shared" si="9"/>
        <v>56</v>
      </c>
    </row>
    <row r="91" spans="1:19" s="46" customFormat="1">
      <c r="A91" s="59" t="s">
        <v>176</v>
      </c>
      <c r="B91" s="59" t="s">
        <v>212</v>
      </c>
      <c r="C91" s="60" t="s">
        <v>177</v>
      </c>
      <c r="D91" s="61">
        <v>32</v>
      </c>
      <c r="E91" s="62">
        <v>37.5</v>
      </c>
      <c r="F91" s="62">
        <v>12.5</v>
      </c>
      <c r="G91" s="63">
        <v>30600000</v>
      </c>
      <c r="H91" s="63">
        <v>9180000</v>
      </c>
      <c r="I91" s="63">
        <v>39780000</v>
      </c>
      <c r="J91" s="63">
        <v>0</v>
      </c>
      <c r="K91" s="63">
        <v>4</v>
      </c>
      <c r="L91" s="63">
        <v>24</v>
      </c>
      <c r="M91" s="63">
        <v>46</v>
      </c>
      <c r="N91" s="63">
        <v>8</v>
      </c>
      <c r="O91" s="33">
        <v>17.399999999999999</v>
      </c>
      <c r="P91" s="57">
        <f t="shared" si="6"/>
        <v>83</v>
      </c>
      <c r="Q91" s="32">
        <f t="shared" si="7"/>
        <v>5</v>
      </c>
      <c r="R91" s="32">
        <f t="shared" si="8"/>
        <v>80</v>
      </c>
      <c r="S91" s="58">
        <f t="shared" si="9"/>
        <v>83</v>
      </c>
    </row>
    <row r="92" spans="1:19" s="46" customFormat="1">
      <c r="A92" s="7" t="s">
        <v>178</v>
      </c>
      <c r="B92" s="7" t="s">
        <v>211</v>
      </c>
      <c r="C92" s="55" t="s">
        <v>179</v>
      </c>
      <c r="D92" s="30">
        <v>1994</v>
      </c>
      <c r="E92" s="31">
        <v>17.5</v>
      </c>
      <c r="F92" s="31">
        <v>30.1</v>
      </c>
      <c r="G92" s="32">
        <v>5587800000</v>
      </c>
      <c r="H92" s="32">
        <v>1676340000</v>
      </c>
      <c r="I92" s="32">
        <v>7264140000</v>
      </c>
      <c r="J92" s="32">
        <v>92</v>
      </c>
      <c r="K92" s="32">
        <v>366</v>
      </c>
      <c r="L92" s="32">
        <v>733</v>
      </c>
      <c r="M92" s="32">
        <v>1942</v>
      </c>
      <c r="N92" s="32">
        <v>594</v>
      </c>
      <c r="O92" s="56">
        <v>30.6</v>
      </c>
      <c r="P92" s="57">
        <f t="shared" si="6"/>
        <v>5</v>
      </c>
      <c r="Q92" s="32">
        <f t="shared" si="7"/>
        <v>57</v>
      </c>
      <c r="R92" s="32">
        <f t="shared" si="8"/>
        <v>14</v>
      </c>
      <c r="S92" s="58">
        <f t="shared" si="9"/>
        <v>28</v>
      </c>
    </row>
    <row r="93" spans="1:19" s="46" customFormat="1">
      <c r="A93" s="7" t="s">
        <v>180</v>
      </c>
      <c r="B93" s="7" t="s">
        <v>216</v>
      </c>
      <c r="C93" s="55" t="s">
        <v>181</v>
      </c>
      <c r="D93" s="30">
        <v>271</v>
      </c>
      <c r="E93" s="31">
        <v>20.7</v>
      </c>
      <c r="F93" s="31">
        <v>18.5</v>
      </c>
      <c r="G93" s="32">
        <v>364600000</v>
      </c>
      <c r="H93" s="32">
        <v>109380000</v>
      </c>
      <c r="I93" s="32">
        <v>473980000</v>
      </c>
      <c r="J93" s="32">
        <v>1</v>
      </c>
      <c r="K93" s="32">
        <v>26</v>
      </c>
      <c r="L93" s="32">
        <v>179</v>
      </c>
      <c r="M93" s="32">
        <v>405</v>
      </c>
      <c r="N93" s="32">
        <v>86</v>
      </c>
      <c r="O93" s="56">
        <v>21.2</v>
      </c>
      <c r="P93" s="57">
        <f t="shared" si="6"/>
        <v>39</v>
      </c>
      <c r="Q93" s="32">
        <f t="shared" si="7"/>
        <v>36</v>
      </c>
      <c r="R93" s="32">
        <f t="shared" si="8"/>
        <v>68</v>
      </c>
      <c r="S93" s="58">
        <f t="shared" si="9"/>
        <v>71</v>
      </c>
    </row>
    <row r="94" spans="1:19" s="46" customFormat="1">
      <c r="A94" s="7" t="s">
        <v>182</v>
      </c>
      <c r="B94" s="7" t="s">
        <v>216</v>
      </c>
      <c r="C94" s="55" t="s">
        <v>183</v>
      </c>
      <c r="D94" s="30">
        <v>681</v>
      </c>
      <c r="E94" s="31">
        <v>25.4</v>
      </c>
      <c r="F94" s="31">
        <v>29.5</v>
      </c>
      <c r="G94" s="32">
        <v>1109700000</v>
      </c>
      <c r="H94" s="32">
        <v>332910000</v>
      </c>
      <c r="I94" s="32">
        <v>1442610000</v>
      </c>
      <c r="J94" s="32">
        <v>8</v>
      </c>
      <c r="K94" s="32">
        <v>87</v>
      </c>
      <c r="L94" s="32">
        <v>349</v>
      </c>
      <c r="M94" s="32">
        <v>663</v>
      </c>
      <c r="N94" s="32">
        <v>211</v>
      </c>
      <c r="O94" s="56">
        <v>31.8</v>
      </c>
      <c r="P94" s="57">
        <f t="shared" si="6"/>
        <v>18</v>
      </c>
      <c r="Q94" s="32">
        <f t="shared" si="7"/>
        <v>16</v>
      </c>
      <c r="R94" s="32">
        <f t="shared" si="8"/>
        <v>16</v>
      </c>
      <c r="S94" s="58">
        <f t="shared" si="9"/>
        <v>23</v>
      </c>
    </row>
    <row r="95" spans="1:19" s="46" customFormat="1">
      <c r="A95" s="7" t="s">
        <v>184</v>
      </c>
      <c r="B95" s="7" t="s">
        <v>216</v>
      </c>
      <c r="C95" s="55" t="s">
        <v>185</v>
      </c>
      <c r="D95" s="30">
        <v>714</v>
      </c>
      <c r="E95" s="31">
        <v>16.2</v>
      </c>
      <c r="F95" s="31">
        <v>26.5</v>
      </c>
      <c r="G95" s="32">
        <v>1427800000</v>
      </c>
      <c r="H95" s="32">
        <v>428340000</v>
      </c>
      <c r="I95" s="32">
        <v>1856140000</v>
      </c>
      <c r="J95" s="32">
        <v>13</v>
      </c>
      <c r="K95" s="32">
        <v>111</v>
      </c>
      <c r="L95" s="32">
        <v>350</v>
      </c>
      <c r="M95" s="32">
        <v>832</v>
      </c>
      <c r="N95" s="32">
        <v>244</v>
      </c>
      <c r="O95" s="56">
        <v>29.3</v>
      </c>
      <c r="P95" s="57">
        <f t="shared" si="6"/>
        <v>16</v>
      </c>
      <c r="Q95" s="32">
        <f t="shared" si="7"/>
        <v>64</v>
      </c>
      <c r="R95" s="32">
        <f t="shared" si="8"/>
        <v>31</v>
      </c>
      <c r="S95" s="58">
        <f t="shared" si="9"/>
        <v>36</v>
      </c>
    </row>
    <row r="96" spans="1:19" s="46" customFormat="1">
      <c r="A96" s="7" t="s">
        <v>186</v>
      </c>
      <c r="B96" s="7" t="s">
        <v>216</v>
      </c>
      <c r="C96" s="55" t="s">
        <v>187</v>
      </c>
      <c r="D96" s="30">
        <v>270</v>
      </c>
      <c r="E96" s="31">
        <v>20.7</v>
      </c>
      <c r="F96" s="31">
        <v>22.6</v>
      </c>
      <c r="G96" s="32">
        <v>315200000</v>
      </c>
      <c r="H96" s="32">
        <v>94560000</v>
      </c>
      <c r="I96" s="32">
        <v>409760000</v>
      </c>
      <c r="J96" s="32">
        <v>0</v>
      </c>
      <c r="K96" s="32">
        <v>26</v>
      </c>
      <c r="L96" s="32">
        <v>182</v>
      </c>
      <c r="M96" s="32">
        <v>383</v>
      </c>
      <c r="N96" s="32">
        <v>75</v>
      </c>
      <c r="O96" s="56">
        <v>19.600000000000001</v>
      </c>
      <c r="P96" s="57">
        <f t="shared" si="6"/>
        <v>40</v>
      </c>
      <c r="Q96" s="32">
        <f t="shared" si="7"/>
        <v>36</v>
      </c>
      <c r="R96" s="32">
        <f t="shared" si="8"/>
        <v>45</v>
      </c>
      <c r="S96" s="58">
        <f t="shared" si="9"/>
        <v>79</v>
      </c>
    </row>
    <row r="97" spans="1:19" s="46" customFormat="1">
      <c r="A97" s="7" t="s">
        <v>188</v>
      </c>
      <c r="B97" s="7" t="s">
        <v>216</v>
      </c>
      <c r="C97" s="55" t="s">
        <v>189</v>
      </c>
      <c r="D97" s="30">
        <v>270</v>
      </c>
      <c r="E97" s="31">
        <v>20.399999999999999</v>
      </c>
      <c r="F97" s="31">
        <v>21.5</v>
      </c>
      <c r="G97" s="32">
        <v>439500000</v>
      </c>
      <c r="H97" s="32">
        <v>131850000</v>
      </c>
      <c r="I97" s="32">
        <v>571350000</v>
      </c>
      <c r="J97" s="32">
        <v>2</v>
      </c>
      <c r="K97" s="32">
        <v>47</v>
      </c>
      <c r="L97" s="32">
        <v>162</v>
      </c>
      <c r="M97" s="32">
        <v>314</v>
      </c>
      <c r="N97" s="32">
        <v>71</v>
      </c>
      <c r="O97" s="56">
        <v>22.6</v>
      </c>
      <c r="P97" s="57">
        <f t="shared" si="6"/>
        <v>40</v>
      </c>
      <c r="Q97" s="32">
        <f t="shared" si="7"/>
        <v>40</v>
      </c>
      <c r="R97" s="32">
        <f t="shared" si="8"/>
        <v>52</v>
      </c>
      <c r="S97" s="58">
        <f t="shared" si="9"/>
        <v>61</v>
      </c>
    </row>
    <row r="98" spans="1:19" s="46" customFormat="1">
      <c r="A98" s="7" t="s">
        <v>190</v>
      </c>
      <c r="B98" s="7" t="s">
        <v>216</v>
      </c>
      <c r="C98" s="55" t="s">
        <v>191</v>
      </c>
      <c r="D98" s="30">
        <v>503</v>
      </c>
      <c r="E98" s="31">
        <v>21.1</v>
      </c>
      <c r="F98" s="31">
        <v>20.100000000000001</v>
      </c>
      <c r="G98" s="32">
        <v>706200000</v>
      </c>
      <c r="H98" s="32">
        <v>211860000</v>
      </c>
      <c r="I98" s="32">
        <v>918060000</v>
      </c>
      <c r="J98" s="32">
        <v>5</v>
      </c>
      <c r="K98" s="32">
        <v>52</v>
      </c>
      <c r="L98" s="32">
        <v>331</v>
      </c>
      <c r="M98" s="32">
        <v>710</v>
      </c>
      <c r="N98" s="32">
        <v>146</v>
      </c>
      <c r="O98" s="56">
        <v>20.6</v>
      </c>
      <c r="P98" s="57">
        <f t="shared" si="6"/>
        <v>20</v>
      </c>
      <c r="Q98" s="32">
        <f t="shared" si="7"/>
        <v>31</v>
      </c>
      <c r="R98" s="32">
        <f t="shared" si="8"/>
        <v>60</v>
      </c>
      <c r="S98" s="58">
        <f t="shared" si="9"/>
        <v>74</v>
      </c>
    </row>
    <row r="99" spans="1:19" s="46" customFormat="1">
      <c r="A99" s="7" t="s">
        <v>192</v>
      </c>
      <c r="B99" s="7" t="s">
        <v>213</v>
      </c>
      <c r="C99" s="55" t="s">
        <v>193</v>
      </c>
      <c r="D99" s="30">
        <v>20</v>
      </c>
      <c r="E99" s="31">
        <v>15</v>
      </c>
      <c r="F99" s="31">
        <v>35</v>
      </c>
      <c r="G99" s="32">
        <v>25200000</v>
      </c>
      <c r="H99" s="32">
        <v>7560000</v>
      </c>
      <c r="I99" s="32">
        <v>32760000</v>
      </c>
      <c r="J99" s="32">
        <v>0</v>
      </c>
      <c r="K99" s="32">
        <v>2</v>
      </c>
      <c r="L99" s="32">
        <v>13</v>
      </c>
      <c r="M99" s="32">
        <v>49</v>
      </c>
      <c r="N99" s="32">
        <v>8</v>
      </c>
      <c r="O99" s="56">
        <v>16.3</v>
      </c>
      <c r="P99" s="57">
        <f t="shared" si="6"/>
        <v>84</v>
      </c>
      <c r="Q99" s="32">
        <f t="shared" si="7"/>
        <v>73</v>
      </c>
      <c r="R99" s="32">
        <f t="shared" si="8"/>
        <v>5</v>
      </c>
      <c r="S99" s="58">
        <f t="shared" si="9"/>
        <v>85</v>
      </c>
    </row>
    <row r="100" spans="1:19" s="46" customFormat="1" ht="14.25" thickBot="1">
      <c r="A100" s="7" t="s">
        <v>194</v>
      </c>
      <c r="B100" s="7" t="s">
        <v>216</v>
      </c>
      <c r="C100" s="55" t="s">
        <v>195</v>
      </c>
      <c r="D100" s="38">
        <v>304</v>
      </c>
      <c r="E100" s="39">
        <v>23.4</v>
      </c>
      <c r="F100" s="39">
        <v>18.399999999999999</v>
      </c>
      <c r="G100" s="40">
        <v>458800000</v>
      </c>
      <c r="H100" s="40">
        <v>137640000</v>
      </c>
      <c r="I100" s="40">
        <v>596440000</v>
      </c>
      <c r="J100" s="40">
        <v>4</v>
      </c>
      <c r="K100" s="40">
        <v>28</v>
      </c>
      <c r="L100" s="40">
        <v>195</v>
      </c>
      <c r="M100" s="40">
        <v>366</v>
      </c>
      <c r="N100" s="40">
        <v>91</v>
      </c>
      <c r="O100" s="71">
        <v>24.9</v>
      </c>
      <c r="P100" s="72">
        <f t="shared" si="6"/>
        <v>34</v>
      </c>
      <c r="Q100" s="40">
        <f t="shared" si="7"/>
        <v>23</v>
      </c>
      <c r="R100" s="40">
        <f t="shared" si="8"/>
        <v>69</v>
      </c>
      <c r="S100" s="73">
        <f t="shared" si="9"/>
        <v>52</v>
      </c>
    </row>
    <row r="101" spans="1:19" s="46" customFormat="1" ht="14.25" thickBot="1"/>
    <row r="102" spans="1:19" ht="14.25" thickBot="1">
      <c r="C102" s="191" t="s">
        <v>370</v>
      </c>
      <c r="D102" s="192">
        <f>SUM(D15:D100)</f>
        <v>41266</v>
      </c>
      <c r="E102" s="193"/>
      <c r="F102" s="193"/>
      <c r="G102" s="192">
        <f t="shared" ref="G102:N102" si="10">SUM(G15:G100)</f>
        <v>103615921796</v>
      </c>
      <c r="H102" s="192">
        <f t="shared" si="10"/>
        <v>31084776541</v>
      </c>
      <c r="I102" s="192">
        <f t="shared" si="10"/>
        <v>134700698337</v>
      </c>
      <c r="J102" s="192">
        <f t="shared" si="10"/>
        <v>1526</v>
      </c>
      <c r="K102" s="192">
        <f t="shared" si="10"/>
        <v>7256</v>
      </c>
      <c r="L102" s="192">
        <f t="shared" si="10"/>
        <v>17599</v>
      </c>
      <c r="M102" s="192">
        <f t="shared" si="10"/>
        <v>41838</v>
      </c>
      <c r="N102" s="192">
        <f t="shared" si="10"/>
        <v>12789</v>
      </c>
      <c r="O102" s="194"/>
    </row>
  </sheetData>
  <autoFilter ref="A14:T100" xr:uid="{00000000-0009-0000-0000-00000A000000}">
    <sortState xmlns:xlrd2="http://schemas.microsoft.com/office/spreadsheetml/2017/richdata2" ref="A14:T99">
      <sortCondition ref="A13:A99"/>
    </sortState>
  </autoFilter>
  <mergeCells count="7">
    <mergeCell ref="D4:L4"/>
    <mergeCell ref="M4:O5"/>
    <mergeCell ref="J5:L5"/>
    <mergeCell ref="D11:S11"/>
    <mergeCell ref="D12:L12"/>
    <mergeCell ref="M12:O13"/>
    <mergeCell ref="J13:L13"/>
  </mergeCells>
  <phoneticPr fontId="1"/>
  <hyperlinks>
    <hyperlink ref="U1" location="目次!A1" display="目次に戻る" xr:uid="{0DDF5988-6E53-4B47-BE4F-1145728FCF1D}"/>
  </hyperlinks>
  <pageMargins left="0.51181102362204722" right="0.51181102362204722" top="0.74803149606299213" bottom="0.74803149606299213" header="0.31496062992125984" footer="0.31496062992125984"/>
  <pageSetup paperSize="9" scale="44" orientation="portrait" r:id="rId1"/>
  <headerFooter>
    <oddFooter>&amp;R&amp;6出典：日本学術振興会公表資料「科研費データ」を加工して作成（https://www.jsps.go.jp/j-grantsinaid/27_kdata/kohyo/index.html）</oddFooter>
  </headerFooter>
  <colBreaks count="1" manualBreakCount="1">
    <brk id="19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EA79AA-C48C-4B83-A921-F92ADD50232A}">
  <sheetPr>
    <tabColor theme="9"/>
  </sheetPr>
  <dimension ref="A1:U102"/>
  <sheetViews>
    <sheetView workbookViewId="0">
      <pane xSplit="3" ySplit="14" topLeftCell="D15" activePane="bottomRight" state="frozen"/>
      <selection pane="topRight" activeCell="D1" sqref="D1"/>
      <selection pane="bottomLeft" activeCell="A15" sqref="A15"/>
      <selection pane="bottomRight" activeCell="D15" sqref="D15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6" width="9.375" style="46" customWidth="1"/>
    <col min="7" max="7" width="17.625" style="46" customWidth="1"/>
    <col min="8" max="8" width="16.125" style="46" customWidth="1"/>
    <col min="9" max="9" width="18.25" style="46" customWidth="1"/>
    <col min="10" max="15" width="9.25" style="46" customWidth="1"/>
    <col min="16" max="19" width="8.625" style="46" customWidth="1"/>
    <col min="20" max="20" width="9" style="46"/>
    <col min="21" max="21" width="11.625" bestFit="1" customWidth="1"/>
  </cols>
  <sheetData>
    <row r="1" spans="1:21" ht="24" customHeight="1" thickBot="1">
      <c r="A1" s="1" t="s">
        <v>235</v>
      </c>
      <c r="B1" s="1"/>
      <c r="C1" s="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 s="74" t="s">
        <v>196</v>
      </c>
    </row>
    <row r="2" spans="1:21" ht="24" customHeight="1">
      <c r="A2" s="1" t="s">
        <v>241</v>
      </c>
      <c r="B2" s="1"/>
      <c r="C2" s="1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</row>
    <row r="3" spans="1:21" s="4" customFormat="1" ht="14.25" thickBot="1">
      <c r="A3" s="79"/>
      <c r="B3" s="5"/>
      <c r="C3" s="79"/>
      <c r="D3" s="79"/>
      <c r="E3" s="79"/>
      <c r="F3" s="79"/>
      <c r="G3" s="5"/>
      <c r="H3" s="79"/>
      <c r="I3" s="79"/>
      <c r="J3" s="79"/>
      <c r="K3" s="79"/>
    </row>
    <row r="4" spans="1:21" s="46" customFormat="1">
      <c r="A4"/>
      <c r="B4"/>
      <c r="C4"/>
      <c r="D4" s="230" t="s">
        <v>14</v>
      </c>
      <c r="E4" s="231"/>
      <c r="F4" s="231"/>
      <c r="G4" s="231"/>
      <c r="H4" s="231"/>
      <c r="I4" s="231"/>
      <c r="J4" s="231"/>
      <c r="K4" s="231"/>
      <c r="L4" s="231"/>
      <c r="M4" s="232" t="s">
        <v>13</v>
      </c>
      <c r="N4" s="232"/>
      <c r="O4" s="233"/>
      <c r="P4" s="88"/>
      <c r="Q4" s="89"/>
      <c r="R4" s="89"/>
      <c r="S4" s="90"/>
    </row>
    <row r="5" spans="1:21" s="46" customFormat="1">
      <c r="A5"/>
      <c r="B5"/>
      <c r="C5"/>
      <c r="D5" s="11"/>
      <c r="E5" s="9"/>
      <c r="F5" s="9"/>
      <c r="G5" s="9"/>
      <c r="H5" s="9"/>
      <c r="I5" s="9"/>
      <c r="J5" s="236" t="s">
        <v>9</v>
      </c>
      <c r="K5" s="237"/>
      <c r="L5" s="237"/>
      <c r="M5" s="234"/>
      <c r="N5" s="234"/>
      <c r="O5" s="235"/>
      <c r="P5" s="12"/>
      <c r="Q5" s="13"/>
      <c r="R5" s="13"/>
      <c r="S5" s="14"/>
    </row>
    <row r="6" spans="1:21" s="46" customFormat="1" ht="41.25" thickBot="1">
      <c r="A6"/>
      <c r="B6"/>
      <c r="C6"/>
      <c r="D6" s="16" t="s">
        <v>12</v>
      </c>
      <c r="E6" s="17" t="s">
        <v>11</v>
      </c>
      <c r="F6" s="17" t="s">
        <v>10</v>
      </c>
      <c r="G6" s="51" t="s">
        <v>232</v>
      </c>
      <c r="H6" s="51" t="s">
        <v>233</v>
      </c>
      <c r="I6" s="51" t="s">
        <v>234</v>
      </c>
      <c r="J6" s="175" t="s">
        <v>8</v>
      </c>
      <c r="K6" s="175" t="s">
        <v>7</v>
      </c>
      <c r="L6" s="175" t="s">
        <v>6</v>
      </c>
      <c r="M6" s="175" t="s">
        <v>5</v>
      </c>
      <c r="N6" s="175" t="s">
        <v>4</v>
      </c>
      <c r="O6" s="19" t="s">
        <v>3</v>
      </c>
      <c r="P6" s="20" t="s">
        <v>15</v>
      </c>
      <c r="Q6" s="18" t="s">
        <v>16</v>
      </c>
      <c r="R6" s="18" t="s">
        <v>17</v>
      </c>
      <c r="S6" s="21" t="s">
        <v>18</v>
      </c>
    </row>
    <row r="7" spans="1:21" s="46" customFormat="1">
      <c r="A7"/>
      <c r="B7"/>
      <c r="C7" s="22" t="s">
        <v>1</v>
      </c>
      <c r="D7" s="23">
        <f>INDEX(D15:D100,MATCH(C7,C15:C100,0),0)</f>
        <v>250</v>
      </c>
      <c r="E7" s="24">
        <f>INDEX(E15:E100,MATCH(C7,C15:C100,0),0)</f>
        <v>22.4</v>
      </c>
      <c r="F7" s="24">
        <f>INDEX(F15:F100,MATCH(C7,C15:C100,0),0)</f>
        <v>17.600000000000001</v>
      </c>
      <c r="G7" s="25">
        <f>INDEX(G15:G100,MATCH(C7,C15:C100,0),0)</f>
        <v>370800000</v>
      </c>
      <c r="H7" s="26">
        <f>INDEX(H15:H100,MATCH(C7,C15:C100,0),0)</f>
        <v>111240000</v>
      </c>
      <c r="I7" s="26">
        <f>INDEX(I15:I100,MATCH(C7,C15:C100,0),0)</f>
        <v>482040000</v>
      </c>
      <c r="J7" s="26">
        <f t="shared" ref="J7:S7" si="0">INDEX(J15:J100,MATCH($C$7,$C$15:$C$100,0),0)</f>
        <v>2</v>
      </c>
      <c r="K7" s="26">
        <f t="shared" si="0"/>
        <v>27</v>
      </c>
      <c r="L7" s="26">
        <f t="shared" si="0"/>
        <v>164</v>
      </c>
      <c r="M7" s="26">
        <f t="shared" si="0"/>
        <v>395</v>
      </c>
      <c r="N7" s="26">
        <f t="shared" si="0"/>
        <v>88</v>
      </c>
      <c r="O7" s="27">
        <f t="shared" si="0"/>
        <v>22.3</v>
      </c>
      <c r="P7" s="26">
        <f t="shared" si="0"/>
        <v>45</v>
      </c>
      <c r="Q7" s="26">
        <f t="shared" si="0"/>
        <v>27</v>
      </c>
      <c r="R7" s="26">
        <f t="shared" si="0"/>
        <v>72</v>
      </c>
      <c r="S7" s="28">
        <f t="shared" si="0"/>
        <v>65</v>
      </c>
    </row>
    <row r="8" spans="1:21" s="46" customFormat="1">
      <c r="A8"/>
      <c r="B8"/>
      <c r="C8" s="29" t="s">
        <v>19</v>
      </c>
      <c r="D8" s="96">
        <f>ROUND(SUMIF($B$15:$B$100,"G",D15:D100)/(COUNTIFS(B15:B100,"G",D15:D100,"&lt;&gt;")),1)</f>
        <v>408</v>
      </c>
      <c r="E8" s="97">
        <f>ROUND(SUMIF($B$15:$B$100,"G",E15:E100)/(COUNTIFS(B15:B100,"G",D15:D100,"&lt;&gt;")),1)</f>
        <v>20.3</v>
      </c>
      <c r="F8" s="97">
        <f>ROUND(SUMIF($B$15:$B$100,"G",F15:F100)/(COUNTIFS(B15:B100,"G",D15:D100,"&lt;&gt;")),1)</f>
        <v>22.4</v>
      </c>
      <c r="G8" s="98">
        <f>ROUND(SUMIF($B$15:$B$100,"G",G15:G100)/(COUNTIFS(B15:B100,"G",D15:D100,"&lt;&gt;")),1)</f>
        <v>651849296</v>
      </c>
      <c r="H8" s="98">
        <f>ROUND(SUMIF($B$15:$B$100,"G",H15:H100)/(COUNTIFS(B15:B100,"G",D15:D100,"&lt;&gt;")),1)</f>
        <v>195554788.90000001</v>
      </c>
      <c r="I8" s="98">
        <f>ROUND(SUM(G8:H8),1)</f>
        <v>847404084.89999998</v>
      </c>
      <c r="J8" s="98">
        <f>ROUND(SUMIF($B$15:$B$100,"G",J15:J100)/(COUNTIFS(B15:B100,"G",D15:D100,"&lt;&gt;")),1)</f>
        <v>5</v>
      </c>
      <c r="K8" s="98">
        <f>ROUND(SUMIF($B$15:$B$100,"G",K15:K100)/(COUNTIFS(B15:B100,"G",D15:D100,"&lt;&gt;")),1)</f>
        <v>51.2</v>
      </c>
      <c r="L8" s="98">
        <f>ROUND(SUMIF($B$15:$B$100,"G",L15:L100)/(COUNTIFS(B15:B100,"G",D15:D100,"&lt;&gt;")),1)</f>
        <v>240.5</v>
      </c>
      <c r="M8" s="98">
        <f>ROUND(SUMIF($B$15:$B$100,"G",M15:M100)/(COUNTIFS(B15:B100,"G",D15:D100,"&lt;&gt;")),1)</f>
        <v>522.79999999999995</v>
      </c>
      <c r="N8" s="98">
        <f>ROUND(SUMIF($B$15:$B$100,"G",N15:N100)/(COUNTIFS(B15:B100,"G",D15:D100,"&lt;&gt;")),1)</f>
        <v>127.6</v>
      </c>
      <c r="O8" s="33">
        <f>SUMIF($B$15:$B$100,"G",O15:O100)/(COUNTIFS(B15:B100,"G",D15:D100,"&lt;&gt;"))</f>
        <v>24.099999999999994</v>
      </c>
      <c r="P8" s="34"/>
      <c r="Q8" s="35"/>
      <c r="R8" s="35"/>
      <c r="S8" s="36"/>
    </row>
    <row r="9" spans="1:21" s="46" customFormat="1" ht="14.25" thickBot="1">
      <c r="A9"/>
      <c r="B9"/>
      <c r="C9" s="37" t="s">
        <v>20</v>
      </c>
      <c r="D9" s="99">
        <f>ROUND(AVERAGE(D15:D100),1)</f>
        <v>472.5</v>
      </c>
      <c r="E9" s="100">
        <f>ROUND(AVERAGE(E15:E100),1)</f>
        <v>21.3</v>
      </c>
      <c r="F9" s="100">
        <f>ROUND(AVERAGE(F15:F100),1)</f>
        <v>23.9</v>
      </c>
      <c r="G9" s="101">
        <f>ROUND(AVERAGE(G15:G100),1)</f>
        <v>1210624414.8</v>
      </c>
      <c r="H9" s="101">
        <f>ROUND(AVERAGE(H15:H100),1)</f>
        <v>363187324.5</v>
      </c>
      <c r="I9" s="101">
        <f>ROUND(SUM(G9:H9),1)</f>
        <v>1573811739.3</v>
      </c>
      <c r="J9" s="101">
        <f t="shared" ref="J9:O9" si="1">ROUND(AVERAGE(J15:J100),1)</f>
        <v>18.2</v>
      </c>
      <c r="K9" s="101">
        <f t="shared" si="1"/>
        <v>83.7</v>
      </c>
      <c r="L9" s="101">
        <f t="shared" si="1"/>
        <v>201.2</v>
      </c>
      <c r="M9" s="101">
        <f t="shared" si="1"/>
        <v>510.8</v>
      </c>
      <c r="N9" s="101">
        <f t="shared" si="1"/>
        <v>153.1</v>
      </c>
      <c r="O9" s="41">
        <f t="shared" si="1"/>
        <v>27.8</v>
      </c>
      <c r="P9" s="42"/>
      <c r="Q9" s="43"/>
      <c r="R9" s="43"/>
      <c r="S9" s="44"/>
    </row>
    <row r="10" spans="1:21" s="46" customFormat="1" ht="21" customHeight="1" thickBot="1">
      <c r="A10"/>
      <c r="B10"/>
      <c r="C10"/>
      <c r="D10" s="45"/>
      <c r="E10" s="45"/>
      <c r="F10" s="45"/>
    </row>
    <row r="11" spans="1:21" s="46" customFormat="1" ht="21" customHeight="1">
      <c r="A11"/>
      <c r="B11"/>
      <c r="C11"/>
      <c r="D11" s="242" t="s">
        <v>375</v>
      </c>
      <c r="E11" s="243"/>
      <c r="F11" s="243"/>
      <c r="G11" s="243"/>
      <c r="H11" s="243"/>
      <c r="I11" s="243"/>
      <c r="J11" s="243"/>
      <c r="K11" s="243"/>
      <c r="L11" s="243"/>
      <c r="M11" s="243"/>
      <c r="N11" s="243"/>
      <c r="O11" s="243"/>
      <c r="P11" s="243"/>
      <c r="Q11" s="243"/>
      <c r="R11" s="243"/>
      <c r="S11" s="244"/>
    </row>
    <row r="12" spans="1:21" s="46" customFormat="1" ht="21" customHeight="1">
      <c r="A12"/>
      <c r="B12"/>
      <c r="C12"/>
      <c r="D12" s="241" t="s">
        <v>14</v>
      </c>
      <c r="E12" s="237"/>
      <c r="F12" s="237"/>
      <c r="G12" s="237"/>
      <c r="H12" s="237"/>
      <c r="I12" s="237"/>
      <c r="J12" s="237"/>
      <c r="K12" s="237"/>
      <c r="L12" s="237"/>
      <c r="M12" s="234" t="s">
        <v>13</v>
      </c>
      <c r="N12" s="234"/>
      <c r="O12" s="235"/>
      <c r="P12" s="8"/>
      <c r="Q12" s="9"/>
      <c r="R12" s="9"/>
      <c r="S12" s="10"/>
    </row>
    <row r="13" spans="1:21" s="46" customFormat="1" ht="21" customHeight="1">
      <c r="A13"/>
      <c r="B13"/>
      <c r="C13"/>
      <c r="D13" s="11"/>
      <c r="E13" s="9"/>
      <c r="F13" s="9"/>
      <c r="G13" s="9"/>
      <c r="H13" s="9"/>
      <c r="I13" s="9"/>
      <c r="J13" s="236" t="s">
        <v>9</v>
      </c>
      <c r="K13" s="237"/>
      <c r="L13" s="237"/>
      <c r="M13" s="234"/>
      <c r="N13" s="234"/>
      <c r="O13" s="235"/>
      <c r="P13" s="12"/>
      <c r="Q13" s="13"/>
      <c r="R13" s="13"/>
      <c r="S13" s="14"/>
    </row>
    <row r="14" spans="1:21" s="46" customFormat="1" ht="54" customHeight="1">
      <c r="A14" s="47" t="s">
        <v>21</v>
      </c>
      <c r="B14" s="48" t="s">
        <v>22</v>
      </c>
      <c r="C14" s="15" t="s">
        <v>23</v>
      </c>
      <c r="D14" s="49" t="s">
        <v>12</v>
      </c>
      <c r="E14" s="50" t="s">
        <v>11</v>
      </c>
      <c r="F14" s="50" t="s">
        <v>10</v>
      </c>
      <c r="G14" s="51" t="s">
        <v>232</v>
      </c>
      <c r="H14" s="51" t="s">
        <v>233</v>
      </c>
      <c r="I14" s="51" t="s">
        <v>234</v>
      </c>
      <c r="J14" s="198" t="s">
        <v>8</v>
      </c>
      <c r="K14" s="198" t="s">
        <v>7</v>
      </c>
      <c r="L14" s="198" t="s">
        <v>6</v>
      </c>
      <c r="M14" s="198" t="s">
        <v>5</v>
      </c>
      <c r="N14" s="198" t="s">
        <v>4</v>
      </c>
      <c r="O14" s="52" t="s">
        <v>3</v>
      </c>
      <c r="P14" s="53" t="s">
        <v>15</v>
      </c>
      <c r="Q14" s="51" t="s">
        <v>16</v>
      </c>
      <c r="R14" s="51" t="s">
        <v>17</v>
      </c>
      <c r="S14" s="54" t="s">
        <v>18</v>
      </c>
    </row>
    <row r="15" spans="1:21" s="46" customFormat="1">
      <c r="A15" s="7" t="s">
        <v>24</v>
      </c>
      <c r="B15" s="7" t="s">
        <v>211</v>
      </c>
      <c r="C15" s="55" t="s">
        <v>25</v>
      </c>
      <c r="D15" s="30">
        <v>1678</v>
      </c>
      <c r="E15" s="31">
        <v>16.899999999999999</v>
      </c>
      <c r="F15" s="31">
        <v>29</v>
      </c>
      <c r="G15" s="32">
        <v>4846100000</v>
      </c>
      <c r="H15" s="32">
        <v>1453830000</v>
      </c>
      <c r="I15" s="32">
        <v>6299930000</v>
      </c>
      <c r="J15" s="32">
        <v>78</v>
      </c>
      <c r="K15" s="32">
        <v>366</v>
      </c>
      <c r="L15" s="32">
        <v>586</v>
      </c>
      <c r="M15" s="32">
        <v>1709</v>
      </c>
      <c r="N15" s="32">
        <v>550</v>
      </c>
      <c r="O15" s="56">
        <v>32.200000000000003</v>
      </c>
      <c r="P15" s="57">
        <f t="shared" ref="P15:P78" si="2">_xlfn.RANK.EQ(D15,$D$15:$D$100,0)</f>
        <v>6</v>
      </c>
      <c r="Q15" s="32">
        <f t="shared" ref="Q15:Q78" si="3">_xlfn.RANK.EQ(E15,$E$15:$E$100,0)</f>
        <v>63</v>
      </c>
      <c r="R15" s="32">
        <f t="shared" ref="R15:R78" si="4">_xlfn.RANK.EQ(F15,$F$15:$F$100,0)</f>
        <v>20</v>
      </c>
      <c r="S15" s="58">
        <f t="shared" ref="S15:S78" si="5">_xlfn.RANK.EQ(O15,$O$15:$O$100,0)</f>
        <v>17</v>
      </c>
    </row>
    <row r="16" spans="1:21" s="46" customFormat="1">
      <c r="A16" s="7" t="s">
        <v>26</v>
      </c>
      <c r="B16" s="7" t="s">
        <v>212</v>
      </c>
      <c r="C16" s="55" t="s">
        <v>27</v>
      </c>
      <c r="D16" s="30">
        <v>100</v>
      </c>
      <c r="E16" s="31">
        <v>16</v>
      </c>
      <c r="F16" s="31">
        <v>26</v>
      </c>
      <c r="G16" s="32">
        <v>114400000</v>
      </c>
      <c r="H16" s="32">
        <v>34320000</v>
      </c>
      <c r="I16" s="32">
        <v>148720000</v>
      </c>
      <c r="J16" s="32">
        <v>0</v>
      </c>
      <c r="K16" s="32">
        <v>9</v>
      </c>
      <c r="L16" s="32">
        <v>61</v>
      </c>
      <c r="M16" s="32">
        <v>157</v>
      </c>
      <c r="N16" s="32">
        <v>31</v>
      </c>
      <c r="O16" s="56">
        <v>19.7</v>
      </c>
      <c r="P16" s="57">
        <f t="shared" si="2"/>
        <v>65</v>
      </c>
      <c r="Q16" s="32">
        <f t="shared" si="3"/>
        <v>70</v>
      </c>
      <c r="R16" s="32">
        <f t="shared" si="4"/>
        <v>32</v>
      </c>
      <c r="S16" s="58">
        <f t="shared" si="5"/>
        <v>82</v>
      </c>
    </row>
    <row r="17" spans="1:19" s="46" customFormat="1">
      <c r="A17" s="7" t="s">
        <v>28</v>
      </c>
      <c r="B17" s="7" t="s">
        <v>213</v>
      </c>
      <c r="C17" s="55" t="s">
        <v>29</v>
      </c>
      <c r="D17" s="30">
        <v>80</v>
      </c>
      <c r="E17" s="31">
        <v>7.5</v>
      </c>
      <c r="F17" s="31">
        <v>23.8</v>
      </c>
      <c r="G17" s="32">
        <v>89000000</v>
      </c>
      <c r="H17" s="32">
        <v>26700000</v>
      </c>
      <c r="I17" s="32">
        <v>115700000</v>
      </c>
      <c r="J17" s="32">
        <v>0</v>
      </c>
      <c r="K17" s="32">
        <v>4</v>
      </c>
      <c r="L17" s="32">
        <v>58</v>
      </c>
      <c r="M17" s="32">
        <v>120</v>
      </c>
      <c r="N17" s="32">
        <v>20</v>
      </c>
      <c r="O17" s="56">
        <v>16.7</v>
      </c>
      <c r="P17" s="57">
        <f t="shared" si="2"/>
        <v>67</v>
      </c>
      <c r="Q17" s="32">
        <f t="shared" si="3"/>
        <v>85</v>
      </c>
      <c r="R17" s="32">
        <f t="shared" si="4"/>
        <v>46</v>
      </c>
      <c r="S17" s="58">
        <f t="shared" si="5"/>
        <v>86</v>
      </c>
    </row>
    <row r="18" spans="1:19" s="46" customFormat="1">
      <c r="A18" s="59" t="s">
        <v>30</v>
      </c>
      <c r="B18" s="59" t="s">
        <v>214</v>
      </c>
      <c r="C18" s="60" t="s">
        <v>31</v>
      </c>
      <c r="D18" s="61">
        <v>37</v>
      </c>
      <c r="E18" s="62">
        <v>10.8</v>
      </c>
      <c r="F18" s="62">
        <v>32.4</v>
      </c>
      <c r="G18" s="63">
        <v>60300000</v>
      </c>
      <c r="H18" s="63">
        <v>18090000</v>
      </c>
      <c r="I18" s="63">
        <v>78390000</v>
      </c>
      <c r="J18" s="63">
        <v>0</v>
      </c>
      <c r="K18" s="63">
        <v>2</v>
      </c>
      <c r="L18" s="63">
        <v>22</v>
      </c>
      <c r="M18" s="63">
        <v>38</v>
      </c>
      <c r="N18" s="63">
        <v>14</v>
      </c>
      <c r="O18" s="33">
        <v>36.799999999999997</v>
      </c>
      <c r="P18" s="57">
        <f t="shared" si="2"/>
        <v>79</v>
      </c>
      <c r="Q18" s="32">
        <f t="shared" si="3"/>
        <v>79</v>
      </c>
      <c r="R18" s="32">
        <f t="shared" si="4"/>
        <v>8</v>
      </c>
      <c r="S18" s="58">
        <f t="shared" si="5"/>
        <v>9</v>
      </c>
    </row>
    <row r="19" spans="1:19" s="46" customFormat="1">
      <c r="A19" s="7" t="s">
        <v>32</v>
      </c>
      <c r="B19" s="7" t="s">
        <v>213</v>
      </c>
      <c r="C19" s="55" t="s">
        <v>33</v>
      </c>
      <c r="D19" s="30">
        <v>66</v>
      </c>
      <c r="E19" s="31">
        <v>18.2</v>
      </c>
      <c r="F19" s="31">
        <v>25.8</v>
      </c>
      <c r="G19" s="32">
        <v>125200000</v>
      </c>
      <c r="H19" s="32">
        <v>37560000</v>
      </c>
      <c r="I19" s="32">
        <v>162760000</v>
      </c>
      <c r="J19" s="32">
        <v>0</v>
      </c>
      <c r="K19" s="32">
        <v>11</v>
      </c>
      <c r="L19" s="32">
        <v>31</v>
      </c>
      <c r="M19" s="32">
        <v>67</v>
      </c>
      <c r="N19" s="32">
        <v>15</v>
      </c>
      <c r="O19" s="56">
        <v>22.4</v>
      </c>
      <c r="P19" s="57">
        <f t="shared" si="2"/>
        <v>72</v>
      </c>
      <c r="Q19" s="32">
        <f t="shared" si="3"/>
        <v>53</v>
      </c>
      <c r="R19" s="32">
        <f t="shared" si="4"/>
        <v>34</v>
      </c>
      <c r="S19" s="58">
        <f t="shared" si="5"/>
        <v>63</v>
      </c>
    </row>
    <row r="20" spans="1:19" s="46" customFormat="1">
      <c r="A20" s="7" t="s">
        <v>34</v>
      </c>
      <c r="B20" s="7" t="s">
        <v>213</v>
      </c>
      <c r="C20" s="55" t="s">
        <v>35</v>
      </c>
      <c r="D20" s="30">
        <v>54</v>
      </c>
      <c r="E20" s="31">
        <v>7.4</v>
      </c>
      <c r="F20" s="31">
        <v>11.1</v>
      </c>
      <c r="G20" s="32">
        <v>85000000</v>
      </c>
      <c r="H20" s="32">
        <v>25500000</v>
      </c>
      <c r="I20" s="32">
        <v>110500000</v>
      </c>
      <c r="J20" s="32">
        <v>1</v>
      </c>
      <c r="K20" s="32">
        <v>7</v>
      </c>
      <c r="L20" s="32">
        <v>41</v>
      </c>
      <c r="M20" s="32">
        <v>83</v>
      </c>
      <c r="N20" s="32">
        <v>18</v>
      </c>
      <c r="O20" s="56">
        <v>21.7</v>
      </c>
      <c r="P20" s="57">
        <f t="shared" si="2"/>
        <v>74</v>
      </c>
      <c r="Q20" s="32">
        <f t="shared" si="3"/>
        <v>86</v>
      </c>
      <c r="R20" s="32">
        <f t="shared" si="4"/>
        <v>83</v>
      </c>
      <c r="S20" s="58">
        <f t="shared" si="5"/>
        <v>70</v>
      </c>
    </row>
    <row r="21" spans="1:19" s="46" customFormat="1">
      <c r="A21" s="7" t="s">
        <v>36</v>
      </c>
      <c r="B21" s="7" t="s">
        <v>215</v>
      </c>
      <c r="C21" s="55" t="s">
        <v>37</v>
      </c>
      <c r="D21" s="30">
        <v>126</v>
      </c>
      <c r="E21" s="31">
        <v>19.8</v>
      </c>
      <c r="F21" s="31">
        <v>24.6</v>
      </c>
      <c r="G21" s="32">
        <v>174700000</v>
      </c>
      <c r="H21" s="32">
        <v>52410000</v>
      </c>
      <c r="I21" s="32">
        <v>227110000</v>
      </c>
      <c r="J21" s="32">
        <v>0</v>
      </c>
      <c r="K21" s="32">
        <v>11</v>
      </c>
      <c r="L21" s="32">
        <v>77</v>
      </c>
      <c r="M21" s="32">
        <v>194</v>
      </c>
      <c r="N21" s="32">
        <v>36</v>
      </c>
      <c r="O21" s="56">
        <v>18.600000000000001</v>
      </c>
      <c r="P21" s="57">
        <f t="shared" si="2"/>
        <v>59</v>
      </c>
      <c r="Q21" s="32">
        <f t="shared" si="3"/>
        <v>42</v>
      </c>
      <c r="R21" s="32">
        <f t="shared" si="4"/>
        <v>36</v>
      </c>
      <c r="S21" s="58">
        <f t="shared" si="5"/>
        <v>83</v>
      </c>
    </row>
    <row r="22" spans="1:19" s="46" customFormat="1">
      <c r="A22" s="7" t="s">
        <v>38</v>
      </c>
      <c r="B22" s="7" t="s">
        <v>216</v>
      </c>
      <c r="C22" s="55" t="s">
        <v>39</v>
      </c>
      <c r="D22" s="30">
        <v>362</v>
      </c>
      <c r="E22" s="31">
        <v>19.100000000000001</v>
      </c>
      <c r="F22" s="31">
        <v>26</v>
      </c>
      <c r="G22" s="32">
        <v>528300000</v>
      </c>
      <c r="H22" s="32">
        <v>158490000</v>
      </c>
      <c r="I22" s="32">
        <v>686790000</v>
      </c>
      <c r="J22" s="32">
        <v>4</v>
      </c>
      <c r="K22" s="32">
        <v>45</v>
      </c>
      <c r="L22" s="32">
        <v>212</v>
      </c>
      <c r="M22" s="32">
        <v>506</v>
      </c>
      <c r="N22" s="32">
        <v>92</v>
      </c>
      <c r="O22" s="56">
        <v>18.2</v>
      </c>
      <c r="P22" s="57">
        <f t="shared" si="2"/>
        <v>28</v>
      </c>
      <c r="Q22" s="32">
        <f t="shared" si="3"/>
        <v>49</v>
      </c>
      <c r="R22" s="32">
        <f t="shared" si="4"/>
        <v>32</v>
      </c>
      <c r="S22" s="58">
        <f t="shared" si="5"/>
        <v>85</v>
      </c>
    </row>
    <row r="23" spans="1:19" s="46" customFormat="1">
      <c r="A23" s="7" t="s">
        <v>40</v>
      </c>
      <c r="B23" s="7" t="s">
        <v>217</v>
      </c>
      <c r="C23" s="55" t="s">
        <v>41</v>
      </c>
      <c r="D23" s="30">
        <v>186</v>
      </c>
      <c r="E23" s="31">
        <v>25.3</v>
      </c>
      <c r="F23" s="31">
        <v>16.7</v>
      </c>
      <c r="G23" s="32">
        <v>296000000</v>
      </c>
      <c r="H23" s="32">
        <v>88800000</v>
      </c>
      <c r="I23" s="32">
        <v>384800000</v>
      </c>
      <c r="J23" s="32">
        <v>2</v>
      </c>
      <c r="K23" s="32">
        <v>29</v>
      </c>
      <c r="L23" s="32">
        <v>120</v>
      </c>
      <c r="M23" s="32">
        <v>246</v>
      </c>
      <c r="N23" s="32">
        <v>66</v>
      </c>
      <c r="O23" s="56">
        <v>26.8</v>
      </c>
      <c r="P23" s="57">
        <f t="shared" si="2"/>
        <v>51</v>
      </c>
      <c r="Q23" s="32">
        <f t="shared" si="3"/>
        <v>17</v>
      </c>
      <c r="R23" s="32">
        <f t="shared" si="4"/>
        <v>76</v>
      </c>
      <c r="S23" s="58">
        <f t="shared" si="5"/>
        <v>43</v>
      </c>
    </row>
    <row r="24" spans="1:19" s="46" customFormat="1">
      <c r="A24" s="7" t="s">
        <v>42</v>
      </c>
      <c r="B24" s="7" t="s">
        <v>211</v>
      </c>
      <c r="C24" s="55" t="s">
        <v>43</v>
      </c>
      <c r="D24" s="30">
        <v>2281</v>
      </c>
      <c r="E24" s="31">
        <v>16.7</v>
      </c>
      <c r="F24" s="31">
        <v>31.6</v>
      </c>
      <c r="G24" s="32">
        <v>7523664030</v>
      </c>
      <c r="H24" s="32">
        <v>2257099209</v>
      </c>
      <c r="I24" s="32">
        <v>9780763239</v>
      </c>
      <c r="J24" s="32">
        <v>147</v>
      </c>
      <c r="K24" s="32">
        <v>480</v>
      </c>
      <c r="L24" s="32">
        <v>709</v>
      </c>
      <c r="M24" s="32">
        <v>2287</v>
      </c>
      <c r="N24" s="32">
        <v>782</v>
      </c>
      <c r="O24" s="56">
        <v>34.200000000000003</v>
      </c>
      <c r="P24" s="57">
        <f t="shared" si="2"/>
        <v>4</v>
      </c>
      <c r="Q24" s="32">
        <f t="shared" si="3"/>
        <v>66</v>
      </c>
      <c r="R24" s="32">
        <f t="shared" si="4"/>
        <v>14</v>
      </c>
      <c r="S24" s="58">
        <f t="shared" si="5"/>
        <v>11</v>
      </c>
    </row>
    <row r="25" spans="1:19" s="46" customFormat="1">
      <c r="A25" s="7" t="s">
        <v>44</v>
      </c>
      <c r="B25" s="7" t="s">
        <v>212</v>
      </c>
      <c r="C25" s="55" t="s">
        <v>45</v>
      </c>
      <c r="D25" s="30">
        <v>37</v>
      </c>
      <c r="E25" s="31">
        <v>27</v>
      </c>
      <c r="F25" s="31">
        <v>18.899999999999999</v>
      </c>
      <c r="G25" s="32">
        <v>52200000</v>
      </c>
      <c r="H25" s="32">
        <v>15660000</v>
      </c>
      <c r="I25" s="32">
        <v>67860000</v>
      </c>
      <c r="J25" s="32">
        <v>1</v>
      </c>
      <c r="K25" s="32">
        <v>4</v>
      </c>
      <c r="L25" s="32">
        <v>22</v>
      </c>
      <c r="M25" s="32">
        <v>47</v>
      </c>
      <c r="N25" s="32">
        <v>16</v>
      </c>
      <c r="O25" s="56">
        <v>34</v>
      </c>
      <c r="P25" s="57">
        <f t="shared" si="2"/>
        <v>79</v>
      </c>
      <c r="Q25" s="32">
        <f t="shared" si="3"/>
        <v>12</v>
      </c>
      <c r="R25" s="32">
        <f t="shared" si="4"/>
        <v>67</v>
      </c>
      <c r="S25" s="58">
        <f t="shared" si="5"/>
        <v>12</v>
      </c>
    </row>
    <row r="26" spans="1:19" s="46" customFormat="1">
      <c r="A26" s="7" t="s">
        <v>46</v>
      </c>
      <c r="B26" s="7" t="s">
        <v>216</v>
      </c>
      <c r="C26" s="55" t="s">
        <v>47</v>
      </c>
      <c r="D26" s="30">
        <v>285</v>
      </c>
      <c r="E26" s="31">
        <v>20.7</v>
      </c>
      <c r="F26" s="31">
        <v>30.2</v>
      </c>
      <c r="G26" s="32">
        <v>367900000</v>
      </c>
      <c r="H26" s="32">
        <v>110370000</v>
      </c>
      <c r="I26" s="32">
        <v>478270000</v>
      </c>
      <c r="J26" s="32">
        <v>0</v>
      </c>
      <c r="K26" s="32">
        <v>22</v>
      </c>
      <c r="L26" s="32">
        <v>181</v>
      </c>
      <c r="M26" s="32">
        <v>392</v>
      </c>
      <c r="N26" s="32">
        <v>104</v>
      </c>
      <c r="O26" s="56">
        <v>26.5</v>
      </c>
      <c r="P26" s="57">
        <f t="shared" si="2"/>
        <v>40</v>
      </c>
      <c r="Q26" s="32">
        <f t="shared" si="3"/>
        <v>37</v>
      </c>
      <c r="R26" s="32">
        <f t="shared" si="4"/>
        <v>16</v>
      </c>
      <c r="S26" s="58">
        <f t="shared" si="5"/>
        <v>44</v>
      </c>
    </row>
    <row r="27" spans="1:19" s="46" customFormat="1">
      <c r="A27" s="7" t="s">
        <v>48</v>
      </c>
      <c r="B27" s="7" t="s">
        <v>216</v>
      </c>
      <c r="C27" s="55" t="s">
        <v>49</v>
      </c>
      <c r="D27" s="30">
        <v>351</v>
      </c>
      <c r="E27" s="31">
        <v>19.7</v>
      </c>
      <c r="F27" s="31">
        <v>26.5</v>
      </c>
      <c r="G27" s="32">
        <v>507300000</v>
      </c>
      <c r="H27" s="32">
        <v>152190000</v>
      </c>
      <c r="I27" s="32">
        <v>659490000</v>
      </c>
      <c r="J27" s="32">
        <v>2</v>
      </c>
      <c r="K27" s="32">
        <v>46</v>
      </c>
      <c r="L27" s="32">
        <v>211</v>
      </c>
      <c r="M27" s="32">
        <v>497</v>
      </c>
      <c r="N27" s="32">
        <v>107</v>
      </c>
      <c r="O27" s="56">
        <v>21.5</v>
      </c>
      <c r="P27" s="57">
        <f t="shared" si="2"/>
        <v>29</v>
      </c>
      <c r="Q27" s="32">
        <f t="shared" si="3"/>
        <v>43</v>
      </c>
      <c r="R27" s="32">
        <f t="shared" si="4"/>
        <v>30</v>
      </c>
      <c r="S27" s="58">
        <f t="shared" si="5"/>
        <v>72</v>
      </c>
    </row>
    <row r="28" spans="1:19" s="46" customFormat="1">
      <c r="A28" s="7" t="s">
        <v>50</v>
      </c>
      <c r="B28" s="7" t="s">
        <v>214</v>
      </c>
      <c r="C28" s="55" t="s">
        <v>51</v>
      </c>
      <c r="D28" s="30">
        <v>108</v>
      </c>
      <c r="E28" s="31">
        <v>12</v>
      </c>
      <c r="F28" s="31">
        <v>17.600000000000001</v>
      </c>
      <c r="G28" s="32">
        <v>200800000</v>
      </c>
      <c r="H28" s="32">
        <v>60240000</v>
      </c>
      <c r="I28" s="32">
        <v>261040000</v>
      </c>
      <c r="J28" s="32">
        <v>6</v>
      </c>
      <c r="K28" s="32">
        <v>15</v>
      </c>
      <c r="L28" s="32">
        <v>68</v>
      </c>
      <c r="M28" s="32">
        <v>134</v>
      </c>
      <c r="N28" s="32">
        <v>34</v>
      </c>
      <c r="O28" s="56">
        <v>25.4</v>
      </c>
      <c r="P28" s="57">
        <f t="shared" si="2"/>
        <v>64</v>
      </c>
      <c r="Q28" s="32">
        <f t="shared" si="3"/>
        <v>76</v>
      </c>
      <c r="R28" s="32">
        <f t="shared" si="4"/>
        <v>72</v>
      </c>
      <c r="S28" s="58">
        <f t="shared" si="5"/>
        <v>49</v>
      </c>
    </row>
    <row r="29" spans="1:19" s="46" customFormat="1">
      <c r="A29" s="7" t="s">
        <v>52</v>
      </c>
      <c r="B29" s="7" t="s">
        <v>217</v>
      </c>
      <c r="C29" s="55" t="s">
        <v>53</v>
      </c>
      <c r="D29" s="30">
        <v>218</v>
      </c>
      <c r="E29" s="31">
        <v>21.6</v>
      </c>
      <c r="F29" s="31">
        <v>19.3</v>
      </c>
      <c r="G29" s="32">
        <v>405800000</v>
      </c>
      <c r="H29" s="32">
        <v>121740000</v>
      </c>
      <c r="I29" s="32">
        <v>527540000</v>
      </c>
      <c r="J29" s="32">
        <v>1</v>
      </c>
      <c r="K29" s="32">
        <v>37</v>
      </c>
      <c r="L29" s="32">
        <v>133</v>
      </c>
      <c r="M29" s="32">
        <v>305</v>
      </c>
      <c r="N29" s="32">
        <v>64</v>
      </c>
      <c r="O29" s="56">
        <v>21</v>
      </c>
      <c r="P29" s="57">
        <f t="shared" si="2"/>
        <v>46</v>
      </c>
      <c r="Q29" s="32">
        <f t="shared" si="3"/>
        <v>30</v>
      </c>
      <c r="R29" s="32">
        <f t="shared" si="4"/>
        <v>66</v>
      </c>
      <c r="S29" s="58">
        <f t="shared" si="5"/>
        <v>76</v>
      </c>
    </row>
    <row r="30" spans="1:19" s="46" customFormat="1">
      <c r="A30" s="7" t="s">
        <v>54</v>
      </c>
      <c r="B30" s="7" t="s">
        <v>211</v>
      </c>
      <c r="C30" s="55" t="s">
        <v>55</v>
      </c>
      <c r="D30" s="30">
        <v>1327</v>
      </c>
      <c r="E30" s="31">
        <v>22.5</v>
      </c>
      <c r="F30" s="31">
        <v>27.9</v>
      </c>
      <c r="G30" s="32">
        <v>3356035031</v>
      </c>
      <c r="H30" s="32">
        <v>1006810510</v>
      </c>
      <c r="I30" s="32">
        <v>4362845541</v>
      </c>
      <c r="J30" s="32">
        <v>56</v>
      </c>
      <c r="K30" s="32">
        <v>282</v>
      </c>
      <c r="L30" s="32">
        <v>497</v>
      </c>
      <c r="M30" s="32">
        <v>1346</v>
      </c>
      <c r="N30" s="32">
        <v>397</v>
      </c>
      <c r="O30" s="56">
        <v>29.5</v>
      </c>
      <c r="P30" s="57">
        <f t="shared" si="2"/>
        <v>8</v>
      </c>
      <c r="Q30" s="32">
        <f t="shared" si="3"/>
        <v>25</v>
      </c>
      <c r="R30" s="32">
        <f t="shared" si="4"/>
        <v>26</v>
      </c>
      <c r="S30" s="58">
        <f t="shared" si="5"/>
        <v>31</v>
      </c>
    </row>
    <row r="31" spans="1:19" s="46" customFormat="1">
      <c r="A31" s="7" t="s">
        <v>56</v>
      </c>
      <c r="B31" s="7" t="s">
        <v>214</v>
      </c>
      <c r="C31" s="55" t="s">
        <v>57</v>
      </c>
      <c r="D31" s="30">
        <v>42</v>
      </c>
      <c r="E31" s="31">
        <v>31</v>
      </c>
      <c r="F31" s="31">
        <v>7.1</v>
      </c>
      <c r="G31" s="32">
        <v>57700000</v>
      </c>
      <c r="H31" s="32">
        <v>17310000</v>
      </c>
      <c r="I31" s="32">
        <v>75010000</v>
      </c>
      <c r="J31" s="32">
        <v>1</v>
      </c>
      <c r="K31" s="32">
        <v>4</v>
      </c>
      <c r="L31" s="32">
        <v>27</v>
      </c>
      <c r="M31" s="32">
        <v>45</v>
      </c>
      <c r="N31" s="32">
        <v>10</v>
      </c>
      <c r="O31" s="56">
        <v>22.2</v>
      </c>
      <c r="P31" s="57">
        <f t="shared" si="2"/>
        <v>78</v>
      </c>
      <c r="Q31" s="32">
        <f t="shared" si="3"/>
        <v>9</v>
      </c>
      <c r="R31" s="32">
        <f t="shared" si="4"/>
        <v>86</v>
      </c>
      <c r="S31" s="58">
        <f t="shared" si="5"/>
        <v>66</v>
      </c>
    </row>
    <row r="32" spans="1:19" s="46" customFormat="1">
      <c r="A32" s="7" t="s">
        <v>58</v>
      </c>
      <c r="B32" s="7" t="s">
        <v>217</v>
      </c>
      <c r="C32" s="55" t="s">
        <v>59</v>
      </c>
      <c r="D32" s="30">
        <v>164</v>
      </c>
      <c r="E32" s="31">
        <v>14.6</v>
      </c>
      <c r="F32" s="31">
        <v>16.5</v>
      </c>
      <c r="G32" s="32">
        <v>252500000</v>
      </c>
      <c r="H32" s="32">
        <v>75750000</v>
      </c>
      <c r="I32" s="32">
        <v>328250000</v>
      </c>
      <c r="J32" s="32">
        <v>2</v>
      </c>
      <c r="K32" s="32">
        <v>21</v>
      </c>
      <c r="L32" s="32">
        <v>107</v>
      </c>
      <c r="M32" s="32">
        <v>182</v>
      </c>
      <c r="N32" s="32">
        <v>40</v>
      </c>
      <c r="O32" s="56">
        <v>22</v>
      </c>
      <c r="P32" s="57">
        <f t="shared" si="2"/>
        <v>53</v>
      </c>
      <c r="Q32" s="32">
        <f t="shared" si="3"/>
        <v>72</v>
      </c>
      <c r="R32" s="32">
        <f t="shared" si="4"/>
        <v>77</v>
      </c>
      <c r="S32" s="58">
        <f t="shared" si="5"/>
        <v>67</v>
      </c>
    </row>
    <row r="33" spans="1:19" s="46" customFormat="1">
      <c r="A33" s="7" t="s">
        <v>60</v>
      </c>
      <c r="B33" s="7" t="s">
        <v>216</v>
      </c>
      <c r="C33" s="55" t="s">
        <v>61</v>
      </c>
      <c r="D33" s="30">
        <v>396</v>
      </c>
      <c r="E33" s="31">
        <v>21</v>
      </c>
      <c r="F33" s="31">
        <v>18.899999999999999</v>
      </c>
      <c r="G33" s="32">
        <v>651400000</v>
      </c>
      <c r="H33" s="32">
        <v>195420000</v>
      </c>
      <c r="I33" s="32">
        <v>846820000</v>
      </c>
      <c r="J33" s="32">
        <v>3</v>
      </c>
      <c r="K33" s="32">
        <v>51</v>
      </c>
      <c r="L33" s="32">
        <v>236</v>
      </c>
      <c r="M33" s="32">
        <v>545</v>
      </c>
      <c r="N33" s="32">
        <v>116</v>
      </c>
      <c r="O33" s="56">
        <v>21.3</v>
      </c>
      <c r="P33" s="57">
        <f t="shared" si="2"/>
        <v>26</v>
      </c>
      <c r="Q33" s="32">
        <f t="shared" si="3"/>
        <v>35</v>
      </c>
      <c r="R33" s="32">
        <f t="shared" si="4"/>
        <v>67</v>
      </c>
      <c r="S33" s="58">
        <f t="shared" si="5"/>
        <v>75</v>
      </c>
    </row>
    <row r="34" spans="1:19" s="46" customFormat="1">
      <c r="A34" s="7" t="s">
        <v>62</v>
      </c>
      <c r="B34" s="7" t="s">
        <v>217</v>
      </c>
      <c r="C34" s="55" t="s">
        <v>63</v>
      </c>
      <c r="D34" s="30">
        <v>218</v>
      </c>
      <c r="E34" s="31">
        <v>17</v>
      </c>
      <c r="F34" s="31">
        <v>17.399999999999999</v>
      </c>
      <c r="G34" s="32">
        <v>458200000</v>
      </c>
      <c r="H34" s="32">
        <v>137460000</v>
      </c>
      <c r="I34" s="32">
        <v>595660000</v>
      </c>
      <c r="J34" s="32">
        <v>8</v>
      </c>
      <c r="K34" s="32">
        <v>34</v>
      </c>
      <c r="L34" s="32">
        <v>120</v>
      </c>
      <c r="M34" s="32">
        <v>226</v>
      </c>
      <c r="N34" s="32">
        <v>54</v>
      </c>
      <c r="O34" s="56">
        <v>23.9</v>
      </c>
      <c r="P34" s="57">
        <f t="shared" si="2"/>
        <v>46</v>
      </c>
      <c r="Q34" s="32">
        <f t="shared" si="3"/>
        <v>61</v>
      </c>
      <c r="R34" s="32">
        <f t="shared" si="4"/>
        <v>74</v>
      </c>
      <c r="S34" s="58">
        <f t="shared" si="5"/>
        <v>57</v>
      </c>
    </row>
    <row r="35" spans="1:19" s="46" customFormat="1">
      <c r="A35" s="7" t="s">
        <v>64</v>
      </c>
      <c r="B35" s="7" t="s">
        <v>211</v>
      </c>
      <c r="C35" s="55" t="s">
        <v>65</v>
      </c>
      <c r="D35" s="30">
        <v>944</v>
      </c>
      <c r="E35" s="31">
        <v>23.8</v>
      </c>
      <c r="F35" s="31">
        <v>28.3</v>
      </c>
      <c r="G35" s="32">
        <v>2070800000</v>
      </c>
      <c r="H35" s="32">
        <v>621240000</v>
      </c>
      <c r="I35" s="32">
        <v>2692040000</v>
      </c>
      <c r="J35" s="32">
        <v>15</v>
      </c>
      <c r="K35" s="32">
        <v>176</v>
      </c>
      <c r="L35" s="32">
        <v>424</v>
      </c>
      <c r="M35" s="32">
        <v>1021</v>
      </c>
      <c r="N35" s="32">
        <v>311</v>
      </c>
      <c r="O35" s="56">
        <v>30.5</v>
      </c>
      <c r="P35" s="57">
        <f t="shared" si="2"/>
        <v>12</v>
      </c>
      <c r="Q35" s="32">
        <f t="shared" si="3"/>
        <v>22</v>
      </c>
      <c r="R35" s="32">
        <f t="shared" si="4"/>
        <v>23</v>
      </c>
      <c r="S35" s="58">
        <f t="shared" si="5"/>
        <v>28</v>
      </c>
    </row>
    <row r="36" spans="1:19" s="46" customFormat="1">
      <c r="A36" s="7" t="s">
        <v>66</v>
      </c>
      <c r="B36" s="7" t="s">
        <v>211</v>
      </c>
      <c r="C36" s="55" t="s">
        <v>67</v>
      </c>
      <c r="D36" s="30">
        <v>3965</v>
      </c>
      <c r="E36" s="31">
        <v>17</v>
      </c>
      <c r="F36" s="31">
        <v>36.200000000000003</v>
      </c>
      <c r="G36" s="32">
        <v>15839254070</v>
      </c>
      <c r="H36" s="32">
        <v>4751776221</v>
      </c>
      <c r="I36" s="32">
        <v>20591030291</v>
      </c>
      <c r="J36" s="32">
        <v>300</v>
      </c>
      <c r="K36" s="32">
        <v>841</v>
      </c>
      <c r="L36" s="32">
        <v>939</v>
      </c>
      <c r="M36" s="32">
        <v>3446</v>
      </c>
      <c r="N36" s="32">
        <v>1382</v>
      </c>
      <c r="O36" s="56">
        <v>40.1</v>
      </c>
      <c r="P36" s="57">
        <f t="shared" si="2"/>
        <v>1</v>
      </c>
      <c r="Q36" s="32">
        <f t="shared" si="3"/>
        <v>61</v>
      </c>
      <c r="R36" s="32">
        <f t="shared" si="4"/>
        <v>4</v>
      </c>
      <c r="S36" s="58">
        <f t="shared" si="5"/>
        <v>4</v>
      </c>
    </row>
    <row r="37" spans="1:19" s="46" customFormat="1">
      <c r="A37" s="7" t="s">
        <v>68</v>
      </c>
      <c r="B37" s="7" t="s">
        <v>215</v>
      </c>
      <c r="C37" s="55" t="s">
        <v>372</v>
      </c>
      <c r="D37" s="30">
        <v>725</v>
      </c>
      <c r="E37" s="31">
        <v>27.3</v>
      </c>
      <c r="F37" s="31">
        <v>32.299999999999997</v>
      </c>
      <c r="G37" s="32">
        <v>1498000000</v>
      </c>
      <c r="H37" s="32">
        <v>449400000</v>
      </c>
      <c r="I37" s="32">
        <v>1947400000</v>
      </c>
      <c r="J37" s="32">
        <v>14</v>
      </c>
      <c r="K37" s="32">
        <v>98</v>
      </c>
      <c r="L37" s="32">
        <v>288</v>
      </c>
      <c r="M37" s="32">
        <v>653</v>
      </c>
      <c r="N37" s="32">
        <v>231</v>
      </c>
      <c r="O37" s="56">
        <v>35.4</v>
      </c>
      <c r="P37" s="57">
        <f t="shared" si="2"/>
        <v>16</v>
      </c>
      <c r="Q37" s="32">
        <f t="shared" si="3"/>
        <v>11</v>
      </c>
      <c r="R37" s="32">
        <f t="shared" si="4"/>
        <v>9</v>
      </c>
      <c r="S37" s="58">
        <f t="shared" si="5"/>
        <v>10</v>
      </c>
    </row>
    <row r="38" spans="1:19" s="46" customFormat="1">
      <c r="A38" s="59" t="s">
        <v>70</v>
      </c>
      <c r="B38" s="59" t="s">
        <v>214</v>
      </c>
      <c r="C38" s="60" t="s">
        <v>71</v>
      </c>
      <c r="D38" s="61">
        <v>122</v>
      </c>
      <c r="E38" s="62">
        <v>45.9</v>
      </c>
      <c r="F38" s="62">
        <v>15.6</v>
      </c>
      <c r="G38" s="63">
        <v>252400000</v>
      </c>
      <c r="H38" s="63">
        <v>75720000</v>
      </c>
      <c r="I38" s="63">
        <v>328120000</v>
      </c>
      <c r="J38" s="63">
        <v>6</v>
      </c>
      <c r="K38" s="63">
        <v>24</v>
      </c>
      <c r="L38" s="63">
        <v>49</v>
      </c>
      <c r="M38" s="63">
        <v>103</v>
      </c>
      <c r="N38" s="63">
        <v>40</v>
      </c>
      <c r="O38" s="33">
        <v>38.799999999999997</v>
      </c>
      <c r="P38" s="57">
        <f t="shared" si="2"/>
        <v>61</v>
      </c>
      <c r="Q38" s="32">
        <f t="shared" si="3"/>
        <v>4</v>
      </c>
      <c r="R38" s="32">
        <f t="shared" si="4"/>
        <v>79</v>
      </c>
      <c r="S38" s="58">
        <f t="shared" si="5"/>
        <v>6</v>
      </c>
    </row>
    <row r="39" spans="1:19" s="46" customFormat="1">
      <c r="A39" s="7" t="s">
        <v>72</v>
      </c>
      <c r="B39" s="7" t="s">
        <v>214</v>
      </c>
      <c r="C39" s="55" t="s">
        <v>73</v>
      </c>
      <c r="D39" s="30">
        <v>72</v>
      </c>
      <c r="E39" s="31">
        <v>62.5</v>
      </c>
      <c r="F39" s="31">
        <v>31.9</v>
      </c>
      <c r="G39" s="32">
        <v>86900000</v>
      </c>
      <c r="H39" s="32">
        <v>26070000</v>
      </c>
      <c r="I39" s="32">
        <v>112970000</v>
      </c>
      <c r="J39" s="32">
        <v>0</v>
      </c>
      <c r="K39" s="32">
        <v>9</v>
      </c>
      <c r="L39" s="32">
        <v>35</v>
      </c>
      <c r="M39" s="32">
        <v>55</v>
      </c>
      <c r="N39" s="32">
        <v>17</v>
      </c>
      <c r="O39" s="56">
        <v>30.9</v>
      </c>
      <c r="P39" s="57">
        <f t="shared" si="2"/>
        <v>70</v>
      </c>
      <c r="Q39" s="32">
        <f t="shared" si="3"/>
        <v>2</v>
      </c>
      <c r="R39" s="32">
        <f t="shared" si="4"/>
        <v>12</v>
      </c>
      <c r="S39" s="58">
        <f t="shared" si="5"/>
        <v>24</v>
      </c>
    </row>
    <row r="40" spans="1:19" s="46" customFormat="1">
      <c r="A40" s="7" t="s">
        <v>74</v>
      </c>
      <c r="B40" s="7" t="s">
        <v>213</v>
      </c>
      <c r="C40" s="55" t="s">
        <v>373</v>
      </c>
      <c r="D40" s="30">
        <v>834</v>
      </c>
      <c r="E40" s="31">
        <v>11.6</v>
      </c>
      <c r="F40" s="31">
        <v>33.6</v>
      </c>
      <c r="G40" s="32">
        <v>3482900000</v>
      </c>
      <c r="H40" s="32">
        <v>1044870000</v>
      </c>
      <c r="I40" s="32">
        <v>4527770000</v>
      </c>
      <c r="J40" s="32">
        <v>67</v>
      </c>
      <c r="K40" s="32">
        <v>226</v>
      </c>
      <c r="L40" s="32">
        <v>188</v>
      </c>
      <c r="M40" s="32">
        <v>815</v>
      </c>
      <c r="N40" s="32">
        <v>276</v>
      </c>
      <c r="O40" s="56">
        <v>33.9</v>
      </c>
      <c r="P40" s="57">
        <f t="shared" si="2"/>
        <v>14</v>
      </c>
      <c r="Q40" s="32">
        <f t="shared" si="3"/>
        <v>77</v>
      </c>
      <c r="R40" s="32">
        <f t="shared" si="4"/>
        <v>7</v>
      </c>
      <c r="S40" s="58">
        <f t="shared" si="5"/>
        <v>13</v>
      </c>
    </row>
    <row r="41" spans="1:19" s="46" customFormat="1">
      <c r="A41" s="7" t="s">
        <v>76</v>
      </c>
      <c r="B41" s="7" t="s">
        <v>217</v>
      </c>
      <c r="C41" s="55" t="s">
        <v>77</v>
      </c>
      <c r="D41" s="30">
        <v>146</v>
      </c>
      <c r="E41" s="31">
        <v>63</v>
      </c>
      <c r="F41" s="31">
        <v>34.9</v>
      </c>
      <c r="G41" s="32">
        <v>200400000</v>
      </c>
      <c r="H41" s="32">
        <v>60120000</v>
      </c>
      <c r="I41" s="32">
        <v>260520000</v>
      </c>
      <c r="J41" s="32">
        <v>2</v>
      </c>
      <c r="K41" s="32">
        <v>19</v>
      </c>
      <c r="L41" s="32">
        <v>59</v>
      </c>
      <c r="M41" s="32">
        <v>123</v>
      </c>
      <c r="N41" s="32">
        <v>38</v>
      </c>
      <c r="O41" s="56">
        <v>30.9</v>
      </c>
      <c r="P41" s="57">
        <f t="shared" si="2"/>
        <v>55</v>
      </c>
      <c r="Q41" s="32">
        <f t="shared" si="3"/>
        <v>1</v>
      </c>
      <c r="R41" s="32">
        <f t="shared" si="4"/>
        <v>5</v>
      </c>
      <c r="S41" s="58">
        <f t="shared" si="5"/>
        <v>24</v>
      </c>
    </row>
    <row r="42" spans="1:19" s="46" customFormat="1">
      <c r="A42" s="7" t="s">
        <v>78</v>
      </c>
      <c r="B42" s="7" t="s">
        <v>212</v>
      </c>
      <c r="C42" s="55" t="s">
        <v>79</v>
      </c>
      <c r="D42" s="30">
        <v>118</v>
      </c>
      <c r="E42" s="31">
        <v>33.1</v>
      </c>
      <c r="F42" s="31">
        <v>14.4</v>
      </c>
      <c r="G42" s="32">
        <v>144300000</v>
      </c>
      <c r="H42" s="32">
        <v>43290000</v>
      </c>
      <c r="I42" s="32">
        <v>187590000</v>
      </c>
      <c r="J42" s="32">
        <v>0</v>
      </c>
      <c r="K42" s="32">
        <v>15</v>
      </c>
      <c r="L42" s="32">
        <v>81</v>
      </c>
      <c r="M42" s="32">
        <v>103</v>
      </c>
      <c r="N42" s="32">
        <v>39</v>
      </c>
      <c r="O42" s="56">
        <v>37.9</v>
      </c>
      <c r="P42" s="57">
        <f t="shared" si="2"/>
        <v>62</v>
      </c>
      <c r="Q42" s="32">
        <f t="shared" si="3"/>
        <v>6</v>
      </c>
      <c r="R42" s="32">
        <f t="shared" si="4"/>
        <v>80</v>
      </c>
      <c r="S42" s="58">
        <f t="shared" si="5"/>
        <v>7</v>
      </c>
    </row>
    <row r="43" spans="1:19" s="46" customFormat="1">
      <c r="A43" s="7" t="s">
        <v>80</v>
      </c>
      <c r="B43" s="7" t="s">
        <v>213</v>
      </c>
      <c r="C43" s="55" t="s">
        <v>81</v>
      </c>
      <c r="D43" s="30">
        <v>300</v>
      </c>
      <c r="E43" s="31">
        <v>17.7</v>
      </c>
      <c r="F43" s="31">
        <v>28</v>
      </c>
      <c r="G43" s="32">
        <v>893300000</v>
      </c>
      <c r="H43" s="32">
        <v>267990000</v>
      </c>
      <c r="I43" s="32">
        <v>1161290000</v>
      </c>
      <c r="J43" s="32">
        <v>11</v>
      </c>
      <c r="K43" s="32">
        <v>91</v>
      </c>
      <c r="L43" s="32">
        <v>88</v>
      </c>
      <c r="M43" s="32">
        <v>353</v>
      </c>
      <c r="N43" s="32">
        <v>110</v>
      </c>
      <c r="O43" s="56">
        <v>31.2</v>
      </c>
      <c r="P43" s="57">
        <f t="shared" si="2"/>
        <v>35</v>
      </c>
      <c r="Q43" s="32">
        <f t="shared" si="3"/>
        <v>57</v>
      </c>
      <c r="R43" s="32">
        <f t="shared" si="4"/>
        <v>25</v>
      </c>
      <c r="S43" s="58">
        <f t="shared" si="5"/>
        <v>21</v>
      </c>
    </row>
    <row r="44" spans="1:19" s="46" customFormat="1">
      <c r="A44" s="7" t="s">
        <v>82</v>
      </c>
      <c r="B44" s="7" t="s">
        <v>213</v>
      </c>
      <c r="C44" s="55" t="s">
        <v>83</v>
      </c>
      <c r="D44" s="30">
        <v>190</v>
      </c>
      <c r="E44" s="31">
        <v>8.9</v>
      </c>
      <c r="F44" s="31">
        <v>26.3</v>
      </c>
      <c r="G44" s="32">
        <v>573900000</v>
      </c>
      <c r="H44" s="32">
        <v>172170000</v>
      </c>
      <c r="I44" s="32">
        <v>746070000</v>
      </c>
      <c r="J44" s="32">
        <v>10</v>
      </c>
      <c r="K44" s="32">
        <v>57</v>
      </c>
      <c r="L44" s="32">
        <v>69</v>
      </c>
      <c r="M44" s="32">
        <v>189</v>
      </c>
      <c r="N44" s="32">
        <v>64</v>
      </c>
      <c r="O44" s="56">
        <v>33.9</v>
      </c>
      <c r="P44" s="57">
        <f t="shared" si="2"/>
        <v>49</v>
      </c>
      <c r="Q44" s="32">
        <f t="shared" si="3"/>
        <v>82</v>
      </c>
      <c r="R44" s="32">
        <f t="shared" si="4"/>
        <v>31</v>
      </c>
      <c r="S44" s="58">
        <f t="shared" si="5"/>
        <v>13</v>
      </c>
    </row>
    <row r="45" spans="1:19" s="46" customFormat="1">
      <c r="A45" s="59" t="s">
        <v>84</v>
      </c>
      <c r="B45" s="59" t="s">
        <v>214</v>
      </c>
      <c r="C45" s="60" t="s">
        <v>85</v>
      </c>
      <c r="D45" s="61">
        <v>266</v>
      </c>
      <c r="E45" s="62">
        <v>24.1</v>
      </c>
      <c r="F45" s="62">
        <v>32</v>
      </c>
      <c r="G45" s="63">
        <v>492100000</v>
      </c>
      <c r="H45" s="63">
        <v>147630000</v>
      </c>
      <c r="I45" s="63">
        <v>639730000</v>
      </c>
      <c r="J45" s="63">
        <v>12</v>
      </c>
      <c r="K45" s="63">
        <v>52</v>
      </c>
      <c r="L45" s="63">
        <v>103</v>
      </c>
      <c r="M45" s="63">
        <v>191</v>
      </c>
      <c r="N45" s="63">
        <v>98</v>
      </c>
      <c r="O45" s="33">
        <v>51.3</v>
      </c>
      <c r="P45" s="57">
        <f t="shared" si="2"/>
        <v>43</v>
      </c>
      <c r="Q45" s="32">
        <f t="shared" si="3"/>
        <v>21</v>
      </c>
      <c r="R45" s="32">
        <f t="shared" si="4"/>
        <v>11</v>
      </c>
      <c r="S45" s="58">
        <f t="shared" si="5"/>
        <v>3</v>
      </c>
    </row>
    <row r="46" spans="1:19" s="46" customFormat="1">
      <c r="A46" s="59" t="s">
        <v>86</v>
      </c>
      <c r="B46" s="59" t="s">
        <v>218</v>
      </c>
      <c r="C46" s="60" t="s">
        <v>87</v>
      </c>
      <c r="D46" s="61">
        <v>27</v>
      </c>
      <c r="E46" s="62">
        <v>11.1</v>
      </c>
      <c r="F46" s="62">
        <v>7.4</v>
      </c>
      <c r="G46" s="63">
        <v>57200000</v>
      </c>
      <c r="H46" s="63">
        <v>17160000</v>
      </c>
      <c r="I46" s="63">
        <v>74360000</v>
      </c>
      <c r="J46" s="63">
        <v>2</v>
      </c>
      <c r="K46" s="63">
        <v>7</v>
      </c>
      <c r="L46" s="63">
        <v>14</v>
      </c>
      <c r="M46" s="63">
        <v>27</v>
      </c>
      <c r="N46" s="63">
        <v>14</v>
      </c>
      <c r="O46" s="33">
        <v>51.9</v>
      </c>
      <c r="P46" s="57">
        <f t="shared" si="2"/>
        <v>84</v>
      </c>
      <c r="Q46" s="32">
        <f t="shared" si="3"/>
        <v>78</v>
      </c>
      <c r="R46" s="32">
        <f t="shared" si="4"/>
        <v>85</v>
      </c>
      <c r="S46" s="58">
        <f t="shared" si="5"/>
        <v>2</v>
      </c>
    </row>
    <row r="47" spans="1:19" s="46" customFormat="1">
      <c r="A47" s="7" t="s">
        <v>88</v>
      </c>
      <c r="B47" s="7" t="s">
        <v>213</v>
      </c>
      <c r="C47" s="55" t="s">
        <v>89</v>
      </c>
      <c r="D47" s="30">
        <v>112</v>
      </c>
      <c r="E47" s="31">
        <v>16.100000000000001</v>
      </c>
      <c r="F47" s="31">
        <v>19.600000000000001</v>
      </c>
      <c r="G47" s="32">
        <v>245000000</v>
      </c>
      <c r="H47" s="32">
        <v>73500000</v>
      </c>
      <c r="I47" s="32">
        <v>318500000</v>
      </c>
      <c r="J47" s="32">
        <v>8</v>
      </c>
      <c r="K47" s="32">
        <v>27</v>
      </c>
      <c r="L47" s="32">
        <v>52</v>
      </c>
      <c r="M47" s="32">
        <v>129</v>
      </c>
      <c r="N47" s="32">
        <v>24</v>
      </c>
      <c r="O47" s="56">
        <v>18.600000000000001</v>
      </c>
      <c r="P47" s="57">
        <f t="shared" si="2"/>
        <v>63</v>
      </c>
      <c r="Q47" s="32">
        <f t="shared" si="3"/>
        <v>69</v>
      </c>
      <c r="R47" s="32">
        <f t="shared" si="4"/>
        <v>63</v>
      </c>
      <c r="S47" s="58">
        <f t="shared" si="5"/>
        <v>83</v>
      </c>
    </row>
    <row r="48" spans="1:19" s="46" customFormat="1">
      <c r="A48" s="7" t="s">
        <v>90</v>
      </c>
      <c r="B48" s="7" t="s">
        <v>217</v>
      </c>
      <c r="C48" s="55" t="s">
        <v>91</v>
      </c>
      <c r="D48" s="30">
        <v>317</v>
      </c>
      <c r="E48" s="31">
        <v>19.600000000000001</v>
      </c>
      <c r="F48" s="31">
        <v>21.8</v>
      </c>
      <c r="G48" s="32">
        <v>702300000</v>
      </c>
      <c r="H48" s="32">
        <v>210690000</v>
      </c>
      <c r="I48" s="32">
        <v>912990000</v>
      </c>
      <c r="J48" s="32">
        <v>12</v>
      </c>
      <c r="K48" s="32">
        <v>66</v>
      </c>
      <c r="L48" s="32">
        <v>150</v>
      </c>
      <c r="M48" s="32">
        <v>309</v>
      </c>
      <c r="N48" s="32">
        <v>96</v>
      </c>
      <c r="O48" s="56">
        <v>31.1</v>
      </c>
      <c r="P48" s="57">
        <f t="shared" si="2"/>
        <v>32</v>
      </c>
      <c r="Q48" s="32">
        <f t="shared" si="3"/>
        <v>45</v>
      </c>
      <c r="R48" s="32">
        <f t="shared" si="4"/>
        <v>53</v>
      </c>
      <c r="S48" s="58">
        <f t="shared" si="5"/>
        <v>22</v>
      </c>
    </row>
    <row r="49" spans="1:19" s="46" customFormat="1">
      <c r="A49" s="7" t="s">
        <v>92</v>
      </c>
      <c r="B49" s="7" t="s">
        <v>218</v>
      </c>
      <c r="C49" s="55" t="s">
        <v>93</v>
      </c>
      <c r="D49" s="30">
        <v>25</v>
      </c>
      <c r="E49" s="31">
        <v>32</v>
      </c>
      <c r="F49" s="31">
        <v>44</v>
      </c>
      <c r="G49" s="32">
        <v>147600000</v>
      </c>
      <c r="H49" s="32">
        <v>44280000</v>
      </c>
      <c r="I49" s="32">
        <v>191880000</v>
      </c>
      <c r="J49" s="32">
        <v>1</v>
      </c>
      <c r="K49" s="32">
        <v>10</v>
      </c>
      <c r="L49" s="32">
        <v>3</v>
      </c>
      <c r="M49" s="32">
        <v>22</v>
      </c>
      <c r="N49" s="32">
        <v>6</v>
      </c>
      <c r="O49" s="56">
        <v>27.3</v>
      </c>
      <c r="P49" s="57">
        <f t="shared" si="2"/>
        <v>86</v>
      </c>
      <c r="Q49" s="32">
        <f t="shared" si="3"/>
        <v>7</v>
      </c>
      <c r="R49" s="32">
        <f t="shared" si="4"/>
        <v>1</v>
      </c>
      <c r="S49" s="58">
        <f t="shared" si="5"/>
        <v>40</v>
      </c>
    </row>
    <row r="50" spans="1:19" s="46" customFormat="1">
      <c r="A50" s="7" t="s">
        <v>94</v>
      </c>
      <c r="B50" s="7" t="s">
        <v>211</v>
      </c>
      <c r="C50" s="55" t="s">
        <v>95</v>
      </c>
      <c r="D50" s="30">
        <v>735</v>
      </c>
      <c r="E50" s="31">
        <v>22</v>
      </c>
      <c r="F50" s="31">
        <v>28.2</v>
      </c>
      <c r="G50" s="32">
        <v>1353411703</v>
      </c>
      <c r="H50" s="32">
        <v>406023511</v>
      </c>
      <c r="I50" s="32">
        <v>1759435214</v>
      </c>
      <c r="J50" s="32">
        <v>15</v>
      </c>
      <c r="K50" s="32">
        <v>101</v>
      </c>
      <c r="L50" s="32">
        <v>338</v>
      </c>
      <c r="M50" s="32">
        <v>804</v>
      </c>
      <c r="N50" s="32">
        <v>247</v>
      </c>
      <c r="O50" s="56">
        <v>30.7</v>
      </c>
      <c r="P50" s="57">
        <f t="shared" si="2"/>
        <v>15</v>
      </c>
      <c r="Q50" s="32">
        <f t="shared" si="3"/>
        <v>29</v>
      </c>
      <c r="R50" s="32">
        <f t="shared" si="4"/>
        <v>24</v>
      </c>
      <c r="S50" s="58">
        <f t="shared" si="5"/>
        <v>26</v>
      </c>
    </row>
    <row r="51" spans="1:19" s="46" customFormat="1">
      <c r="A51" s="7" t="s">
        <v>96</v>
      </c>
      <c r="B51" s="7" t="s">
        <v>213</v>
      </c>
      <c r="C51" s="55" t="s">
        <v>97</v>
      </c>
      <c r="D51" s="30">
        <v>126</v>
      </c>
      <c r="E51" s="31">
        <v>10.3</v>
      </c>
      <c r="F51" s="31">
        <v>31.7</v>
      </c>
      <c r="G51" s="32">
        <v>324300000</v>
      </c>
      <c r="H51" s="32">
        <v>97290000</v>
      </c>
      <c r="I51" s="32">
        <v>421590000</v>
      </c>
      <c r="J51" s="32">
        <v>6</v>
      </c>
      <c r="K51" s="32">
        <v>36</v>
      </c>
      <c r="L51" s="32">
        <v>44</v>
      </c>
      <c r="M51" s="32">
        <v>145</v>
      </c>
      <c r="N51" s="32">
        <v>41</v>
      </c>
      <c r="O51" s="56">
        <v>28.3</v>
      </c>
      <c r="P51" s="57">
        <f t="shared" si="2"/>
        <v>59</v>
      </c>
      <c r="Q51" s="32">
        <f t="shared" si="3"/>
        <v>81</v>
      </c>
      <c r="R51" s="32">
        <f t="shared" si="4"/>
        <v>13</v>
      </c>
      <c r="S51" s="58">
        <f t="shared" si="5"/>
        <v>36</v>
      </c>
    </row>
    <row r="52" spans="1:19" s="46" customFormat="1">
      <c r="A52" s="59" t="s">
        <v>98</v>
      </c>
      <c r="B52" s="59" t="s">
        <v>212</v>
      </c>
      <c r="C52" s="60" t="s">
        <v>99</v>
      </c>
      <c r="D52" s="61">
        <v>44</v>
      </c>
      <c r="E52" s="62">
        <v>22.7</v>
      </c>
      <c r="F52" s="62">
        <v>11.4</v>
      </c>
      <c r="G52" s="63">
        <v>49700000</v>
      </c>
      <c r="H52" s="63">
        <v>14910000</v>
      </c>
      <c r="I52" s="63">
        <v>64610000</v>
      </c>
      <c r="J52" s="63">
        <v>0</v>
      </c>
      <c r="K52" s="63">
        <v>7</v>
      </c>
      <c r="L52" s="63">
        <v>32</v>
      </c>
      <c r="M52" s="63">
        <v>21</v>
      </c>
      <c r="N52" s="63">
        <v>11</v>
      </c>
      <c r="O52" s="33">
        <v>52.4</v>
      </c>
      <c r="P52" s="57">
        <f t="shared" si="2"/>
        <v>77</v>
      </c>
      <c r="Q52" s="32">
        <f t="shared" si="3"/>
        <v>24</v>
      </c>
      <c r="R52" s="32">
        <f t="shared" si="4"/>
        <v>82</v>
      </c>
      <c r="S52" s="58">
        <f t="shared" si="5"/>
        <v>1</v>
      </c>
    </row>
    <row r="53" spans="1:19" s="46" customFormat="1">
      <c r="A53" s="7" t="s">
        <v>100</v>
      </c>
      <c r="B53" s="7" t="s">
        <v>216</v>
      </c>
      <c r="C53" s="55" t="s">
        <v>101</v>
      </c>
      <c r="D53" s="30">
        <v>419</v>
      </c>
      <c r="E53" s="31">
        <v>16.899999999999999</v>
      </c>
      <c r="F53" s="31">
        <v>24.1</v>
      </c>
      <c r="G53" s="32">
        <v>710900000</v>
      </c>
      <c r="H53" s="32">
        <v>213270000</v>
      </c>
      <c r="I53" s="32">
        <v>924170000</v>
      </c>
      <c r="J53" s="32">
        <v>3</v>
      </c>
      <c r="K53" s="32">
        <v>66</v>
      </c>
      <c r="L53" s="32">
        <v>234</v>
      </c>
      <c r="M53" s="32">
        <v>578</v>
      </c>
      <c r="N53" s="32">
        <v>125</v>
      </c>
      <c r="O53" s="56">
        <v>21.6</v>
      </c>
      <c r="P53" s="57">
        <f t="shared" si="2"/>
        <v>24</v>
      </c>
      <c r="Q53" s="32">
        <f t="shared" si="3"/>
        <v>63</v>
      </c>
      <c r="R53" s="32">
        <f t="shared" si="4"/>
        <v>43</v>
      </c>
      <c r="S53" s="58">
        <f t="shared" si="5"/>
        <v>71</v>
      </c>
    </row>
    <row r="54" spans="1:19" s="46" customFormat="1">
      <c r="A54" s="7" t="s">
        <v>102</v>
      </c>
      <c r="B54" s="7" t="s">
        <v>216</v>
      </c>
      <c r="C54" s="55" t="s">
        <v>103</v>
      </c>
      <c r="D54" s="30">
        <v>919</v>
      </c>
      <c r="E54" s="31">
        <v>20</v>
      </c>
      <c r="F54" s="31">
        <v>23.6</v>
      </c>
      <c r="G54" s="32">
        <v>1741240401</v>
      </c>
      <c r="H54" s="32">
        <v>522372122</v>
      </c>
      <c r="I54" s="32">
        <v>2263612523</v>
      </c>
      <c r="J54" s="32">
        <v>19</v>
      </c>
      <c r="K54" s="32">
        <v>145</v>
      </c>
      <c r="L54" s="32">
        <v>464</v>
      </c>
      <c r="M54" s="32">
        <v>915</v>
      </c>
      <c r="N54" s="32">
        <v>286</v>
      </c>
      <c r="O54" s="56">
        <v>31.3</v>
      </c>
      <c r="P54" s="57">
        <f t="shared" si="2"/>
        <v>13</v>
      </c>
      <c r="Q54" s="32">
        <f t="shared" si="3"/>
        <v>40</v>
      </c>
      <c r="R54" s="32">
        <f t="shared" si="4"/>
        <v>47</v>
      </c>
      <c r="S54" s="58">
        <f t="shared" si="5"/>
        <v>20</v>
      </c>
    </row>
    <row r="55" spans="1:19" s="46" customFormat="1">
      <c r="A55" s="7" t="s">
        <v>104</v>
      </c>
      <c r="B55" s="7" t="s">
        <v>218</v>
      </c>
      <c r="C55" s="55" t="s">
        <v>105</v>
      </c>
      <c r="D55" s="30">
        <v>84</v>
      </c>
      <c r="E55" s="31">
        <v>8.3000000000000007</v>
      </c>
      <c r="F55" s="31">
        <v>31</v>
      </c>
      <c r="G55" s="32">
        <v>210900000</v>
      </c>
      <c r="H55" s="32">
        <v>63270000</v>
      </c>
      <c r="I55" s="32">
        <v>274170000</v>
      </c>
      <c r="J55" s="32">
        <v>6</v>
      </c>
      <c r="K55" s="32">
        <v>19</v>
      </c>
      <c r="L55" s="32">
        <v>22</v>
      </c>
      <c r="M55" s="32">
        <v>93</v>
      </c>
      <c r="N55" s="32">
        <v>23</v>
      </c>
      <c r="O55" s="56">
        <v>24.7</v>
      </c>
      <c r="P55" s="57">
        <f t="shared" si="2"/>
        <v>66</v>
      </c>
      <c r="Q55" s="32">
        <f t="shared" si="3"/>
        <v>84</v>
      </c>
      <c r="R55" s="32">
        <f t="shared" si="4"/>
        <v>15</v>
      </c>
      <c r="S55" s="58">
        <f t="shared" si="5"/>
        <v>53</v>
      </c>
    </row>
    <row r="56" spans="1:19" s="46" customFormat="1">
      <c r="A56" s="7" t="s">
        <v>106</v>
      </c>
      <c r="B56" s="7" t="s">
        <v>216</v>
      </c>
      <c r="C56" s="55" t="s">
        <v>107</v>
      </c>
      <c r="D56" s="30">
        <v>288</v>
      </c>
      <c r="E56" s="31">
        <v>21.2</v>
      </c>
      <c r="F56" s="31">
        <v>22.2</v>
      </c>
      <c r="G56" s="32">
        <v>453800000</v>
      </c>
      <c r="H56" s="32">
        <v>136140000</v>
      </c>
      <c r="I56" s="32">
        <v>589940000</v>
      </c>
      <c r="J56" s="32">
        <v>3</v>
      </c>
      <c r="K56" s="32">
        <v>32</v>
      </c>
      <c r="L56" s="32">
        <v>176</v>
      </c>
      <c r="M56" s="32">
        <v>387</v>
      </c>
      <c r="N56" s="32">
        <v>89</v>
      </c>
      <c r="O56" s="56">
        <v>23</v>
      </c>
      <c r="P56" s="57">
        <f t="shared" si="2"/>
        <v>38</v>
      </c>
      <c r="Q56" s="32">
        <f t="shared" si="3"/>
        <v>33</v>
      </c>
      <c r="R56" s="32">
        <f t="shared" si="4"/>
        <v>50</v>
      </c>
      <c r="S56" s="58">
        <f t="shared" si="5"/>
        <v>59</v>
      </c>
    </row>
    <row r="57" spans="1:19" s="46" customFormat="1">
      <c r="A57" s="7" t="s">
        <v>108</v>
      </c>
      <c r="B57" s="7" t="s">
        <v>216</v>
      </c>
      <c r="C57" s="55" t="s">
        <v>109</v>
      </c>
      <c r="D57" s="30">
        <v>340</v>
      </c>
      <c r="E57" s="31">
        <v>17.399999999999999</v>
      </c>
      <c r="F57" s="31">
        <v>22.6</v>
      </c>
      <c r="G57" s="32">
        <v>568000000</v>
      </c>
      <c r="H57" s="32">
        <v>170400000</v>
      </c>
      <c r="I57" s="32">
        <v>738400000</v>
      </c>
      <c r="J57" s="32">
        <v>3</v>
      </c>
      <c r="K57" s="32">
        <v>41</v>
      </c>
      <c r="L57" s="32">
        <v>195</v>
      </c>
      <c r="M57" s="32">
        <v>424</v>
      </c>
      <c r="N57" s="32">
        <v>86</v>
      </c>
      <c r="O57" s="56">
        <v>20.3</v>
      </c>
      <c r="P57" s="57">
        <f t="shared" si="2"/>
        <v>30</v>
      </c>
      <c r="Q57" s="32">
        <f t="shared" si="3"/>
        <v>59</v>
      </c>
      <c r="R57" s="32">
        <f t="shared" si="4"/>
        <v>49</v>
      </c>
      <c r="S57" s="58">
        <f t="shared" si="5"/>
        <v>79</v>
      </c>
    </row>
    <row r="58" spans="1:19" s="46" customFormat="1">
      <c r="A58" s="7" t="s">
        <v>110</v>
      </c>
      <c r="B58" s="7" t="s">
        <v>216</v>
      </c>
      <c r="C58" s="55" t="s">
        <v>111</v>
      </c>
      <c r="D58" s="30">
        <v>563</v>
      </c>
      <c r="E58" s="31">
        <v>18.100000000000001</v>
      </c>
      <c r="F58" s="31">
        <v>21</v>
      </c>
      <c r="G58" s="32">
        <v>784400000</v>
      </c>
      <c r="H58" s="32">
        <v>235320000</v>
      </c>
      <c r="I58" s="32">
        <v>1019720000</v>
      </c>
      <c r="J58" s="32">
        <v>6</v>
      </c>
      <c r="K58" s="32">
        <v>73</v>
      </c>
      <c r="L58" s="32">
        <v>347</v>
      </c>
      <c r="M58" s="32">
        <v>678</v>
      </c>
      <c r="N58" s="32">
        <v>171</v>
      </c>
      <c r="O58" s="56">
        <v>25.2</v>
      </c>
      <c r="P58" s="57">
        <f t="shared" si="2"/>
        <v>19</v>
      </c>
      <c r="Q58" s="32">
        <f t="shared" si="3"/>
        <v>54</v>
      </c>
      <c r="R58" s="32">
        <f t="shared" si="4"/>
        <v>54</v>
      </c>
      <c r="S58" s="58">
        <f t="shared" si="5"/>
        <v>50</v>
      </c>
    </row>
    <row r="59" spans="1:19" s="46" customFormat="1">
      <c r="A59" s="7" t="s">
        <v>112</v>
      </c>
      <c r="B59" s="7" t="s">
        <v>216</v>
      </c>
      <c r="C59" s="55" t="s">
        <v>113</v>
      </c>
      <c r="D59" s="30">
        <v>398</v>
      </c>
      <c r="E59" s="31">
        <v>20.6</v>
      </c>
      <c r="F59" s="31">
        <v>24.4</v>
      </c>
      <c r="G59" s="32">
        <v>696200000</v>
      </c>
      <c r="H59" s="32">
        <v>208860000</v>
      </c>
      <c r="I59" s="32">
        <v>905060000</v>
      </c>
      <c r="J59" s="32">
        <v>12</v>
      </c>
      <c r="K59" s="32">
        <v>60</v>
      </c>
      <c r="L59" s="32">
        <v>228</v>
      </c>
      <c r="M59" s="32">
        <v>560</v>
      </c>
      <c r="N59" s="32">
        <v>123</v>
      </c>
      <c r="O59" s="56">
        <v>22</v>
      </c>
      <c r="P59" s="57">
        <f t="shared" si="2"/>
        <v>25</v>
      </c>
      <c r="Q59" s="32">
        <f t="shared" si="3"/>
        <v>38</v>
      </c>
      <c r="R59" s="32">
        <f t="shared" si="4"/>
        <v>38</v>
      </c>
      <c r="S59" s="58">
        <f t="shared" si="5"/>
        <v>67</v>
      </c>
    </row>
    <row r="60" spans="1:19" s="46" customFormat="1">
      <c r="A60" s="7" t="s">
        <v>114</v>
      </c>
      <c r="B60" s="7" t="s">
        <v>217</v>
      </c>
      <c r="C60" s="55" t="s">
        <v>115</v>
      </c>
      <c r="D60" s="30">
        <v>315</v>
      </c>
      <c r="E60" s="31">
        <v>14.9</v>
      </c>
      <c r="F60" s="31">
        <v>18.100000000000001</v>
      </c>
      <c r="G60" s="32">
        <v>733700000</v>
      </c>
      <c r="H60" s="32">
        <v>220110000</v>
      </c>
      <c r="I60" s="32">
        <v>953810000</v>
      </c>
      <c r="J60" s="32">
        <v>9</v>
      </c>
      <c r="K60" s="32">
        <v>62</v>
      </c>
      <c r="L60" s="32">
        <v>172</v>
      </c>
      <c r="M60" s="32">
        <v>350</v>
      </c>
      <c r="N60" s="32">
        <v>79</v>
      </c>
      <c r="O60" s="56">
        <v>22.6</v>
      </c>
      <c r="P60" s="57">
        <f t="shared" si="2"/>
        <v>33</v>
      </c>
      <c r="Q60" s="32">
        <f t="shared" si="3"/>
        <v>71</v>
      </c>
      <c r="R60" s="32">
        <f t="shared" si="4"/>
        <v>71</v>
      </c>
      <c r="S60" s="58">
        <f t="shared" si="5"/>
        <v>60</v>
      </c>
    </row>
    <row r="61" spans="1:19" s="46" customFormat="1">
      <c r="A61" s="7" t="s">
        <v>116</v>
      </c>
      <c r="B61" s="7" t="s">
        <v>215</v>
      </c>
      <c r="C61" s="55" t="s">
        <v>117</v>
      </c>
      <c r="D61" s="30">
        <v>268</v>
      </c>
      <c r="E61" s="31">
        <v>25.7</v>
      </c>
      <c r="F61" s="31">
        <v>20.9</v>
      </c>
      <c r="G61" s="32">
        <v>377700000</v>
      </c>
      <c r="H61" s="32">
        <v>113310000</v>
      </c>
      <c r="I61" s="32">
        <v>491010000</v>
      </c>
      <c r="J61" s="32">
        <v>1</v>
      </c>
      <c r="K61" s="32">
        <v>26</v>
      </c>
      <c r="L61" s="32">
        <v>165</v>
      </c>
      <c r="M61" s="32">
        <v>251</v>
      </c>
      <c r="N61" s="32">
        <v>77</v>
      </c>
      <c r="O61" s="56">
        <v>30.7</v>
      </c>
      <c r="P61" s="57">
        <f t="shared" si="2"/>
        <v>42</v>
      </c>
      <c r="Q61" s="32">
        <f t="shared" si="3"/>
        <v>16</v>
      </c>
      <c r="R61" s="32">
        <f t="shared" si="4"/>
        <v>56</v>
      </c>
      <c r="S61" s="58">
        <f t="shared" si="5"/>
        <v>26</v>
      </c>
    </row>
    <row r="62" spans="1:19" s="46" customFormat="1">
      <c r="A62" s="7" t="s">
        <v>118</v>
      </c>
      <c r="B62" s="7" t="s">
        <v>211</v>
      </c>
      <c r="C62" s="55" t="s">
        <v>119</v>
      </c>
      <c r="D62" s="30">
        <v>1663</v>
      </c>
      <c r="E62" s="31">
        <v>17.899999999999999</v>
      </c>
      <c r="F62" s="31">
        <v>26.9</v>
      </c>
      <c r="G62" s="32">
        <v>5704300000</v>
      </c>
      <c r="H62" s="32">
        <v>1711290000</v>
      </c>
      <c r="I62" s="32">
        <v>7415590000</v>
      </c>
      <c r="J62" s="32">
        <v>103</v>
      </c>
      <c r="K62" s="32">
        <v>346</v>
      </c>
      <c r="L62" s="32">
        <v>537</v>
      </c>
      <c r="M62" s="32">
        <v>1733</v>
      </c>
      <c r="N62" s="32">
        <v>573</v>
      </c>
      <c r="O62" s="56">
        <v>33.1</v>
      </c>
      <c r="P62" s="57">
        <f t="shared" si="2"/>
        <v>7</v>
      </c>
      <c r="Q62" s="32">
        <f t="shared" si="3"/>
        <v>55</v>
      </c>
      <c r="R62" s="32">
        <f t="shared" si="4"/>
        <v>29</v>
      </c>
      <c r="S62" s="58">
        <f t="shared" si="5"/>
        <v>16</v>
      </c>
    </row>
    <row r="63" spans="1:19" s="46" customFormat="1">
      <c r="A63" s="7" t="s">
        <v>120</v>
      </c>
      <c r="B63" s="7" t="s">
        <v>213</v>
      </c>
      <c r="C63" s="55" t="s">
        <v>121</v>
      </c>
      <c r="D63" s="30">
        <v>185</v>
      </c>
      <c r="E63" s="31">
        <v>12.4</v>
      </c>
      <c r="F63" s="31">
        <v>22.2</v>
      </c>
      <c r="G63" s="32">
        <v>540900000</v>
      </c>
      <c r="H63" s="32">
        <v>162270000</v>
      </c>
      <c r="I63" s="32">
        <v>703170000</v>
      </c>
      <c r="J63" s="32">
        <v>6</v>
      </c>
      <c r="K63" s="32">
        <v>49</v>
      </c>
      <c r="L63" s="32">
        <v>79</v>
      </c>
      <c r="M63" s="32">
        <v>228</v>
      </c>
      <c r="N63" s="32">
        <v>55</v>
      </c>
      <c r="O63" s="56">
        <v>24.1</v>
      </c>
      <c r="P63" s="57">
        <f t="shared" si="2"/>
        <v>52</v>
      </c>
      <c r="Q63" s="32">
        <f t="shared" si="3"/>
        <v>75</v>
      </c>
      <c r="R63" s="32">
        <f t="shared" si="4"/>
        <v>50</v>
      </c>
      <c r="S63" s="58">
        <f t="shared" si="5"/>
        <v>56</v>
      </c>
    </row>
    <row r="64" spans="1:19" s="46" customFormat="1">
      <c r="A64" s="7" t="s">
        <v>122</v>
      </c>
      <c r="B64" s="7" t="s">
        <v>212</v>
      </c>
      <c r="C64" s="55" t="s">
        <v>123</v>
      </c>
      <c r="D64" s="30">
        <v>70</v>
      </c>
      <c r="E64" s="31">
        <v>31.4</v>
      </c>
      <c r="F64" s="31">
        <v>15.7</v>
      </c>
      <c r="G64" s="32">
        <v>57900000</v>
      </c>
      <c r="H64" s="32">
        <v>17370000</v>
      </c>
      <c r="I64" s="32">
        <v>75270000</v>
      </c>
      <c r="J64" s="32">
        <v>0</v>
      </c>
      <c r="K64" s="32">
        <v>1</v>
      </c>
      <c r="L64" s="32">
        <v>56</v>
      </c>
      <c r="M64" s="32">
        <v>89</v>
      </c>
      <c r="N64" s="32">
        <v>20</v>
      </c>
      <c r="O64" s="56">
        <v>22.5</v>
      </c>
      <c r="P64" s="57">
        <f t="shared" si="2"/>
        <v>71</v>
      </c>
      <c r="Q64" s="32">
        <f t="shared" si="3"/>
        <v>8</v>
      </c>
      <c r="R64" s="32">
        <f t="shared" si="4"/>
        <v>78</v>
      </c>
      <c r="S64" s="58">
        <f t="shared" si="5"/>
        <v>61</v>
      </c>
    </row>
    <row r="65" spans="1:19" s="46" customFormat="1">
      <c r="A65" s="7" t="s">
        <v>124</v>
      </c>
      <c r="B65" s="7" t="s">
        <v>213</v>
      </c>
      <c r="C65" s="55" t="s">
        <v>125</v>
      </c>
      <c r="D65" s="30">
        <v>127</v>
      </c>
      <c r="E65" s="31">
        <v>8.6999999999999993</v>
      </c>
      <c r="F65" s="31">
        <v>29.9</v>
      </c>
      <c r="G65" s="32">
        <v>293200000</v>
      </c>
      <c r="H65" s="32">
        <v>87960000</v>
      </c>
      <c r="I65" s="32">
        <v>381160000</v>
      </c>
      <c r="J65" s="32">
        <v>6</v>
      </c>
      <c r="K65" s="32">
        <v>27</v>
      </c>
      <c r="L65" s="32">
        <v>47</v>
      </c>
      <c r="M65" s="32">
        <v>136</v>
      </c>
      <c r="N65" s="32">
        <v>43</v>
      </c>
      <c r="O65" s="56">
        <v>31.6</v>
      </c>
      <c r="P65" s="57">
        <f t="shared" si="2"/>
        <v>58</v>
      </c>
      <c r="Q65" s="32">
        <f t="shared" si="3"/>
        <v>83</v>
      </c>
      <c r="R65" s="32">
        <f t="shared" si="4"/>
        <v>17</v>
      </c>
      <c r="S65" s="58">
        <f t="shared" si="5"/>
        <v>18</v>
      </c>
    </row>
    <row r="66" spans="1:19" s="46" customFormat="1">
      <c r="A66" s="7" t="s">
        <v>126</v>
      </c>
      <c r="B66" s="7" t="s">
        <v>216</v>
      </c>
      <c r="C66" s="55" t="s">
        <v>127</v>
      </c>
      <c r="D66" s="30">
        <v>373</v>
      </c>
      <c r="E66" s="31">
        <v>22.5</v>
      </c>
      <c r="F66" s="31">
        <v>20.100000000000001</v>
      </c>
      <c r="G66" s="32">
        <v>503900000</v>
      </c>
      <c r="H66" s="32">
        <v>151170000</v>
      </c>
      <c r="I66" s="32">
        <v>655070000</v>
      </c>
      <c r="J66" s="32">
        <v>2</v>
      </c>
      <c r="K66" s="32">
        <v>36</v>
      </c>
      <c r="L66" s="32">
        <v>243</v>
      </c>
      <c r="M66" s="32">
        <v>553</v>
      </c>
      <c r="N66" s="32">
        <v>111</v>
      </c>
      <c r="O66" s="56">
        <v>20.100000000000001</v>
      </c>
      <c r="P66" s="57">
        <f t="shared" si="2"/>
        <v>27</v>
      </c>
      <c r="Q66" s="32">
        <f t="shared" si="3"/>
        <v>25</v>
      </c>
      <c r="R66" s="32">
        <f t="shared" si="4"/>
        <v>60</v>
      </c>
      <c r="S66" s="58">
        <f t="shared" si="5"/>
        <v>80</v>
      </c>
    </row>
    <row r="67" spans="1:19" s="46" customFormat="1">
      <c r="A67" s="7" t="s">
        <v>128</v>
      </c>
      <c r="B67" s="7" t="s">
        <v>214</v>
      </c>
      <c r="C67" s="55" t="s">
        <v>129</v>
      </c>
      <c r="D67" s="30">
        <v>66</v>
      </c>
      <c r="E67" s="31">
        <v>24.2</v>
      </c>
      <c r="F67" s="31">
        <v>19.7</v>
      </c>
      <c r="G67" s="32">
        <v>84700000</v>
      </c>
      <c r="H67" s="32">
        <v>25410000</v>
      </c>
      <c r="I67" s="32">
        <v>110110000</v>
      </c>
      <c r="J67" s="32">
        <v>2</v>
      </c>
      <c r="K67" s="32">
        <v>7</v>
      </c>
      <c r="L67" s="32">
        <v>41</v>
      </c>
      <c r="M67" s="32">
        <v>78</v>
      </c>
      <c r="N67" s="32">
        <v>20</v>
      </c>
      <c r="O67" s="56">
        <v>25.6</v>
      </c>
      <c r="P67" s="57">
        <f t="shared" si="2"/>
        <v>72</v>
      </c>
      <c r="Q67" s="32">
        <f t="shared" si="3"/>
        <v>20</v>
      </c>
      <c r="R67" s="32">
        <f t="shared" si="4"/>
        <v>62</v>
      </c>
      <c r="S67" s="58">
        <f t="shared" si="5"/>
        <v>48</v>
      </c>
    </row>
    <row r="68" spans="1:19" s="46" customFormat="1">
      <c r="A68" s="7" t="s">
        <v>130</v>
      </c>
      <c r="B68" s="7" t="s">
        <v>215</v>
      </c>
      <c r="C68" s="55" t="s">
        <v>131</v>
      </c>
      <c r="D68" s="30">
        <v>213</v>
      </c>
      <c r="E68" s="31">
        <v>25.8</v>
      </c>
      <c r="F68" s="31">
        <v>23.9</v>
      </c>
      <c r="G68" s="32">
        <v>286900000</v>
      </c>
      <c r="H68" s="32">
        <v>86070000</v>
      </c>
      <c r="I68" s="32">
        <v>372970000</v>
      </c>
      <c r="J68" s="32">
        <v>1</v>
      </c>
      <c r="K68" s="32">
        <v>20</v>
      </c>
      <c r="L68" s="32">
        <v>121</v>
      </c>
      <c r="M68" s="32">
        <v>210</v>
      </c>
      <c r="N68" s="32">
        <v>65</v>
      </c>
      <c r="O68" s="56">
        <v>31</v>
      </c>
      <c r="P68" s="57">
        <f t="shared" si="2"/>
        <v>48</v>
      </c>
      <c r="Q68" s="32">
        <f t="shared" si="3"/>
        <v>14</v>
      </c>
      <c r="R68" s="32">
        <f t="shared" si="4"/>
        <v>44</v>
      </c>
      <c r="S68" s="58">
        <f t="shared" si="5"/>
        <v>23</v>
      </c>
    </row>
    <row r="69" spans="1:19" s="46" customFormat="1">
      <c r="A69" s="7" t="s">
        <v>132</v>
      </c>
      <c r="B69" s="7" t="s">
        <v>211</v>
      </c>
      <c r="C69" s="55" t="s">
        <v>133</v>
      </c>
      <c r="D69" s="30">
        <v>2903</v>
      </c>
      <c r="E69" s="31">
        <v>17.899999999999999</v>
      </c>
      <c r="F69" s="31">
        <v>29.9</v>
      </c>
      <c r="G69" s="32">
        <v>11156100000</v>
      </c>
      <c r="H69" s="32">
        <v>3346830000</v>
      </c>
      <c r="I69" s="32">
        <v>14502930000</v>
      </c>
      <c r="J69" s="32">
        <v>184</v>
      </c>
      <c r="K69" s="32">
        <v>628</v>
      </c>
      <c r="L69" s="32">
        <v>763</v>
      </c>
      <c r="M69" s="32">
        <v>2486</v>
      </c>
      <c r="N69" s="32">
        <v>974</v>
      </c>
      <c r="O69" s="56">
        <v>39.200000000000003</v>
      </c>
      <c r="P69" s="57">
        <f t="shared" si="2"/>
        <v>2</v>
      </c>
      <c r="Q69" s="32">
        <f t="shared" si="3"/>
        <v>55</v>
      </c>
      <c r="R69" s="32">
        <f t="shared" si="4"/>
        <v>17</v>
      </c>
      <c r="S69" s="58">
        <f t="shared" si="5"/>
        <v>5</v>
      </c>
    </row>
    <row r="70" spans="1:19" s="46" customFormat="1">
      <c r="A70" s="59" t="s">
        <v>134</v>
      </c>
      <c r="B70" s="59" t="s">
        <v>212</v>
      </c>
      <c r="C70" s="60" t="s">
        <v>135</v>
      </c>
      <c r="D70" s="61">
        <v>45</v>
      </c>
      <c r="E70" s="62">
        <v>24.4</v>
      </c>
      <c r="F70" s="62">
        <v>28.9</v>
      </c>
      <c r="G70" s="63">
        <v>44900000</v>
      </c>
      <c r="H70" s="63">
        <v>13470000</v>
      </c>
      <c r="I70" s="63">
        <v>58370000</v>
      </c>
      <c r="J70" s="63">
        <v>0</v>
      </c>
      <c r="K70" s="63">
        <v>2</v>
      </c>
      <c r="L70" s="63">
        <v>33</v>
      </c>
      <c r="M70" s="63">
        <v>40</v>
      </c>
      <c r="N70" s="63">
        <v>15</v>
      </c>
      <c r="O70" s="33">
        <v>37.5</v>
      </c>
      <c r="P70" s="57">
        <f t="shared" si="2"/>
        <v>75</v>
      </c>
      <c r="Q70" s="32">
        <f t="shared" si="3"/>
        <v>19</v>
      </c>
      <c r="R70" s="32">
        <f t="shared" si="4"/>
        <v>21</v>
      </c>
      <c r="S70" s="58">
        <f t="shared" si="5"/>
        <v>8</v>
      </c>
    </row>
    <row r="71" spans="1:19" s="46" customFormat="1">
      <c r="A71" s="7" t="s">
        <v>136</v>
      </c>
      <c r="B71" s="7" t="s">
        <v>213</v>
      </c>
      <c r="C71" s="55" t="s">
        <v>137</v>
      </c>
      <c r="D71" s="30">
        <v>140</v>
      </c>
      <c r="E71" s="31">
        <v>12.9</v>
      </c>
      <c r="F71" s="31">
        <v>24.3</v>
      </c>
      <c r="G71" s="32">
        <v>298700000</v>
      </c>
      <c r="H71" s="32">
        <v>89610000</v>
      </c>
      <c r="I71" s="32">
        <v>388310000</v>
      </c>
      <c r="J71" s="32">
        <v>4</v>
      </c>
      <c r="K71" s="32">
        <v>27</v>
      </c>
      <c r="L71" s="32">
        <v>78</v>
      </c>
      <c r="M71" s="32">
        <v>191</v>
      </c>
      <c r="N71" s="32">
        <v>48</v>
      </c>
      <c r="O71" s="56">
        <v>25.1</v>
      </c>
      <c r="P71" s="57">
        <f t="shared" si="2"/>
        <v>56</v>
      </c>
      <c r="Q71" s="32">
        <f t="shared" si="3"/>
        <v>74</v>
      </c>
      <c r="R71" s="32">
        <f t="shared" si="4"/>
        <v>41</v>
      </c>
      <c r="S71" s="58">
        <f t="shared" si="5"/>
        <v>51</v>
      </c>
    </row>
    <row r="72" spans="1:19" s="46" customFormat="1">
      <c r="A72" s="7" t="s">
        <v>138</v>
      </c>
      <c r="B72" s="7" t="s">
        <v>211</v>
      </c>
      <c r="C72" s="55" t="s">
        <v>139</v>
      </c>
      <c r="D72" s="30">
        <v>2547</v>
      </c>
      <c r="E72" s="31">
        <v>17.7</v>
      </c>
      <c r="F72" s="31">
        <v>34.1</v>
      </c>
      <c r="G72" s="32">
        <v>7861300000</v>
      </c>
      <c r="H72" s="32">
        <v>2358390000</v>
      </c>
      <c r="I72" s="32">
        <v>10219690000</v>
      </c>
      <c r="J72" s="32">
        <v>127</v>
      </c>
      <c r="K72" s="32">
        <v>491</v>
      </c>
      <c r="L72" s="32">
        <v>873</v>
      </c>
      <c r="M72" s="32">
        <v>2525</v>
      </c>
      <c r="N72" s="32">
        <v>853</v>
      </c>
      <c r="O72" s="56">
        <v>33.799999999999997</v>
      </c>
      <c r="P72" s="57">
        <f t="shared" si="2"/>
        <v>3</v>
      </c>
      <c r="Q72" s="32">
        <f t="shared" si="3"/>
        <v>57</v>
      </c>
      <c r="R72" s="32">
        <f t="shared" si="4"/>
        <v>6</v>
      </c>
      <c r="S72" s="58">
        <f t="shared" si="5"/>
        <v>15</v>
      </c>
    </row>
    <row r="73" spans="1:19" s="46" customFormat="1">
      <c r="A73" s="7" t="s">
        <v>140</v>
      </c>
      <c r="B73" s="7" t="s">
        <v>212</v>
      </c>
      <c r="C73" s="55" t="s">
        <v>141</v>
      </c>
      <c r="D73" s="30">
        <v>78</v>
      </c>
      <c r="E73" s="31">
        <v>41</v>
      </c>
      <c r="F73" s="31">
        <v>24.4</v>
      </c>
      <c r="G73" s="32">
        <v>80600000</v>
      </c>
      <c r="H73" s="32">
        <v>24180000</v>
      </c>
      <c r="I73" s="32">
        <v>104780000</v>
      </c>
      <c r="J73" s="32">
        <v>1</v>
      </c>
      <c r="K73" s="32">
        <v>3</v>
      </c>
      <c r="L73" s="32">
        <v>51</v>
      </c>
      <c r="M73" s="32">
        <v>98</v>
      </c>
      <c r="N73" s="32">
        <v>22</v>
      </c>
      <c r="O73" s="56">
        <v>22.4</v>
      </c>
      <c r="P73" s="57">
        <f t="shared" si="2"/>
        <v>68</v>
      </c>
      <c r="Q73" s="32">
        <f t="shared" si="3"/>
        <v>5</v>
      </c>
      <c r="R73" s="32">
        <f t="shared" si="4"/>
        <v>38</v>
      </c>
      <c r="S73" s="58">
        <f t="shared" si="5"/>
        <v>63</v>
      </c>
    </row>
    <row r="74" spans="1:19" s="46" customFormat="1">
      <c r="A74" s="7" t="s">
        <v>142</v>
      </c>
      <c r="B74" s="7" t="s">
        <v>211</v>
      </c>
      <c r="C74" s="55" t="s">
        <v>143</v>
      </c>
      <c r="D74" s="30">
        <v>1130</v>
      </c>
      <c r="E74" s="31">
        <v>19.5</v>
      </c>
      <c r="F74" s="31">
        <v>27.7</v>
      </c>
      <c r="G74" s="32">
        <v>2350800000</v>
      </c>
      <c r="H74" s="32">
        <v>705240000</v>
      </c>
      <c r="I74" s="32">
        <v>3056040000</v>
      </c>
      <c r="J74" s="32">
        <v>34</v>
      </c>
      <c r="K74" s="32">
        <v>203</v>
      </c>
      <c r="L74" s="32">
        <v>490</v>
      </c>
      <c r="M74" s="32">
        <v>1206</v>
      </c>
      <c r="N74" s="32">
        <v>381</v>
      </c>
      <c r="O74" s="56">
        <v>31.6</v>
      </c>
      <c r="P74" s="57">
        <f t="shared" si="2"/>
        <v>10</v>
      </c>
      <c r="Q74" s="32">
        <f t="shared" si="3"/>
        <v>46</v>
      </c>
      <c r="R74" s="32">
        <f t="shared" si="4"/>
        <v>27</v>
      </c>
      <c r="S74" s="58">
        <f t="shared" si="5"/>
        <v>18</v>
      </c>
    </row>
    <row r="75" spans="1:19" s="46" customFormat="1">
      <c r="A75" s="59" t="s">
        <v>144</v>
      </c>
      <c r="B75" s="59" t="s">
        <v>212</v>
      </c>
      <c r="C75" s="60" t="s">
        <v>145</v>
      </c>
      <c r="D75" s="61">
        <v>45</v>
      </c>
      <c r="E75" s="62">
        <v>20</v>
      </c>
      <c r="F75" s="62">
        <v>24.4</v>
      </c>
      <c r="G75" s="63">
        <v>39300000</v>
      </c>
      <c r="H75" s="63">
        <v>11790000</v>
      </c>
      <c r="I75" s="63">
        <v>51090000</v>
      </c>
      <c r="J75" s="63">
        <v>0</v>
      </c>
      <c r="K75" s="63">
        <v>2</v>
      </c>
      <c r="L75" s="63">
        <v>30</v>
      </c>
      <c r="M75" s="63">
        <v>53</v>
      </c>
      <c r="N75" s="63">
        <v>14</v>
      </c>
      <c r="O75" s="33">
        <v>26.4</v>
      </c>
      <c r="P75" s="57">
        <f t="shared" si="2"/>
        <v>75</v>
      </c>
      <c r="Q75" s="32">
        <f t="shared" si="3"/>
        <v>40</v>
      </c>
      <c r="R75" s="32">
        <f t="shared" si="4"/>
        <v>38</v>
      </c>
      <c r="S75" s="58">
        <f t="shared" si="5"/>
        <v>45</v>
      </c>
    </row>
    <row r="76" spans="1:19" s="46" customFormat="1">
      <c r="A76" s="59" t="s">
        <v>146</v>
      </c>
      <c r="B76" s="59" t="s">
        <v>212</v>
      </c>
      <c r="C76" s="60" t="s">
        <v>147</v>
      </c>
      <c r="D76" s="61">
        <v>31</v>
      </c>
      <c r="E76" s="62">
        <v>25.8</v>
      </c>
      <c r="F76" s="62">
        <v>32.299999999999997</v>
      </c>
      <c r="G76" s="63">
        <v>32500000</v>
      </c>
      <c r="H76" s="63">
        <v>9750000</v>
      </c>
      <c r="I76" s="63">
        <v>42250000</v>
      </c>
      <c r="J76" s="63">
        <v>0</v>
      </c>
      <c r="K76" s="63">
        <v>3</v>
      </c>
      <c r="L76" s="63">
        <v>20</v>
      </c>
      <c r="M76" s="63">
        <v>38</v>
      </c>
      <c r="N76" s="63">
        <v>9</v>
      </c>
      <c r="O76" s="33">
        <v>23.7</v>
      </c>
      <c r="P76" s="57">
        <f t="shared" si="2"/>
        <v>83</v>
      </c>
      <c r="Q76" s="32">
        <f t="shared" si="3"/>
        <v>14</v>
      </c>
      <c r="R76" s="32">
        <f t="shared" si="4"/>
        <v>9</v>
      </c>
      <c r="S76" s="58">
        <f t="shared" si="5"/>
        <v>58</v>
      </c>
    </row>
    <row r="77" spans="1:19" s="46" customFormat="1">
      <c r="A77" s="7" t="s">
        <v>148</v>
      </c>
      <c r="B77" s="7" t="s">
        <v>217</v>
      </c>
      <c r="C77" s="55" t="s">
        <v>149</v>
      </c>
      <c r="D77" s="30">
        <v>128</v>
      </c>
      <c r="E77" s="31">
        <v>50.8</v>
      </c>
      <c r="F77" s="31">
        <v>17.2</v>
      </c>
      <c r="G77" s="32">
        <v>159400000</v>
      </c>
      <c r="H77" s="32">
        <v>47820000</v>
      </c>
      <c r="I77" s="32">
        <v>207220000</v>
      </c>
      <c r="J77" s="32">
        <v>1</v>
      </c>
      <c r="K77" s="32">
        <v>16</v>
      </c>
      <c r="L77" s="32">
        <v>82</v>
      </c>
      <c r="M77" s="32">
        <v>110</v>
      </c>
      <c r="N77" s="32">
        <v>30</v>
      </c>
      <c r="O77" s="56">
        <v>27.3</v>
      </c>
      <c r="P77" s="57">
        <f t="shared" si="2"/>
        <v>57</v>
      </c>
      <c r="Q77" s="32">
        <f t="shared" si="3"/>
        <v>3</v>
      </c>
      <c r="R77" s="32">
        <f t="shared" si="4"/>
        <v>75</v>
      </c>
      <c r="S77" s="58">
        <f t="shared" si="5"/>
        <v>40</v>
      </c>
    </row>
    <row r="78" spans="1:19" s="46" customFormat="1">
      <c r="A78" s="7" t="s">
        <v>150</v>
      </c>
      <c r="B78" s="7" t="s">
        <v>218</v>
      </c>
      <c r="C78" s="55" t="s">
        <v>151</v>
      </c>
      <c r="D78" s="30">
        <v>160</v>
      </c>
      <c r="E78" s="31">
        <v>16.899999999999999</v>
      </c>
      <c r="F78" s="31">
        <v>37.5</v>
      </c>
      <c r="G78" s="32">
        <v>608700000</v>
      </c>
      <c r="H78" s="32">
        <v>182610000</v>
      </c>
      <c r="I78" s="32">
        <v>791310000</v>
      </c>
      <c r="J78" s="32">
        <v>9</v>
      </c>
      <c r="K78" s="32">
        <v>41</v>
      </c>
      <c r="L78" s="32">
        <v>35</v>
      </c>
      <c r="M78" s="32">
        <v>200</v>
      </c>
      <c r="N78" s="32">
        <v>54</v>
      </c>
      <c r="O78" s="56">
        <v>27</v>
      </c>
      <c r="P78" s="57">
        <f t="shared" si="2"/>
        <v>54</v>
      </c>
      <c r="Q78" s="32">
        <f t="shared" si="3"/>
        <v>63</v>
      </c>
      <c r="R78" s="32">
        <f t="shared" si="4"/>
        <v>3</v>
      </c>
      <c r="S78" s="58">
        <f t="shared" si="5"/>
        <v>42</v>
      </c>
    </row>
    <row r="79" spans="1:19" s="46" customFormat="1">
      <c r="A79" s="7" t="s">
        <v>152</v>
      </c>
      <c r="B79" s="7" t="s">
        <v>217</v>
      </c>
      <c r="C79" s="55" t="s">
        <v>153</v>
      </c>
      <c r="D79" s="30">
        <v>74</v>
      </c>
      <c r="E79" s="31">
        <v>21.6</v>
      </c>
      <c r="F79" s="31">
        <v>8.1</v>
      </c>
      <c r="G79" s="32">
        <v>93600000</v>
      </c>
      <c r="H79" s="32">
        <v>28080000</v>
      </c>
      <c r="I79" s="32">
        <v>121680000</v>
      </c>
      <c r="J79" s="32">
        <v>0</v>
      </c>
      <c r="K79" s="32">
        <v>8</v>
      </c>
      <c r="L79" s="32">
        <v>58</v>
      </c>
      <c r="M79" s="32">
        <v>146</v>
      </c>
      <c r="N79" s="32">
        <v>30</v>
      </c>
      <c r="O79" s="56">
        <v>20.5</v>
      </c>
      <c r="P79" s="57">
        <f t="shared" ref="P79:P100" si="6">_xlfn.RANK.EQ(D79,$D$15:$D$100,0)</f>
        <v>69</v>
      </c>
      <c r="Q79" s="32">
        <f t="shared" ref="Q79:Q100" si="7">_xlfn.RANK.EQ(E79,$E$15:$E$100,0)</f>
        <v>30</v>
      </c>
      <c r="R79" s="32">
        <f t="shared" ref="R79:R100" si="8">_xlfn.RANK.EQ(F79,$F$15:$F$100,0)</f>
        <v>84</v>
      </c>
      <c r="S79" s="58">
        <f t="shared" ref="S79:S100" si="9">_xlfn.RANK.EQ(O79,$O$15:$O$100,0)</f>
        <v>77</v>
      </c>
    </row>
    <row r="80" spans="1:19" s="46" customFormat="1">
      <c r="A80" s="7" t="s">
        <v>154</v>
      </c>
      <c r="B80" s="7" t="s">
        <v>216</v>
      </c>
      <c r="C80" s="55" t="s">
        <v>155</v>
      </c>
      <c r="D80" s="30">
        <v>329</v>
      </c>
      <c r="E80" s="31">
        <v>19.100000000000001</v>
      </c>
      <c r="F80" s="31">
        <v>21</v>
      </c>
      <c r="G80" s="32">
        <v>479700000</v>
      </c>
      <c r="H80" s="32">
        <v>143910000</v>
      </c>
      <c r="I80" s="32">
        <v>623610000</v>
      </c>
      <c r="J80" s="32">
        <v>5</v>
      </c>
      <c r="K80" s="32">
        <v>29</v>
      </c>
      <c r="L80" s="32">
        <v>214</v>
      </c>
      <c r="M80" s="32">
        <v>413</v>
      </c>
      <c r="N80" s="32">
        <v>89</v>
      </c>
      <c r="O80" s="56">
        <v>21.5</v>
      </c>
      <c r="P80" s="57">
        <f t="shared" si="6"/>
        <v>31</v>
      </c>
      <c r="Q80" s="32">
        <f t="shared" si="7"/>
        <v>49</v>
      </c>
      <c r="R80" s="32">
        <f t="shared" si="8"/>
        <v>54</v>
      </c>
      <c r="S80" s="58">
        <f t="shared" si="9"/>
        <v>72</v>
      </c>
    </row>
    <row r="81" spans="1:19" s="46" customFormat="1">
      <c r="A81" s="7" t="s">
        <v>156</v>
      </c>
      <c r="B81" s="7" t="s">
        <v>216</v>
      </c>
      <c r="C81" s="55" t="s">
        <v>157</v>
      </c>
      <c r="D81" s="30">
        <v>288</v>
      </c>
      <c r="E81" s="31">
        <v>23.6</v>
      </c>
      <c r="F81" s="31">
        <v>19.399999999999999</v>
      </c>
      <c r="G81" s="32">
        <v>431300000</v>
      </c>
      <c r="H81" s="32">
        <v>129390000</v>
      </c>
      <c r="I81" s="32">
        <v>560690000</v>
      </c>
      <c r="J81" s="32">
        <v>1</v>
      </c>
      <c r="K81" s="32">
        <v>38</v>
      </c>
      <c r="L81" s="32">
        <v>190</v>
      </c>
      <c r="M81" s="32">
        <v>451</v>
      </c>
      <c r="N81" s="32">
        <v>97</v>
      </c>
      <c r="O81" s="56">
        <v>21.5</v>
      </c>
      <c r="P81" s="57">
        <f t="shared" si="6"/>
        <v>38</v>
      </c>
      <c r="Q81" s="32">
        <f t="shared" si="7"/>
        <v>23</v>
      </c>
      <c r="R81" s="32">
        <f t="shared" si="8"/>
        <v>64</v>
      </c>
      <c r="S81" s="58">
        <f t="shared" si="9"/>
        <v>72</v>
      </c>
    </row>
    <row r="82" spans="1:19" s="46" customFormat="1">
      <c r="A82" s="7" t="s">
        <v>158</v>
      </c>
      <c r="B82" s="7" t="s">
        <v>211</v>
      </c>
      <c r="C82" s="55" t="s">
        <v>159</v>
      </c>
      <c r="D82" s="30">
        <v>1060</v>
      </c>
      <c r="E82" s="31">
        <v>20.8</v>
      </c>
      <c r="F82" s="31">
        <v>27.1</v>
      </c>
      <c r="G82" s="32">
        <v>2206100000</v>
      </c>
      <c r="H82" s="32">
        <v>661830000</v>
      </c>
      <c r="I82" s="32">
        <v>2867930000</v>
      </c>
      <c r="J82" s="32">
        <v>19</v>
      </c>
      <c r="K82" s="32">
        <v>156</v>
      </c>
      <c r="L82" s="32">
        <v>520</v>
      </c>
      <c r="M82" s="32">
        <v>1167</v>
      </c>
      <c r="N82" s="32">
        <v>351</v>
      </c>
      <c r="O82" s="56">
        <v>30.1</v>
      </c>
      <c r="P82" s="57">
        <f t="shared" si="6"/>
        <v>11</v>
      </c>
      <c r="Q82" s="32">
        <f t="shared" si="7"/>
        <v>36</v>
      </c>
      <c r="R82" s="32">
        <f t="shared" si="8"/>
        <v>28</v>
      </c>
      <c r="S82" s="58">
        <f t="shared" si="9"/>
        <v>30</v>
      </c>
    </row>
    <row r="83" spans="1:19" s="46" customFormat="1">
      <c r="A83" s="7" t="s">
        <v>160</v>
      </c>
      <c r="B83" s="7" t="s">
        <v>211</v>
      </c>
      <c r="C83" s="55" t="s">
        <v>161</v>
      </c>
      <c r="D83" s="30">
        <v>1137</v>
      </c>
      <c r="E83" s="31">
        <v>22.3</v>
      </c>
      <c r="F83" s="31">
        <v>25.7</v>
      </c>
      <c r="G83" s="32">
        <v>2284900000</v>
      </c>
      <c r="H83" s="32">
        <v>685470000</v>
      </c>
      <c r="I83" s="32">
        <v>2970370000</v>
      </c>
      <c r="J83" s="32">
        <v>33</v>
      </c>
      <c r="K83" s="32">
        <v>186</v>
      </c>
      <c r="L83" s="32">
        <v>540</v>
      </c>
      <c r="M83" s="32">
        <v>1277</v>
      </c>
      <c r="N83" s="32">
        <v>359</v>
      </c>
      <c r="O83" s="56">
        <v>28.1</v>
      </c>
      <c r="P83" s="57">
        <f t="shared" si="6"/>
        <v>9</v>
      </c>
      <c r="Q83" s="32">
        <f t="shared" si="7"/>
        <v>28</v>
      </c>
      <c r="R83" s="32">
        <f t="shared" si="8"/>
        <v>35</v>
      </c>
      <c r="S83" s="58">
        <f t="shared" si="9"/>
        <v>37</v>
      </c>
    </row>
    <row r="84" spans="1:19" s="46" customFormat="1">
      <c r="A84" s="7" t="s">
        <v>162</v>
      </c>
      <c r="B84" s="7" t="s">
        <v>216</v>
      </c>
      <c r="C84" s="55" t="s">
        <v>163</v>
      </c>
      <c r="D84" s="30">
        <v>456</v>
      </c>
      <c r="E84" s="31">
        <v>21.1</v>
      </c>
      <c r="F84" s="31">
        <v>20.8</v>
      </c>
      <c r="G84" s="32">
        <v>697700000</v>
      </c>
      <c r="H84" s="32">
        <v>209310000</v>
      </c>
      <c r="I84" s="32">
        <v>907010000</v>
      </c>
      <c r="J84" s="32">
        <v>7</v>
      </c>
      <c r="K84" s="32">
        <v>57</v>
      </c>
      <c r="L84" s="32">
        <v>278</v>
      </c>
      <c r="M84" s="32">
        <v>501</v>
      </c>
      <c r="N84" s="32">
        <v>153</v>
      </c>
      <c r="O84" s="56">
        <v>30.5</v>
      </c>
      <c r="P84" s="57">
        <f t="shared" si="6"/>
        <v>21</v>
      </c>
      <c r="Q84" s="32">
        <f t="shared" si="7"/>
        <v>34</v>
      </c>
      <c r="R84" s="32">
        <f t="shared" si="8"/>
        <v>57</v>
      </c>
      <c r="S84" s="58">
        <f t="shared" si="9"/>
        <v>28</v>
      </c>
    </row>
    <row r="85" spans="1:19" s="46" customFormat="1">
      <c r="A85" s="7" t="s">
        <v>164</v>
      </c>
      <c r="B85" s="7" t="s">
        <v>216</v>
      </c>
      <c r="C85" s="55" t="s">
        <v>165</v>
      </c>
      <c r="D85" s="30">
        <v>455</v>
      </c>
      <c r="E85" s="31">
        <v>16.5</v>
      </c>
      <c r="F85" s="31">
        <v>24.2</v>
      </c>
      <c r="G85" s="32">
        <v>807000000</v>
      </c>
      <c r="H85" s="32">
        <v>242100000</v>
      </c>
      <c r="I85" s="32">
        <v>1049100000</v>
      </c>
      <c r="J85" s="32">
        <v>5</v>
      </c>
      <c r="K85" s="32">
        <v>63</v>
      </c>
      <c r="L85" s="32">
        <v>249</v>
      </c>
      <c r="M85" s="32">
        <v>534</v>
      </c>
      <c r="N85" s="32">
        <v>155</v>
      </c>
      <c r="O85" s="56">
        <v>29</v>
      </c>
      <c r="P85" s="57">
        <f t="shared" si="6"/>
        <v>22</v>
      </c>
      <c r="Q85" s="32">
        <f t="shared" si="7"/>
        <v>67</v>
      </c>
      <c r="R85" s="32">
        <f t="shared" si="8"/>
        <v>42</v>
      </c>
      <c r="S85" s="58">
        <f t="shared" si="9"/>
        <v>32</v>
      </c>
    </row>
    <row r="86" spans="1:19" s="46" customFormat="1">
      <c r="A86" s="59" t="s">
        <v>166</v>
      </c>
      <c r="B86" s="59" t="s">
        <v>212</v>
      </c>
      <c r="C86" s="60" t="s">
        <v>167</v>
      </c>
      <c r="D86" s="61">
        <v>36</v>
      </c>
      <c r="E86" s="62">
        <v>13.9</v>
      </c>
      <c r="F86" s="62">
        <v>13.9</v>
      </c>
      <c r="G86" s="63">
        <v>33500000</v>
      </c>
      <c r="H86" s="63">
        <v>10050000</v>
      </c>
      <c r="I86" s="63">
        <v>43550000</v>
      </c>
      <c r="J86" s="63">
        <v>0</v>
      </c>
      <c r="K86" s="63">
        <v>2</v>
      </c>
      <c r="L86" s="63">
        <v>27</v>
      </c>
      <c r="M86" s="63">
        <v>49</v>
      </c>
      <c r="N86" s="63">
        <v>10</v>
      </c>
      <c r="O86" s="33">
        <v>20.399999999999999</v>
      </c>
      <c r="P86" s="57">
        <f t="shared" si="6"/>
        <v>81</v>
      </c>
      <c r="Q86" s="32">
        <f t="shared" si="7"/>
        <v>73</v>
      </c>
      <c r="R86" s="32">
        <f t="shared" si="8"/>
        <v>81</v>
      </c>
      <c r="S86" s="58">
        <f t="shared" si="9"/>
        <v>78</v>
      </c>
    </row>
    <row r="87" spans="1:19" s="46" customFormat="1">
      <c r="A87" s="7" t="s">
        <v>168</v>
      </c>
      <c r="B87" s="7" t="s">
        <v>216</v>
      </c>
      <c r="C87" s="55" t="s">
        <v>169</v>
      </c>
      <c r="D87" s="30">
        <v>292</v>
      </c>
      <c r="E87" s="31">
        <v>25</v>
      </c>
      <c r="F87" s="31">
        <v>19.899999999999999</v>
      </c>
      <c r="G87" s="32">
        <v>378000000</v>
      </c>
      <c r="H87" s="32">
        <v>113400000</v>
      </c>
      <c r="I87" s="32">
        <v>491400000</v>
      </c>
      <c r="J87" s="32">
        <v>2</v>
      </c>
      <c r="K87" s="32">
        <v>27</v>
      </c>
      <c r="L87" s="32">
        <v>197</v>
      </c>
      <c r="M87" s="32">
        <v>382</v>
      </c>
      <c r="N87" s="32">
        <v>86</v>
      </c>
      <c r="O87" s="56">
        <v>22.5</v>
      </c>
      <c r="P87" s="57">
        <f t="shared" si="6"/>
        <v>37</v>
      </c>
      <c r="Q87" s="32">
        <f t="shared" si="7"/>
        <v>18</v>
      </c>
      <c r="R87" s="32">
        <f t="shared" si="8"/>
        <v>61</v>
      </c>
      <c r="S87" s="58">
        <f t="shared" si="9"/>
        <v>61</v>
      </c>
    </row>
    <row r="88" spans="1:19" s="46" customFormat="1">
      <c r="A88" s="7" t="s">
        <v>170</v>
      </c>
      <c r="B88" s="7" t="s">
        <v>216</v>
      </c>
      <c r="C88" s="55" t="s">
        <v>171</v>
      </c>
      <c r="D88" s="30">
        <v>426</v>
      </c>
      <c r="E88" s="31">
        <v>18.8</v>
      </c>
      <c r="F88" s="31">
        <v>18.8</v>
      </c>
      <c r="G88" s="32">
        <v>767400000</v>
      </c>
      <c r="H88" s="32">
        <v>230220000</v>
      </c>
      <c r="I88" s="32">
        <v>997620000</v>
      </c>
      <c r="J88" s="32">
        <v>11</v>
      </c>
      <c r="K88" s="32">
        <v>59</v>
      </c>
      <c r="L88" s="32">
        <v>246</v>
      </c>
      <c r="M88" s="32">
        <v>471</v>
      </c>
      <c r="N88" s="32">
        <v>134</v>
      </c>
      <c r="O88" s="56">
        <v>28.5</v>
      </c>
      <c r="P88" s="57">
        <f t="shared" si="6"/>
        <v>23</v>
      </c>
      <c r="Q88" s="32">
        <f t="shared" si="7"/>
        <v>51</v>
      </c>
      <c r="R88" s="32">
        <f t="shared" si="8"/>
        <v>69</v>
      </c>
      <c r="S88" s="58">
        <f t="shared" si="9"/>
        <v>35</v>
      </c>
    </row>
    <row r="89" spans="1:19" s="46" customFormat="1">
      <c r="A89" s="6" t="s">
        <v>172</v>
      </c>
      <c r="B89" s="6" t="s">
        <v>216</v>
      </c>
      <c r="C89" s="64" t="s">
        <v>173</v>
      </c>
      <c r="D89" s="65">
        <v>250</v>
      </c>
      <c r="E89" s="66">
        <v>22.4</v>
      </c>
      <c r="F89" s="66">
        <v>17.600000000000001</v>
      </c>
      <c r="G89" s="67">
        <v>370800000</v>
      </c>
      <c r="H89" s="67">
        <v>111240000</v>
      </c>
      <c r="I89" s="67">
        <v>482040000</v>
      </c>
      <c r="J89" s="67">
        <v>2</v>
      </c>
      <c r="K89" s="67">
        <v>27</v>
      </c>
      <c r="L89" s="67">
        <v>164</v>
      </c>
      <c r="M89" s="67">
        <v>395</v>
      </c>
      <c r="N89" s="67">
        <v>88</v>
      </c>
      <c r="O89" s="68">
        <v>22.3</v>
      </c>
      <c r="P89" s="69">
        <f t="shared" si="6"/>
        <v>45</v>
      </c>
      <c r="Q89" s="67">
        <f t="shared" si="7"/>
        <v>27</v>
      </c>
      <c r="R89" s="67">
        <f t="shared" si="8"/>
        <v>72</v>
      </c>
      <c r="S89" s="70">
        <f t="shared" si="9"/>
        <v>65</v>
      </c>
    </row>
    <row r="90" spans="1:19" s="46" customFormat="1">
      <c r="A90" s="7" t="s">
        <v>174</v>
      </c>
      <c r="B90" s="7" t="s">
        <v>213</v>
      </c>
      <c r="C90" s="55" t="s">
        <v>175</v>
      </c>
      <c r="D90" s="30">
        <v>188</v>
      </c>
      <c r="E90" s="31">
        <v>10.6</v>
      </c>
      <c r="F90" s="31">
        <v>20.2</v>
      </c>
      <c r="G90" s="32">
        <v>408402441</v>
      </c>
      <c r="H90" s="32">
        <v>122520733</v>
      </c>
      <c r="I90" s="32">
        <v>530923174</v>
      </c>
      <c r="J90" s="32">
        <v>5</v>
      </c>
      <c r="K90" s="32">
        <v>43</v>
      </c>
      <c r="L90" s="32">
        <v>100</v>
      </c>
      <c r="M90" s="32">
        <v>239</v>
      </c>
      <c r="N90" s="32">
        <v>59</v>
      </c>
      <c r="O90" s="56">
        <v>24.7</v>
      </c>
      <c r="P90" s="57">
        <f t="shared" si="6"/>
        <v>50</v>
      </c>
      <c r="Q90" s="32">
        <f t="shared" si="7"/>
        <v>80</v>
      </c>
      <c r="R90" s="32">
        <f t="shared" si="8"/>
        <v>59</v>
      </c>
      <c r="S90" s="58">
        <f t="shared" si="9"/>
        <v>53</v>
      </c>
    </row>
    <row r="91" spans="1:19" s="46" customFormat="1">
      <c r="A91" s="59" t="s">
        <v>176</v>
      </c>
      <c r="B91" s="59" t="s">
        <v>212</v>
      </c>
      <c r="C91" s="60" t="s">
        <v>177</v>
      </c>
      <c r="D91" s="61">
        <v>36</v>
      </c>
      <c r="E91" s="62">
        <v>30.6</v>
      </c>
      <c r="F91" s="62">
        <v>22.2</v>
      </c>
      <c r="G91" s="63">
        <v>42300000</v>
      </c>
      <c r="H91" s="63">
        <v>12690000</v>
      </c>
      <c r="I91" s="63">
        <v>54990000</v>
      </c>
      <c r="J91" s="63">
        <v>0</v>
      </c>
      <c r="K91" s="63">
        <v>4</v>
      </c>
      <c r="L91" s="63">
        <v>23</v>
      </c>
      <c r="M91" s="63">
        <v>57</v>
      </c>
      <c r="N91" s="63">
        <v>16</v>
      </c>
      <c r="O91" s="33">
        <v>28.1</v>
      </c>
      <c r="P91" s="57">
        <f t="shared" si="6"/>
        <v>81</v>
      </c>
      <c r="Q91" s="32">
        <f t="shared" si="7"/>
        <v>10</v>
      </c>
      <c r="R91" s="32">
        <f t="shared" si="8"/>
        <v>50</v>
      </c>
      <c r="S91" s="58">
        <f t="shared" si="9"/>
        <v>37</v>
      </c>
    </row>
    <row r="92" spans="1:19" s="46" customFormat="1">
      <c r="A92" s="7" t="s">
        <v>178</v>
      </c>
      <c r="B92" s="7" t="s">
        <v>211</v>
      </c>
      <c r="C92" s="55" t="s">
        <v>179</v>
      </c>
      <c r="D92" s="30">
        <v>1892</v>
      </c>
      <c r="E92" s="31">
        <v>17.399999999999999</v>
      </c>
      <c r="F92" s="31">
        <v>29.5</v>
      </c>
      <c r="G92" s="32">
        <v>5282700000</v>
      </c>
      <c r="H92" s="32">
        <v>1584810000</v>
      </c>
      <c r="I92" s="32">
        <v>6867510000</v>
      </c>
      <c r="J92" s="32">
        <v>105</v>
      </c>
      <c r="K92" s="32">
        <v>366</v>
      </c>
      <c r="L92" s="32">
        <v>684</v>
      </c>
      <c r="M92" s="32">
        <v>2064</v>
      </c>
      <c r="N92" s="32">
        <v>591</v>
      </c>
      <c r="O92" s="56">
        <v>28.6</v>
      </c>
      <c r="P92" s="57">
        <f t="shared" si="6"/>
        <v>5</v>
      </c>
      <c r="Q92" s="32">
        <f t="shared" si="7"/>
        <v>59</v>
      </c>
      <c r="R92" s="32">
        <f t="shared" si="8"/>
        <v>19</v>
      </c>
      <c r="S92" s="58">
        <f t="shared" si="9"/>
        <v>34</v>
      </c>
    </row>
    <row r="93" spans="1:19" s="46" customFormat="1">
      <c r="A93" s="7" t="s">
        <v>180</v>
      </c>
      <c r="B93" s="7" t="s">
        <v>216</v>
      </c>
      <c r="C93" s="55" t="s">
        <v>181</v>
      </c>
      <c r="D93" s="30">
        <v>266</v>
      </c>
      <c r="E93" s="31">
        <v>20.3</v>
      </c>
      <c r="F93" s="31">
        <v>18.8</v>
      </c>
      <c r="G93" s="32">
        <v>340600000</v>
      </c>
      <c r="H93" s="32">
        <v>102180000</v>
      </c>
      <c r="I93" s="32">
        <v>442780000</v>
      </c>
      <c r="J93" s="32">
        <v>0</v>
      </c>
      <c r="K93" s="32">
        <v>25</v>
      </c>
      <c r="L93" s="32">
        <v>174</v>
      </c>
      <c r="M93" s="32">
        <v>416</v>
      </c>
      <c r="N93" s="32">
        <v>83</v>
      </c>
      <c r="O93" s="56">
        <v>20</v>
      </c>
      <c r="P93" s="57">
        <f t="shared" si="6"/>
        <v>43</v>
      </c>
      <c r="Q93" s="32">
        <f t="shared" si="7"/>
        <v>39</v>
      </c>
      <c r="R93" s="32">
        <f t="shared" si="8"/>
        <v>69</v>
      </c>
      <c r="S93" s="58">
        <f t="shared" si="9"/>
        <v>81</v>
      </c>
    </row>
    <row r="94" spans="1:19" s="46" customFormat="1">
      <c r="A94" s="7" t="s">
        <v>182</v>
      </c>
      <c r="B94" s="7" t="s">
        <v>216</v>
      </c>
      <c r="C94" s="55" t="s">
        <v>183</v>
      </c>
      <c r="D94" s="30">
        <v>657</v>
      </c>
      <c r="E94" s="31">
        <v>26.6</v>
      </c>
      <c r="F94" s="31">
        <v>28.6</v>
      </c>
      <c r="G94" s="32">
        <v>1108200000</v>
      </c>
      <c r="H94" s="32">
        <v>332460000</v>
      </c>
      <c r="I94" s="32">
        <v>1440660000</v>
      </c>
      <c r="J94" s="32">
        <v>9</v>
      </c>
      <c r="K94" s="32">
        <v>81</v>
      </c>
      <c r="L94" s="32">
        <v>339</v>
      </c>
      <c r="M94" s="32">
        <v>721</v>
      </c>
      <c r="N94" s="32">
        <v>208</v>
      </c>
      <c r="O94" s="56">
        <v>28.8</v>
      </c>
      <c r="P94" s="57">
        <f t="shared" si="6"/>
        <v>18</v>
      </c>
      <c r="Q94" s="32">
        <f t="shared" si="7"/>
        <v>13</v>
      </c>
      <c r="R94" s="32">
        <f t="shared" si="8"/>
        <v>22</v>
      </c>
      <c r="S94" s="58">
        <f t="shared" si="9"/>
        <v>33</v>
      </c>
    </row>
    <row r="95" spans="1:19" s="46" customFormat="1">
      <c r="A95" s="7" t="s">
        <v>184</v>
      </c>
      <c r="B95" s="7" t="s">
        <v>216</v>
      </c>
      <c r="C95" s="55" t="s">
        <v>185</v>
      </c>
      <c r="D95" s="30">
        <v>695</v>
      </c>
      <c r="E95" s="31">
        <v>16.5</v>
      </c>
      <c r="F95" s="31">
        <v>23.9</v>
      </c>
      <c r="G95" s="32">
        <v>1409092000</v>
      </c>
      <c r="H95" s="32">
        <v>422727600</v>
      </c>
      <c r="I95" s="32">
        <v>1831819600</v>
      </c>
      <c r="J95" s="32">
        <v>13</v>
      </c>
      <c r="K95" s="32">
        <v>113</v>
      </c>
      <c r="L95" s="32">
        <v>337</v>
      </c>
      <c r="M95" s="32">
        <v>844</v>
      </c>
      <c r="N95" s="32">
        <v>217</v>
      </c>
      <c r="O95" s="56">
        <v>25.7</v>
      </c>
      <c r="P95" s="57">
        <f t="shared" si="6"/>
        <v>17</v>
      </c>
      <c r="Q95" s="32">
        <f t="shared" si="7"/>
        <v>67</v>
      </c>
      <c r="R95" s="32">
        <f t="shared" si="8"/>
        <v>44</v>
      </c>
      <c r="S95" s="58">
        <f t="shared" si="9"/>
        <v>47</v>
      </c>
    </row>
    <row r="96" spans="1:19" s="46" customFormat="1">
      <c r="A96" s="7" t="s">
        <v>186</v>
      </c>
      <c r="B96" s="7" t="s">
        <v>216</v>
      </c>
      <c r="C96" s="55" t="s">
        <v>187</v>
      </c>
      <c r="D96" s="30">
        <v>297</v>
      </c>
      <c r="E96" s="31">
        <v>19.5</v>
      </c>
      <c r="F96" s="31">
        <v>24.6</v>
      </c>
      <c r="G96" s="32">
        <v>386000000</v>
      </c>
      <c r="H96" s="32">
        <v>115800000</v>
      </c>
      <c r="I96" s="32">
        <v>501800000</v>
      </c>
      <c r="J96" s="32">
        <v>0</v>
      </c>
      <c r="K96" s="32">
        <v>27</v>
      </c>
      <c r="L96" s="32">
        <v>200</v>
      </c>
      <c r="M96" s="32">
        <v>423</v>
      </c>
      <c r="N96" s="32">
        <v>119</v>
      </c>
      <c r="O96" s="56">
        <v>28.1</v>
      </c>
      <c r="P96" s="57">
        <f t="shared" si="6"/>
        <v>36</v>
      </c>
      <c r="Q96" s="32">
        <f t="shared" si="7"/>
        <v>46</v>
      </c>
      <c r="R96" s="32">
        <f t="shared" si="8"/>
        <v>36</v>
      </c>
      <c r="S96" s="58">
        <f t="shared" si="9"/>
        <v>37</v>
      </c>
    </row>
    <row r="97" spans="1:19" s="46" customFormat="1">
      <c r="A97" s="7" t="s">
        <v>188</v>
      </c>
      <c r="B97" s="7" t="s">
        <v>216</v>
      </c>
      <c r="C97" s="55" t="s">
        <v>189</v>
      </c>
      <c r="D97" s="30">
        <v>280</v>
      </c>
      <c r="E97" s="31">
        <v>18.600000000000001</v>
      </c>
      <c r="F97" s="31">
        <v>20.7</v>
      </c>
      <c r="G97" s="32">
        <v>438300000</v>
      </c>
      <c r="H97" s="32">
        <v>131490000</v>
      </c>
      <c r="I97" s="32">
        <v>569790000</v>
      </c>
      <c r="J97" s="32">
        <v>3</v>
      </c>
      <c r="K97" s="32">
        <v>38</v>
      </c>
      <c r="L97" s="32">
        <v>165</v>
      </c>
      <c r="M97" s="32">
        <v>338</v>
      </c>
      <c r="N97" s="32">
        <v>89</v>
      </c>
      <c r="O97" s="56">
        <v>26.3</v>
      </c>
      <c r="P97" s="57">
        <f t="shared" si="6"/>
        <v>41</v>
      </c>
      <c r="Q97" s="32">
        <f t="shared" si="7"/>
        <v>52</v>
      </c>
      <c r="R97" s="32">
        <f t="shared" si="8"/>
        <v>58</v>
      </c>
      <c r="S97" s="58">
        <f t="shared" si="9"/>
        <v>46</v>
      </c>
    </row>
    <row r="98" spans="1:19" s="46" customFormat="1">
      <c r="A98" s="7" t="s">
        <v>190</v>
      </c>
      <c r="B98" s="7" t="s">
        <v>216</v>
      </c>
      <c r="C98" s="55" t="s">
        <v>191</v>
      </c>
      <c r="D98" s="30">
        <v>512</v>
      </c>
      <c r="E98" s="31">
        <v>19.7</v>
      </c>
      <c r="F98" s="31">
        <v>22.7</v>
      </c>
      <c r="G98" s="32">
        <v>722200000</v>
      </c>
      <c r="H98" s="32">
        <v>216660000</v>
      </c>
      <c r="I98" s="32">
        <v>938860000</v>
      </c>
      <c r="J98" s="32">
        <v>6</v>
      </c>
      <c r="K98" s="32">
        <v>50</v>
      </c>
      <c r="L98" s="32">
        <v>343</v>
      </c>
      <c r="M98" s="32">
        <v>775</v>
      </c>
      <c r="N98" s="32">
        <v>169</v>
      </c>
      <c r="O98" s="56">
        <v>21.8</v>
      </c>
      <c r="P98" s="57">
        <f t="shared" si="6"/>
        <v>20</v>
      </c>
      <c r="Q98" s="32">
        <f t="shared" si="7"/>
        <v>43</v>
      </c>
      <c r="R98" s="32">
        <f t="shared" si="8"/>
        <v>48</v>
      </c>
      <c r="S98" s="58">
        <f t="shared" si="9"/>
        <v>69</v>
      </c>
    </row>
    <row r="99" spans="1:19" s="46" customFormat="1">
      <c r="A99" s="7" t="s">
        <v>192</v>
      </c>
      <c r="B99" s="7" t="s">
        <v>213</v>
      </c>
      <c r="C99" s="55" t="s">
        <v>193</v>
      </c>
      <c r="D99" s="30">
        <v>26</v>
      </c>
      <c r="E99" s="31">
        <v>19.2</v>
      </c>
      <c r="F99" s="31">
        <v>38.5</v>
      </c>
      <c r="G99" s="32">
        <v>32100000</v>
      </c>
      <c r="H99" s="32">
        <v>9630000</v>
      </c>
      <c r="I99" s="32">
        <v>41730000</v>
      </c>
      <c r="J99" s="32">
        <v>0</v>
      </c>
      <c r="K99" s="32">
        <v>2</v>
      </c>
      <c r="L99" s="32">
        <v>13</v>
      </c>
      <c r="M99" s="32">
        <v>45</v>
      </c>
      <c r="N99" s="32">
        <v>11</v>
      </c>
      <c r="O99" s="56">
        <v>24.4</v>
      </c>
      <c r="P99" s="57">
        <f t="shared" si="6"/>
        <v>85</v>
      </c>
      <c r="Q99" s="32">
        <f t="shared" si="7"/>
        <v>48</v>
      </c>
      <c r="R99" s="32">
        <f t="shared" si="8"/>
        <v>2</v>
      </c>
      <c r="S99" s="58">
        <f t="shared" si="9"/>
        <v>55</v>
      </c>
    </row>
    <row r="100" spans="1:19" s="46" customFormat="1" ht="14.25" thickBot="1">
      <c r="A100" s="7" t="s">
        <v>194</v>
      </c>
      <c r="B100" s="7" t="s">
        <v>216</v>
      </c>
      <c r="C100" s="55" t="s">
        <v>195</v>
      </c>
      <c r="D100" s="38">
        <v>304</v>
      </c>
      <c r="E100" s="39">
        <v>21.4</v>
      </c>
      <c r="F100" s="39">
        <v>19.399999999999999</v>
      </c>
      <c r="G100" s="40">
        <v>446600000</v>
      </c>
      <c r="H100" s="40">
        <v>133980000</v>
      </c>
      <c r="I100" s="40">
        <v>580580000</v>
      </c>
      <c r="J100" s="40">
        <v>3</v>
      </c>
      <c r="K100" s="40">
        <v>30</v>
      </c>
      <c r="L100" s="40">
        <v>189</v>
      </c>
      <c r="M100" s="40">
        <v>372</v>
      </c>
      <c r="N100" s="40">
        <v>93</v>
      </c>
      <c r="O100" s="71">
        <v>25</v>
      </c>
      <c r="P100" s="72">
        <f t="shared" si="6"/>
        <v>34</v>
      </c>
      <c r="Q100" s="40">
        <f t="shared" si="7"/>
        <v>32</v>
      </c>
      <c r="R100" s="40">
        <f t="shared" si="8"/>
        <v>64</v>
      </c>
      <c r="S100" s="73">
        <f t="shared" si="9"/>
        <v>52</v>
      </c>
    </row>
    <row r="101" spans="1:19" s="46" customFormat="1" ht="14.25" thickBot="1"/>
    <row r="102" spans="1:19" ht="14.25" thickBot="1">
      <c r="C102" s="191" t="s">
        <v>370</v>
      </c>
      <c r="D102" s="192">
        <f>SUM(D15:D100)</f>
        <v>40638</v>
      </c>
      <c r="E102" s="193"/>
      <c r="F102" s="193"/>
      <c r="G102" s="192">
        <f t="shared" ref="G102:N102" si="10">SUM(G15:G100)</f>
        <v>104113699676</v>
      </c>
      <c r="H102" s="192">
        <f t="shared" si="10"/>
        <v>31234109906</v>
      </c>
      <c r="I102" s="192">
        <f t="shared" si="10"/>
        <v>135347809582</v>
      </c>
      <c r="J102" s="192">
        <f t="shared" si="10"/>
        <v>1564</v>
      </c>
      <c r="K102" s="192">
        <f t="shared" si="10"/>
        <v>7199</v>
      </c>
      <c r="L102" s="192">
        <f t="shared" si="10"/>
        <v>17307</v>
      </c>
      <c r="M102" s="192">
        <f t="shared" si="10"/>
        <v>43925</v>
      </c>
      <c r="N102" s="192">
        <f t="shared" si="10"/>
        <v>13164</v>
      </c>
      <c r="O102" s="194"/>
    </row>
  </sheetData>
  <autoFilter ref="A14:T100" xr:uid="{00000000-0009-0000-0000-00000A000000}">
    <sortState xmlns:xlrd2="http://schemas.microsoft.com/office/spreadsheetml/2017/richdata2" ref="A14:T99">
      <sortCondition ref="A13:A99"/>
    </sortState>
  </autoFilter>
  <mergeCells count="7">
    <mergeCell ref="D4:L4"/>
    <mergeCell ref="M4:O5"/>
    <mergeCell ref="J5:L5"/>
    <mergeCell ref="D11:S11"/>
    <mergeCell ref="D12:L12"/>
    <mergeCell ref="M12:O13"/>
    <mergeCell ref="J13:L13"/>
  </mergeCells>
  <phoneticPr fontId="1"/>
  <hyperlinks>
    <hyperlink ref="U1" location="目次!A1" display="目次に戻る" xr:uid="{6FEA0ADB-AEF2-43A2-B3CC-CA83FC1E3D5C}"/>
  </hyperlinks>
  <pageMargins left="0.51181102362204722" right="0.51181102362204722" top="0.74803149606299213" bottom="0.74803149606299213" header="0.31496062992125984" footer="0.31496062992125984"/>
  <pageSetup paperSize="9" scale="44" orientation="portrait" r:id="rId1"/>
  <headerFooter>
    <oddFooter>&amp;R&amp;6出典：日本学術振興会公表資料「科研費データ」を加工して作成（https://www.jsps.go.jp/j-grantsinaid/27_kdata/kohyo/index.html）</oddFooter>
  </headerFooter>
  <colBreaks count="1" manualBreakCount="1">
    <brk id="1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8</vt:i4>
      </vt:variant>
    </vt:vector>
  </HeadingPairs>
  <TitlesOfParts>
    <vt:vector size="17" baseType="lpstr">
      <vt:lpstr>目次</vt:lpstr>
      <vt:lpstr>16-1.科研費</vt:lpstr>
      <vt:lpstr>16-2.科研費（平均）</vt:lpstr>
      <vt:lpstr>16.グラフデータ</vt:lpstr>
      <vt:lpstr>16-1.2020</vt:lpstr>
      <vt:lpstr>16-1.2021</vt:lpstr>
      <vt:lpstr>16-1.2022</vt:lpstr>
      <vt:lpstr>16-1.2023</vt:lpstr>
      <vt:lpstr>16-1.2024</vt:lpstr>
      <vt:lpstr>'16.グラフデータ'!Print_Area</vt:lpstr>
      <vt:lpstr>'16-1.2020'!Print_Area</vt:lpstr>
      <vt:lpstr>'16-1.2021'!Print_Area</vt:lpstr>
      <vt:lpstr>'16-1.2022'!Print_Area</vt:lpstr>
      <vt:lpstr>'16-1.2023'!Print_Area</vt:lpstr>
      <vt:lpstr>'16-1.2024'!Print_Area</vt:lpstr>
      <vt:lpstr>'16-1.科研費'!Print_Area</vt:lpstr>
      <vt:lpstr>'16-2.科研費（平均）'!Print_Area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作成者</dc:creator>
  <cp:lastModifiedBy>笹山　明伸</cp:lastModifiedBy>
  <cp:lastPrinted>2025-10-01T01:24:04Z</cp:lastPrinted>
  <dcterms:created xsi:type="dcterms:W3CDTF">2022-12-06T08:39:19Z</dcterms:created>
  <dcterms:modified xsi:type="dcterms:W3CDTF">2025-10-22T00:48:35Z</dcterms:modified>
</cp:coreProperties>
</file>