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517DC166-8BD1-402F-BF99-3C8F5E0216CD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目次" sheetId="30" r:id="rId1"/>
    <sheet name="17-1.共同研究" sheetId="7" r:id="rId2"/>
    <sheet name="17-2.共同研究（平均）" sheetId="31" r:id="rId3"/>
    <sheet name="17.グラフデータ" sheetId="22" r:id="rId4"/>
    <sheet name="17-1.2019" sheetId="25" r:id="rId5"/>
    <sheet name="17-1.2020" sheetId="26" r:id="rId6"/>
    <sheet name="17-1.2021" sheetId="27" r:id="rId7"/>
    <sheet name="17-1.2022" sheetId="32" r:id="rId8"/>
    <sheet name="17-1.2023" sheetId="33" r:id="rId9"/>
  </sheets>
  <externalReferences>
    <externalReference r:id="rId10"/>
  </externalReferences>
  <definedNames>
    <definedName name="_xlnm._FilterDatabase" localSheetId="4" hidden="1">'17-1.2019'!$A$10:$K$96</definedName>
    <definedName name="_xlnm._FilterDatabase" localSheetId="5" hidden="1">'17-1.2020'!$A$10:$K$96</definedName>
    <definedName name="_xlnm._FilterDatabase" localSheetId="6" hidden="1">'17-1.2021'!$A$10:$L$96</definedName>
    <definedName name="_xlnm._FilterDatabase" localSheetId="7" hidden="1">'17-1.2022'!$A$10:$L$96</definedName>
    <definedName name="_xlnm._FilterDatabase" localSheetId="8" hidden="1">'17-1.2023'!$A$10:$L$96</definedName>
    <definedName name="_xlnm.Print_Area" localSheetId="3">'17.グラフデータ'!$B$1:$AF$27</definedName>
    <definedName name="_xlnm.Print_Area" localSheetId="4">'17-1.2019'!$A$1:$K$96</definedName>
    <definedName name="_xlnm.Print_Area" localSheetId="5">'17-1.2020'!$A$1:$K$96</definedName>
    <definedName name="_xlnm.Print_Area" localSheetId="6">'17-1.2021'!$A$1:$K$96</definedName>
    <definedName name="_xlnm.Print_Area" localSheetId="7">'17-1.2022'!$A$1:$K$96</definedName>
    <definedName name="_xlnm.Print_Area" localSheetId="8">'17-1.2023'!$A$1:$K$96</definedName>
    <definedName name="_xlnm.Print_Area" localSheetId="1">'17-1.共同研究'!$A$1:$K$43</definedName>
    <definedName name="_xlnm.Print_Area" localSheetId="2">'17-2.共同研究（平均）'!$A$1:$K$43</definedName>
    <definedName name="_xlnm.Print_Area" localSheetId="0">目次!#REF!</definedName>
    <definedName name="_xlnm.Print_Titles" localSheetId="4">'17-1.2019'!$10:$10</definedName>
    <definedName name="_xlnm.Print_Titles" localSheetId="5">'17-1.2020'!$10:$10</definedName>
    <definedName name="_xlnm.Print_Titles" localSheetId="6">'17-1.2021'!$10:$10</definedName>
    <definedName name="_xlnm.Print_Titles" localSheetId="7">'17-1.2022'!$10:$10</definedName>
    <definedName name="_xlnm.Print_Titles" localSheetId="8">'17-1.2023'!$10:$10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" i="22" l="1" a="1"/>
  <c r="Q1" i="22" s="1"/>
  <c r="R1" i="22" a="1"/>
  <c r="R1" i="22" s="1"/>
  <c r="E6" i="22" s="1"/>
  <c r="S1" i="22" a="1"/>
  <c r="S1" i="22" s="1"/>
  <c r="F6" i="22" s="1"/>
  <c r="T1" i="22" a="1"/>
  <c r="T1" i="22" s="1"/>
  <c r="G6" i="22" s="1"/>
  <c r="U1" i="22" a="1"/>
  <c r="U1" i="22" s="1"/>
  <c r="H6" i="22" s="1"/>
  <c r="D25" i="22"/>
  <c r="D24" i="22"/>
  <c r="D23" i="22"/>
  <c r="R23" i="22" s="1"/>
  <c r="D19" i="22"/>
  <c r="D13" i="22"/>
  <c r="D12" i="22"/>
  <c r="D8" i="22" a="1"/>
  <c r="D8" i="22" s="1"/>
  <c r="D7" i="22" a="1"/>
  <c r="D7" i="22" s="1"/>
  <c r="E25" i="22"/>
  <c r="E24" i="22"/>
  <c r="E23" i="22"/>
  <c r="E19" i="22"/>
  <c r="E13" i="22"/>
  <c r="E12" i="22"/>
  <c r="E8" i="22" a="1"/>
  <c r="E8" i="22" s="1"/>
  <c r="E7" i="22" a="1"/>
  <c r="E7" i="22" s="1"/>
  <c r="F25" i="22"/>
  <c r="F24" i="22"/>
  <c r="F23" i="22"/>
  <c r="F19" i="22"/>
  <c r="F13" i="22"/>
  <c r="F12" i="22"/>
  <c r="T12" i="22" s="1"/>
  <c r="F8" i="22" a="1"/>
  <c r="F8" i="22" s="1"/>
  <c r="F7" i="22"/>
  <c r="F7" i="22" a="1"/>
  <c r="G25" i="22"/>
  <c r="G24" i="22"/>
  <c r="G23" i="22"/>
  <c r="G19" i="22"/>
  <c r="G13" i="22"/>
  <c r="G12" i="22"/>
  <c r="G8" i="22" a="1"/>
  <c r="G8" i="22" s="1"/>
  <c r="G7" i="22" a="1"/>
  <c r="G7" i="22" s="1"/>
  <c r="H25" i="22"/>
  <c r="H24" i="22"/>
  <c r="H23" i="22"/>
  <c r="H19" i="22"/>
  <c r="H18" i="22" s="1"/>
  <c r="H13" i="22"/>
  <c r="H12" i="22"/>
  <c r="H8" i="22" a="1"/>
  <c r="H8" i="22" s="1"/>
  <c r="H7" i="22" a="1"/>
  <c r="H7" i="22" s="1"/>
  <c r="G98" i="33"/>
  <c r="F98" i="33"/>
  <c r="E98" i="33"/>
  <c r="D98" i="33"/>
  <c r="I96" i="33"/>
  <c r="H96" i="33"/>
  <c r="J96" i="33" s="1"/>
  <c r="I95" i="33"/>
  <c r="H95" i="33"/>
  <c r="I94" i="33"/>
  <c r="K94" i="33" s="1"/>
  <c r="H94" i="33"/>
  <c r="J94" i="33" s="1"/>
  <c r="I93" i="33"/>
  <c r="H93" i="33"/>
  <c r="I92" i="33"/>
  <c r="H92" i="33"/>
  <c r="I91" i="33"/>
  <c r="H91" i="33"/>
  <c r="I90" i="33"/>
  <c r="K90" i="33" s="1"/>
  <c r="H90" i="33"/>
  <c r="I89" i="33"/>
  <c r="H89" i="33"/>
  <c r="I88" i="33"/>
  <c r="H88" i="33"/>
  <c r="J88" i="33" s="1"/>
  <c r="I87" i="33"/>
  <c r="H87" i="33"/>
  <c r="I86" i="33"/>
  <c r="K86" i="33" s="1"/>
  <c r="H86" i="33"/>
  <c r="J86" i="33" s="1"/>
  <c r="I85" i="33"/>
  <c r="H85" i="33"/>
  <c r="I84" i="33"/>
  <c r="H84" i="33"/>
  <c r="I83" i="33"/>
  <c r="H83" i="33"/>
  <c r="I82" i="33"/>
  <c r="K82" i="33" s="1"/>
  <c r="H82" i="33"/>
  <c r="I81" i="33"/>
  <c r="H81" i="33"/>
  <c r="I80" i="33"/>
  <c r="H80" i="33"/>
  <c r="J80" i="33" s="1"/>
  <c r="I79" i="33"/>
  <c r="H79" i="33"/>
  <c r="I78" i="33"/>
  <c r="K78" i="33" s="1"/>
  <c r="H78" i="33"/>
  <c r="J78" i="33" s="1"/>
  <c r="I77" i="33"/>
  <c r="H77" i="33"/>
  <c r="I76" i="33"/>
  <c r="H76" i="33"/>
  <c r="I75" i="33"/>
  <c r="H75" i="33"/>
  <c r="I74" i="33"/>
  <c r="K74" i="33" s="1"/>
  <c r="H74" i="33"/>
  <c r="I73" i="33"/>
  <c r="H73" i="33"/>
  <c r="I72" i="33"/>
  <c r="H72" i="33"/>
  <c r="J72" i="33" s="1"/>
  <c r="I71" i="33"/>
  <c r="H71" i="33"/>
  <c r="I70" i="33"/>
  <c r="K70" i="33" s="1"/>
  <c r="H70" i="33"/>
  <c r="J70" i="33" s="1"/>
  <c r="I69" i="33"/>
  <c r="H69" i="33"/>
  <c r="I68" i="33"/>
  <c r="H68" i="33"/>
  <c r="I67" i="33"/>
  <c r="H67" i="33"/>
  <c r="I66" i="33"/>
  <c r="K66" i="33" s="1"/>
  <c r="H66" i="33"/>
  <c r="I65" i="33"/>
  <c r="H65" i="33"/>
  <c r="I64" i="33"/>
  <c r="H64" i="33"/>
  <c r="J64" i="33" s="1"/>
  <c r="I63" i="33"/>
  <c r="H63" i="33"/>
  <c r="I62" i="33"/>
  <c r="K62" i="33" s="1"/>
  <c r="H62" i="33"/>
  <c r="J62" i="33" s="1"/>
  <c r="I61" i="33"/>
  <c r="H61" i="33"/>
  <c r="I60" i="33"/>
  <c r="H60" i="33"/>
  <c r="I59" i="33"/>
  <c r="H59" i="33"/>
  <c r="I58" i="33"/>
  <c r="K58" i="33" s="1"/>
  <c r="H58" i="33"/>
  <c r="I57" i="33"/>
  <c r="H57" i="33"/>
  <c r="I56" i="33"/>
  <c r="H56" i="33"/>
  <c r="J56" i="33" s="1"/>
  <c r="I55" i="33"/>
  <c r="H55" i="33"/>
  <c r="I54" i="33"/>
  <c r="K54" i="33" s="1"/>
  <c r="H54" i="33"/>
  <c r="J54" i="33" s="1"/>
  <c r="I53" i="33"/>
  <c r="H53" i="33"/>
  <c r="I52" i="33"/>
  <c r="H52" i="33"/>
  <c r="I51" i="33"/>
  <c r="H51" i="33"/>
  <c r="I50" i="33"/>
  <c r="K50" i="33" s="1"/>
  <c r="H50" i="33"/>
  <c r="I49" i="33"/>
  <c r="H49" i="33"/>
  <c r="I48" i="33"/>
  <c r="H48" i="33"/>
  <c r="J48" i="33" s="1"/>
  <c r="I47" i="33"/>
  <c r="H47" i="33"/>
  <c r="I46" i="33"/>
  <c r="K46" i="33" s="1"/>
  <c r="H46" i="33"/>
  <c r="J46" i="33" s="1"/>
  <c r="I45" i="33"/>
  <c r="H45" i="33"/>
  <c r="I44" i="33"/>
  <c r="H44" i="33"/>
  <c r="I43" i="33"/>
  <c r="H43" i="33"/>
  <c r="I42" i="33"/>
  <c r="K42" i="33" s="1"/>
  <c r="H42" i="33"/>
  <c r="I41" i="33"/>
  <c r="H41" i="33"/>
  <c r="I40" i="33"/>
  <c r="H40" i="33"/>
  <c r="J40" i="33" s="1"/>
  <c r="I39" i="33"/>
  <c r="H39" i="33"/>
  <c r="I38" i="33"/>
  <c r="K38" i="33" s="1"/>
  <c r="H38" i="33"/>
  <c r="J38" i="33" s="1"/>
  <c r="I37" i="33"/>
  <c r="H37" i="33"/>
  <c r="I36" i="33"/>
  <c r="H36" i="33"/>
  <c r="I35" i="33"/>
  <c r="H35" i="33"/>
  <c r="I34" i="33"/>
  <c r="K34" i="33" s="1"/>
  <c r="H34" i="33"/>
  <c r="I33" i="33"/>
  <c r="H33" i="33"/>
  <c r="I32" i="33"/>
  <c r="H32" i="33"/>
  <c r="J32" i="33" s="1"/>
  <c r="I31" i="33"/>
  <c r="H31" i="33"/>
  <c r="I30" i="33"/>
  <c r="K30" i="33" s="1"/>
  <c r="H30" i="33"/>
  <c r="J30" i="33" s="1"/>
  <c r="I29" i="33"/>
  <c r="H29" i="33"/>
  <c r="I28" i="33"/>
  <c r="H28" i="33"/>
  <c r="I27" i="33"/>
  <c r="H27" i="33"/>
  <c r="I26" i="33"/>
  <c r="K26" i="33" s="1"/>
  <c r="H26" i="33"/>
  <c r="I25" i="33"/>
  <c r="H25" i="33"/>
  <c r="I24" i="33"/>
  <c r="H24" i="33"/>
  <c r="J24" i="33" s="1"/>
  <c r="I23" i="33"/>
  <c r="H23" i="33"/>
  <c r="I22" i="33"/>
  <c r="K22" i="33" s="1"/>
  <c r="H22" i="33"/>
  <c r="J22" i="33" s="1"/>
  <c r="I21" i="33"/>
  <c r="H21" i="33"/>
  <c r="I20" i="33"/>
  <c r="H20" i="33"/>
  <c r="I19" i="33"/>
  <c r="H19" i="33"/>
  <c r="I18" i="33"/>
  <c r="K18" i="33" s="1"/>
  <c r="H18" i="33"/>
  <c r="I17" i="33"/>
  <c r="H17" i="33"/>
  <c r="I16" i="33"/>
  <c r="H16" i="33"/>
  <c r="J16" i="33" s="1"/>
  <c r="I15" i="33"/>
  <c r="H15" i="33"/>
  <c r="I14" i="33"/>
  <c r="K14" i="33" s="1"/>
  <c r="H14" i="33"/>
  <c r="J14" i="33" s="1"/>
  <c r="I13" i="33"/>
  <c r="H13" i="33"/>
  <c r="J13" i="33" s="1"/>
  <c r="K12" i="33"/>
  <c r="I12" i="33"/>
  <c r="H12" i="33"/>
  <c r="I11" i="33"/>
  <c r="I98" i="33" s="1"/>
  <c r="H11" i="33"/>
  <c r="D9" i="33" a="1"/>
  <c r="D9" i="33" s="1"/>
  <c r="G7" i="33"/>
  <c r="F7" i="33"/>
  <c r="E7" i="33"/>
  <c r="D7" i="33"/>
  <c r="G6" i="33"/>
  <c r="F6" i="33"/>
  <c r="E6" i="33"/>
  <c r="I6" i="33" s="1"/>
  <c r="D6" i="33"/>
  <c r="H6" i="33" s="1"/>
  <c r="G5" i="33"/>
  <c r="F5" i="33"/>
  <c r="E5" i="33"/>
  <c r="I5" i="33" s="1"/>
  <c r="D5" i="33"/>
  <c r="H5" i="33" s="1"/>
  <c r="AA24" i="22"/>
  <c r="T13" i="22"/>
  <c r="G18" i="22"/>
  <c r="E18" i="22"/>
  <c r="D18" i="22"/>
  <c r="AA12" i="22"/>
  <c r="R12" i="22"/>
  <c r="L6" i="22" l="1"/>
  <c r="D6" i="22"/>
  <c r="D11" i="22"/>
  <c r="D16" i="22"/>
  <c r="L11" i="22"/>
  <c r="L22" i="22"/>
  <c r="L16" i="22"/>
  <c r="D22" i="22"/>
  <c r="S12" i="22"/>
  <c r="K13" i="33"/>
  <c r="K21" i="33"/>
  <c r="K29" i="33"/>
  <c r="K37" i="33"/>
  <c r="K45" i="33"/>
  <c r="K53" i="33"/>
  <c r="K61" i="33"/>
  <c r="K69" i="33"/>
  <c r="K77" i="33"/>
  <c r="K85" i="33"/>
  <c r="K5" i="33" s="1"/>
  <c r="K93" i="33"/>
  <c r="H98" i="33"/>
  <c r="J19" i="33"/>
  <c r="J27" i="33"/>
  <c r="J35" i="33"/>
  <c r="J43" i="33"/>
  <c r="J51" i="33"/>
  <c r="J59" i="33"/>
  <c r="J67" i="33"/>
  <c r="J75" i="33"/>
  <c r="J83" i="33"/>
  <c r="J91" i="33"/>
  <c r="J18" i="33"/>
  <c r="J26" i="33"/>
  <c r="J37" i="33"/>
  <c r="J45" i="33"/>
  <c r="J53" i="33"/>
  <c r="J58" i="33"/>
  <c r="J66" i="33"/>
  <c r="J74" i="33"/>
  <c r="J82" i="33"/>
  <c r="J93" i="33"/>
  <c r="K16" i="33"/>
  <c r="K19" i="33"/>
  <c r="K24" i="33"/>
  <c r="K27" i="33"/>
  <c r="K32" i="33"/>
  <c r="K35" i="33"/>
  <c r="K40" i="33"/>
  <c r="K43" i="33"/>
  <c r="K48" i="33"/>
  <c r="K51" i="33"/>
  <c r="K56" i="33"/>
  <c r="K59" i="33"/>
  <c r="K64" i="33"/>
  <c r="K67" i="33"/>
  <c r="K72" i="33"/>
  <c r="K75" i="33"/>
  <c r="K80" i="33"/>
  <c r="K83" i="33"/>
  <c r="K88" i="33"/>
  <c r="K91" i="33"/>
  <c r="K96" i="33"/>
  <c r="J29" i="33"/>
  <c r="J42" i="33"/>
  <c r="J50" i="33"/>
  <c r="J61" i="33"/>
  <c r="J69" i="33"/>
  <c r="J77" i="33"/>
  <c r="J85" i="33"/>
  <c r="J5" i="33" s="1"/>
  <c r="J90" i="33"/>
  <c r="J17" i="33"/>
  <c r="J25" i="33"/>
  <c r="J33" i="33"/>
  <c r="J41" i="33"/>
  <c r="J49" i="33"/>
  <c r="J57" i="33"/>
  <c r="J65" i="33"/>
  <c r="J73" i="33"/>
  <c r="J81" i="33"/>
  <c r="J89" i="33"/>
  <c r="H7" i="33"/>
  <c r="K17" i="33"/>
  <c r="K25" i="33"/>
  <c r="K33" i="33"/>
  <c r="K41" i="33"/>
  <c r="K49" i="33"/>
  <c r="K57" i="33"/>
  <c r="K65" i="33"/>
  <c r="K73" i="33"/>
  <c r="K81" i="33"/>
  <c r="K89" i="33"/>
  <c r="J21" i="33"/>
  <c r="J34" i="33"/>
  <c r="I7" i="33"/>
  <c r="J12" i="33"/>
  <c r="J15" i="33"/>
  <c r="J20" i="33"/>
  <c r="J23" i="33"/>
  <c r="J28" i="33"/>
  <c r="J31" i="33"/>
  <c r="J36" i="33"/>
  <c r="J39" i="33"/>
  <c r="J44" i="33"/>
  <c r="J47" i="33"/>
  <c r="J52" i="33"/>
  <c r="J55" i="33"/>
  <c r="J60" i="33"/>
  <c r="J63" i="33"/>
  <c r="J68" i="33"/>
  <c r="J71" i="33"/>
  <c r="J76" i="33"/>
  <c r="J79" i="33"/>
  <c r="J84" i="33"/>
  <c r="J87" i="33"/>
  <c r="J92" i="33"/>
  <c r="J95" i="33"/>
  <c r="K15" i="33"/>
  <c r="K20" i="33"/>
  <c r="K23" i="33"/>
  <c r="K28" i="33"/>
  <c r="K31" i="33"/>
  <c r="K36" i="33"/>
  <c r="K39" i="33"/>
  <c r="K44" i="33"/>
  <c r="K47" i="33"/>
  <c r="K52" i="33"/>
  <c r="K55" i="33"/>
  <c r="K60" i="33"/>
  <c r="K63" i="33"/>
  <c r="K68" i="33"/>
  <c r="K71" i="33"/>
  <c r="K76" i="33"/>
  <c r="K79" i="33"/>
  <c r="K84" i="33"/>
  <c r="K87" i="33"/>
  <c r="K92" i="33"/>
  <c r="K95" i="33"/>
  <c r="J11" i="33"/>
  <c r="K11" i="33"/>
  <c r="AA13" i="22"/>
  <c r="E17" i="22"/>
  <c r="F18" i="22"/>
  <c r="I23" i="22"/>
  <c r="L23" i="22" s="1"/>
  <c r="T24" i="22"/>
  <c r="H17" i="22"/>
  <c r="U17" i="22" s="1"/>
  <c r="I13" i="22"/>
  <c r="K13" i="22" s="1"/>
  <c r="X23" i="22"/>
  <c r="S13" i="22"/>
  <c r="R24" i="22"/>
  <c r="X13" i="22"/>
  <c r="S24" i="22"/>
  <c r="F11" i="22"/>
  <c r="P6" i="22"/>
  <c r="H11" i="22"/>
  <c r="P11" i="22"/>
  <c r="H16" i="22"/>
  <c r="P16" i="22"/>
  <c r="H22" i="22"/>
  <c r="P22" i="22"/>
  <c r="O6" i="22"/>
  <c r="G11" i="22"/>
  <c r="O11" i="22"/>
  <c r="G16" i="22"/>
  <c r="O16" i="22"/>
  <c r="G22" i="22"/>
  <c r="O22" i="22"/>
  <c r="E11" i="22"/>
  <c r="N6" i="22"/>
  <c r="N11" i="22"/>
  <c r="F16" i="22"/>
  <c r="N16" i="22"/>
  <c r="F22" i="22"/>
  <c r="N22" i="22"/>
  <c r="M6" i="22"/>
  <c r="M11" i="22"/>
  <c r="E16" i="22"/>
  <c r="M16" i="22"/>
  <c r="E22" i="22"/>
  <c r="M22" i="22"/>
  <c r="I8" i="22"/>
  <c r="L8" i="22" s="1"/>
  <c r="AA7" i="22"/>
  <c r="R7" i="22"/>
  <c r="U18" i="22"/>
  <c r="X7" i="22"/>
  <c r="T7" i="22"/>
  <c r="S7" i="22"/>
  <c r="U8" i="22"/>
  <c r="R18" i="22"/>
  <c r="AA8" i="22"/>
  <c r="R8" i="22"/>
  <c r="AA18" i="22"/>
  <c r="T18" i="22"/>
  <c r="U7" i="22"/>
  <c r="I7" i="22"/>
  <c r="O7" i="22" s="1"/>
  <c r="L7" i="22"/>
  <c r="T8" i="22"/>
  <c r="S8" i="22"/>
  <c r="X8" i="22"/>
  <c r="D17" i="22"/>
  <c r="U12" i="22"/>
  <c r="R13" i="22"/>
  <c r="U24" i="22"/>
  <c r="V24" i="22" s="1"/>
  <c r="F17" i="22"/>
  <c r="G17" i="22"/>
  <c r="U13" i="22"/>
  <c r="S23" i="22"/>
  <c r="I12" i="22"/>
  <c r="O12" i="22" s="1"/>
  <c r="X12" i="22"/>
  <c r="T23" i="22"/>
  <c r="AA23" i="22"/>
  <c r="I24" i="22"/>
  <c r="M24" i="22" s="1"/>
  <c r="X24" i="22"/>
  <c r="U23" i="22"/>
  <c r="N13" i="22" l="1"/>
  <c r="P13" i="22"/>
  <c r="J13" i="22"/>
  <c r="O13" i="22"/>
  <c r="M13" i="22"/>
  <c r="V12" i="22"/>
  <c r="Z12" i="22" s="1"/>
  <c r="L13" i="22"/>
  <c r="L24" i="22"/>
  <c r="M23" i="22"/>
  <c r="O23" i="22"/>
  <c r="O24" i="22"/>
  <c r="I18" i="22"/>
  <c r="P18" i="22" s="1"/>
  <c r="S18" i="22"/>
  <c r="V18" i="22" s="1"/>
  <c r="P23" i="22"/>
  <c r="N23" i="22"/>
  <c r="R17" i="22"/>
  <c r="X18" i="22"/>
  <c r="K23" i="22"/>
  <c r="N7" i="22"/>
  <c r="O8" i="22"/>
  <c r="P7" i="22"/>
  <c r="J23" i="22"/>
  <c r="N8" i="22"/>
  <c r="V23" i="22"/>
  <c r="W23" i="22" s="1" a="1"/>
  <c r="W23" i="22" s="1"/>
  <c r="P8" i="22"/>
  <c r="V7" i="22"/>
  <c r="Y7" i="22" s="1"/>
  <c r="Z24" i="22"/>
  <c r="AC24" i="22"/>
  <c r="Y24" i="22"/>
  <c r="W24" i="22" a="1"/>
  <c r="W24" i="22" s="1"/>
  <c r="AB24" i="22"/>
  <c r="M7" i="22"/>
  <c r="K12" i="22"/>
  <c r="J12" i="22"/>
  <c r="AC12" i="22"/>
  <c r="L12" i="22"/>
  <c r="K24" i="22"/>
  <c r="J24" i="22"/>
  <c r="V13" i="22"/>
  <c r="P24" i="22"/>
  <c r="V8" i="22"/>
  <c r="K8" i="22"/>
  <c r="J8" i="22"/>
  <c r="S17" i="22"/>
  <c r="X17" i="22"/>
  <c r="N24" i="22"/>
  <c r="P12" i="22"/>
  <c r="I17" i="22"/>
  <c r="N17" i="22" s="1"/>
  <c r="AB7" i="22"/>
  <c r="N12" i="22"/>
  <c r="AA17" i="22"/>
  <c r="T17" i="22"/>
  <c r="M12" i="22"/>
  <c r="K7" i="22"/>
  <c r="J7" i="22"/>
  <c r="M8" i="22"/>
  <c r="Q8" i="22" s="1"/>
  <c r="Q23" i="22" l="1"/>
  <c r="AB12" i="22"/>
  <c r="J18" i="22"/>
  <c r="K18" i="22"/>
  <c r="Q13" i="22"/>
  <c r="L18" i="22"/>
  <c r="Z7" i="22"/>
  <c r="Y12" i="22"/>
  <c r="W12" i="22" a="1"/>
  <c r="W12" i="22" s="1"/>
  <c r="Q7" i="22"/>
  <c r="Q24" i="22"/>
  <c r="Z23" i="22"/>
  <c r="AB23" i="22"/>
  <c r="O17" i="22"/>
  <c r="Y23" i="22"/>
  <c r="AC23" i="22"/>
  <c r="AC7" i="22"/>
  <c r="W7" i="22" a="1"/>
  <c r="W7" i="22" s="1"/>
  <c r="V17" i="22"/>
  <c r="W17" i="22" s="1" a="1"/>
  <c r="W17" i="22" s="1"/>
  <c r="M18" i="22"/>
  <c r="O18" i="22"/>
  <c r="N18" i="22"/>
  <c r="K17" i="22"/>
  <c r="J17" i="22"/>
  <c r="M17" i="22"/>
  <c r="P17" i="22"/>
  <c r="Q12" i="22"/>
  <c r="L17" i="22"/>
  <c r="W13" i="22" a="1"/>
  <c r="W13" i="22" s="1"/>
  <c r="AC13" i="22"/>
  <c r="AB13" i="22"/>
  <c r="Z13" i="22"/>
  <c r="Y13" i="22"/>
  <c r="W8" i="22" a="1"/>
  <c r="W8" i="22" s="1"/>
  <c r="AC8" i="22"/>
  <c r="AB8" i="22"/>
  <c r="Z8" i="22"/>
  <c r="Y8" i="22"/>
  <c r="W18" i="22" a="1"/>
  <c r="W18" i="22" s="1"/>
  <c r="AC18" i="22"/>
  <c r="AB18" i="22"/>
  <c r="Z18" i="22"/>
  <c r="Y18" i="22"/>
  <c r="Q17" i="22" l="1"/>
  <c r="Q18" i="22"/>
  <c r="AB17" i="22"/>
  <c r="Y17" i="22"/>
  <c r="AC17" i="22"/>
  <c r="Z17" i="22"/>
  <c r="I98" i="25"/>
  <c r="H98" i="25"/>
  <c r="I98" i="26"/>
  <c r="H98" i="26"/>
  <c r="I98" i="27"/>
  <c r="I98" i="32"/>
  <c r="E98" i="25" l="1"/>
  <c r="F98" i="25"/>
  <c r="G98" i="25"/>
  <c r="E98" i="26"/>
  <c r="F98" i="26"/>
  <c r="G98" i="26"/>
  <c r="E98" i="27"/>
  <c r="F98" i="27"/>
  <c r="G98" i="27"/>
  <c r="E98" i="32"/>
  <c r="F98" i="32"/>
  <c r="G98" i="32"/>
  <c r="H98" i="32"/>
  <c r="D98" i="25"/>
  <c r="D98" i="26"/>
  <c r="D98" i="27"/>
  <c r="D98" i="32"/>
  <c r="D9" i="25" a="1"/>
  <c r="D9" i="25" s="1"/>
  <c r="D9" i="26" a="1"/>
  <c r="D9" i="26" s="1"/>
  <c r="D9" i="27" a="1"/>
  <c r="D9" i="27" s="1"/>
  <c r="D9" i="32" a="1"/>
  <c r="D9" i="32" s="1"/>
  <c r="I96" i="32"/>
  <c r="H96" i="32"/>
  <c r="I95" i="32"/>
  <c r="K95" i="32" s="1"/>
  <c r="H95" i="32"/>
  <c r="J95" i="32" s="1"/>
  <c r="I94" i="32"/>
  <c r="H94" i="32"/>
  <c r="I93" i="32"/>
  <c r="H93" i="32"/>
  <c r="J93" i="32" s="1"/>
  <c r="I92" i="32"/>
  <c r="H92" i="32"/>
  <c r="J92" i="32" s="1"/>
  <c r="I91" i="32"/>
  <c r="H91" i="32"/>
  <c r="I90" i="32"/>
  <c r="H90" i="32"/>
  <c r="J90" i="32" s="1"/>
  <c r="I89" i="32"/>
  <c r="K89" i="32" s="1"/>
  <c r="H89" i="32"/>
  <c r="I88" i="32"/>
  <c r="H88" i="32"/>
  <c r="J88" i="32" s="1"/>
  <c r="I87" i="32"/>
  <c r="K87" i="32" s="1"/>
  <c r="H87" i="32"/>
  <c r="J87" i="32" s="1"/>
  <c r="I86" i="32"/>
  <c r="H86" i="32"/>
  <c r="J86" i="32" s="1"/>
  <c r="I85" i="32"/>
  <c r="K85" i="32" s="1"/>
  <c r="K5" i="32" s="1"/>
  <c r="H85" i="32"/>
  <c r="J85" i="32" s="1"/>
  <c r="J5" i="32" s="1"/>
  <c r="I84" i="32"/>
  <c r="H84" i="32"/>
  <c r="I83" i="32"/>
  <c r="K83" i="32" s="1"/>
  <c r="H83" i="32"/>
  <c r="J83" i="32" s="1"/>
  <c r="I82" i="32"/>
  <c r="H82" i="32"/>
  <c r="I81" i="32"/>
  <c r="K81" i="32" s="1"/>
  <c r="H81" i="32"/>
  <c r="J81" i="32" s="1"/>
  <c r="I80" i="32"/>
  <c r="H80" i="32"/>
  <c r="J80" i="32" s="1"/>
  <c r="I79" i="32"/>
  <c r="K79" i="32" s="1"/>
  <c r="H79" i="32"/>
  <c r="J79" i="32" s="1"/>
  <c r="I78" i="32"/>
  <c r="H78" i="32"/>
  <c r="J78" i="32" s="1"/>
  <c r="I77" i="32"/>
  <c r="H77" i="32"/>
  <c r="J77" i="32" s="1"/>
  <c r="I76" i="32"/>
  <c r="H76" i="32"/>
  <c r="J76" i="32" s="1"/>
  <c r="I75" i="32"/>
  <c r="H75" i="32"/>
  <c r="I74" i="32"/>
  <c r="H74" i="32"/>
  <c r="J74" i="32" s="1"/>
  <c r="I73" i="32"/>
  <c r="K73" i="32" s="1"/>
  <c r="H73" i="32"/>
  <c r="I72" i="32"/>
  <c r="H72" i="32"/>
  <c r="J72" i="32" s="1"/>
  <c r="I71" i="32"/>
  <c r="K71" i="32" s="1"/>
  <c r="H71" i="32"/>
  <c r="J71" i="32" s="1"/>
  <c r="I70" i="32"/>
  <c r="H70" i="32"/>
  <c r="J70" i="32" s="1"/>
  <c r="I69" i="32"/>
  <c r="K69" i="32" s="1"/>
  <c r="H69" i="32"/>
  <c r="J69" i="32" s="1"/>
  <c r="I68" i="32"/>
  <c r="H68" i="32"/>
  <c r="I67" i="32"/>
  <c r="K67" i="32" s="1"/>
  <c r="H67" i="32"/>
  <c r="J67" i="32" s="1"/>
  <c r="I66" i="32"/>
  <c r="H66" i="32"/>
  <c r="I65" i="32"/>
  <c r="K65" i="32" s="1"/>
  <c r="H65" i="32"/>
  <c r="J65" i="32" s="1"/>
  <c r="I64" i="32"/>
  <c r="H64" i="32"/>
  <c r="J64" i="32" s="1"/>
  <c r="I63" i="32"/>
  <c r="K63" i="32" s="1"/>
  <c r="H63" i="32"/>
  <c r="J63" i="32" s="1"/>
  <c r="I62" i="32"/>
  <c r="H62" i="32"/>
  <c r="J62" i="32" s="1"/>
  <c r="I61" i="32"/>
  <c r="H61" i="32"/>
  <c r="J61" i="32" s="1"/>
  <c r="I60" i="32"/>
  <c r="H60" i="32"/>
  <c r="J60" i="32" s="1"/>
  <c r="I59" i="32"/>
  <c r="H59" i="32"/>
  <c r="I58" i="32"/>
  <c r="H58" i="32"/>
  <c r="J58" i="32" s="1"/>
  <c r="I57" i="32"/>
  <c r="K57" i="32" s="1"/>
  <c r="H57" i="32"/>
  <c r="I56" i="32"/>
  <c r="H56" i="32"/>
  <c r="J56" i="32" s="1"/>
  <c r="I55" i="32"/>
  <c r="K55" i="32" s="1"/>
  <c r="H55" i="32"/>
  <c r="J55" i="32" s="1"/>
  <c r="I54" i="32"/>
  <c r="H54" i="32"/>
  <c r="J54" i="32" s="1"/>
  <c r="I53" i="32"/>
  <c r="K53" i="32" s="1"/>
  <c r="H53" i="32"/>
  <c r="J53" i="32" s="1"/>
  <c r="I52" i="32"/>
  <c r="H52" i="32"/>
  <c r="I51" i="32"/>
  <c r="H51" i="32"/>
  <c r="J51" i="32" s="1"/>
  <c r="I50" i="32"/>
  <c r="H50" i="32"/>
  <c r="I49" i="32"/>
  <c r="K49" i="32" s="1"/>
  <c r="H49" i="32"/>
  <c r="I48" i="32"/>
  <c r="H48" i="32"/>
  <c r="J48" i="32" s="1"/>
  <c r="I47" i="32"/>
  <c r="K47" i="32" s="1"/>
  <c r="H47" i="32"/>
  <c r="J47" i="32" s="1"/>
  <c r="I46" i="32"/>
  <c r="H46" i="32"/>
  <c r="J46" i="32" s="1"/>
  <c r="I45" i="32"/>
  <c r="H45" i="32"/>
  <c r="J45" i="32" s="1"/>
  <c r="I44" i="32"/>
  <c r="H44" i="32"/>
  <c r="J44" i="32" s="1"/>
  <c r="I43" i="32"/>
  <c r="H43" i="32"/>
  <c r="I42" i="32"/>
  <c r="H42" i="32"/>
  <c r="I41" i="32"/>
  <c r="K41" i="32" s="1"/>
  <c r="H41" i="32"/>
  <c r="I40" i="32"/>
  <c r="H40" i="32"/>
  <c r="J40" i="32" s="1"/>
  <c r="I39" i="32"/>
  <c r="K39" i="32" s="1"/>
  <c r="H39" i="32"/>
  <c r="J39" i="32" s="1"/>
  <c r="I38" i="32"/>
  <c r="H38" i="32"/>
  <c r="J38" i="32" s="1"/>
  <c r="I37" i="32"/>
  <c r="K37" i="32" s="1"/>
  <c r="H37" i="32"/>
  <c r="J37" i="32" s="1"/>
  <c r="I36" i="32"/>
  <c r="H36" i="32"/>
  <c r="I35" i="32"/>
  <c r="H35" i="32"/>
  <c r="J35" i="32" s="1"/>
  <c r="I34" i="32"/>
  <c r="H34" i="32"/>
  <c r="I33" i="32"/>
  <c r="K33" i="32" s="1"/>
  <c r="H33" i="32"/>
  <c r="I32" i="32"/>
  <c r="H32" i="32"/>
  <c r="J32" i="32" s="1"/>
  <c r="I31" i="32"/>
  <c r="K31" i="32" s="1"/>
  <c r="H31" i="32"/>
  <c r="J31" i="32" s="1"/>
  <c r="I30" i="32"/>
  <c r="H30" i="32"/>
  <c r="J30" i="32" s="1"/>
  <c r="I29" i="32"/>
  <c r="H29" i="32"/>
  <c r="J29" i="32" s="1"/>
  <c r="I28" i="32"/>
  <c r="H28" i="32"/>
  <c r="J28" i="32" s="1"/>
  <c r="I27" i="32"/>
  <c r="H27" i="32"/>
  <c r="I26" i="32"/>
  <c r="H26" i="32"/>
  <c r="I25" i="32"/>
  <c r="K25" i="32" s="1"/>
  <c r="H25" i="32"/>
  <c r="I24" i="32"/>
  <c r="H24" i="32"/>
  <c r="J24" i="32" s="1"/>
  <c r="I23" i="32"/>
  <c r="K23" i="32" s="1"/>
  <c r="H23" i="32"/>
  <c r="J23" i="32" s="1"/>
  <c r="I22" i="32"/>
  <c r="H22" i="32"/>
  <c r="J22" i="32" s="1"/>
  <c r="I21" i="32"/>
  <c r="K21" i="32" s="1"/>
  <c r="H21" i="32"/>
  <c r="J21" i="32" s="1"/>
  <c r="I20" i="32"/>
  <c r="H20" i="32"/>
  <c r="I19" i="32"/>
  <c r="H19" i="32"/>
  <c r="J19" i="32" s="1"/>
  <c r="I18" i="32"/>
  <c r="H18" i="32"/>
  <c r="I17" i="32"/>
  <c r="H17" i="32"/>
  <c r="I16" i="32"/>
  <c r="K16" i="32" s="1"/>
  <c r="H16" i="32"/>
  <c r="J16" i="32" s="1"/>
  <c r="I15" i="32"/>
  <c r="K29" i="32" s="1"/>
  <c r="H15" i="32"/>
  <c r="I14" i="32"/>
  <c r="H14" i="32"/>
  <c r="J20" i="32" s="1"/>
  <c r="I13" i="32"/>
  <c r="H13" i="32"/>
  <c r="J91" i="32" s="1"/>
  <c r="I12" i="32"/>
  <c r="H12" i="32"/>
  <c r="J12" i="32" s="1"/>
  <c r="K11" i="32"/>
  <c r="I11" i="32"/>
  <c r="K93" i="32" s="1"/>
  <c r="H11" i="32"/>
  <c r="G7" i="32"/>
  <c r="F7" i="32"/>
  <c r="E7" i="32"/>
  <c r="D7" i="32"/>
  <c r="H7" i="32" s="1"/>
  <c r="G6" i="32"/>
  <c r="F6" i="32"/>
  <c r="E6" i="32"/>
  <c r="D6" i="32"/>
  <c r="G5" i="32"/>
  <c r="F5" i="32"/>
  <c r="E5" i="32"/>
  <c r="I5" i="32" s="1"/>
  <c r="D5" i="32"/>
  <c r="H5" i="32" s="1"/>
  <c r="G6" i="25"/>
  <c r="F6" i="25"/>
  <c r="E6" i="25"/>
  <c r="D6" i="25"/>
  <c r="K5" i="25"/>
  <c r="J5" i="25"/>
  <c r="G5" i="25"/>
  <c r="F5" i="25"/>
  <c r="E5" i="25"/>
  <c r="D5" i="25"/>
  <c r="G6" i="26"/>
  <c r="F6" i="26"/>
  <c r="E6" i="26"/>
  <c r="D6" i="26"/>
  <c r="K5" i="26"/>
  <c r="J5" i="26"/>
  <c r="G5" i="26"/>
  <c r="F5" i="26"/>
  <c r="E5" i="26"/>
  <c r="D5" i="26"/>
  <c r="G6" i="27"/>
  <c r="F6" i="27"/>
  <c r="E6" i="27"/>
  <c r="D6" i="27"/>
  <c r="K5" i="27"/>
  <c r="G5" i="27"/>
  <c r="F5" i="27"/>
  <c r="E5" i="27"/>
  <c r="D5" i="27"/>
  <c r="J66" i="32" l="1"/>
  <c r="K75" i="32"/>
  <c r="K14" i="32"/>
  <c r="K30" i="32"/>
  <c r="K46" i="32"/>
  <c r="K62" i="32"/>
  <c r="K78" i="32"/>
  <c r="K94" i="32"/>
  <c r="J25" i="32"/>
  <c r="J34" i="32"/>
  <c r="K43" i="32"/>
  <c r="K64" i="32"/>
  <c r="K91" i="32"/>
  <c r="I7" i="32"/>
  <c r="K12" i="32"/>
  <c r="J14" i="32"/>
  <c r="K28" i="32"/>
  <c r="K44" i="32"/>
  <c r="K60" i="32"/>
  <c r="K76" i="32"/>
  <c r="K92" i="32"/>
  <c r="J18" i="32"/>
  <c r="K32" i="32"/>
  <c r="J41" i="32"/>
  <c r="J50" i="32"/>
  <c r="K59" i="32"/>
  <c r="K80" i="32"/>
  <c r="J89" i="32"/>
  <c r="K26" i="32"/>
  <c r="K42" i="32"/>
  <c r="K58" i="32"/>
  <c r="K74" i="32"/>
  <c r="K90" i="32"/>
  <c r="K27" i="32"/>
  <c r="K48" i="32"/>
  <c r="J57" i="32"/>
  <c r="J73" i="32"/>
  <c r="J82" i="32"/>
  <c r="J17" i="32"/>
  <c r="K19" i="32"/>
  <c r="K24" i="32"/>
  <c r="J26" i="32"/>
  <c r="J33" i="32"/>
  <c r="K35" i="32"/>
  <c r="K40" i="32"/>
  <c r="J42" i="32"/>
  <c r="J49" i="32"/>
  <c r="K51" i="32"/>
  <c r="K56" i="32"/>
  <c r="K72" i="32"/>
  <c r="K88" i="32"/>
  <c r="H6" i="32"/>
  <c r="J96" i="32"/>
  <c r="J15" i="32"/>
  <c r="K17" i="32"/>
  <c r="K22" i="32"/>
  <c r="K38" i="32"/>
  <c r="K54" i="32"/>
  <c r="K70" i="32"/>
  <c r="K86" i="32"/>
  <c r="I6" i="32"/>
  <c r="J13" i="32"/>
  <c r="K15" i="32"/>
  <c r="K20" i="32"/>
  <c r="K36" i="32"/>
  <c r="K52" i="32"/>
  <c r="K68" i="32"/>
  <c r="K84" i="32"/>
  <c r="J11" i="32"/>
  <c r="K13" i="32"/>
  <c r="K18" i="32"/>
  <c r="J27" i="32"/>
  <c r="K34" i="32"/>
  <c r="J36" i="32"/>
  <c r="J43" i="32"/>
  <c r="K45" i="32"/>
  <c r="K50" i="32"/>
  <c r="J52" i="32"/>
  <c r="J59" i="32"/>
  <c r="K61" i="32"/>
  <c r="K66" i="32"/>
  <c r="J68" i="32"/>
  <c r="J75" i="32"/>
  <c r="K77" i="32"/>
  <c r="K82" i="32"/>
  <c r="J84" i="32"/>
  <c r="K96" i="32"/>
  <c r="J94" i="32"/>
  <c r="J25" i="31"/>
  <c r="E25" i="31"/>
  <c r="J5" i="31"/>
  <c r="E5" i="31"/>
  <c r="J25" i="7"/>
  <c r="E25" i="7"/>
  <c r="J5" i="7"/>
  <c r="E5" i="7"/>
  <c r="H6" i="26" l="1"/>
  <c r="H6" i="27"/>
  <c r="G7" i="25"/>
  <c r="G7" i="26"/>
  <c r="G7" i="27"/>
  <c r="E7" i="25"/>
  <c r="I7" i="25" s="1"/>
  <c r="E7" i="26"/>
  <c r="I7" i="26" s="1"/>
  <c r="E7" i="27"/>
  <c r="F7" i="25"/>
  <c r="F7" i="26"/>
  <c r="H7" i="26" s="1"/>
  <c r="F7" i="27"/>
  <c r="D7" i="25"/>
  <c r="D7" i="26"/>
  <c r="D7" i="27"/>
  <c r="I7" i="27" l="1"/>
  <c r="H7" i="25"/>
  <c r="H6" i="25"/>
  <c r="H7" i="27"/>
  <c r="I6" i="27"/>
  <c r="I6" i="26"/>
  <c r="I6" i="25"/>
  <c r="I96" i="27" l="1"/>
  <c r="H96" i="27"/>
  <c r="I95" i="27"/>
  <c r="H95" i="27"/>
  <c r="I94" i="27"/>
  <c r="H94" i="27"/>
  <c r="I93" i="27"/>
  <c r="H93" i="27"/>
  <c r="I92" i="27"/>
  <c r="H92" i="27"/>
  <c r="I91" i="27"/>
  <c r="H91" i="27"/>
  <c r="I90" i="27"/>
  <c r="H90" i="27"/>
  <c r="I89" i="27"/>
  <c r="H89" i="27"/>
  <c r="I88" i="27"/>
  <c r="H88" i="27"/>
  <c r="I87" i="27"/>
  <c r="H87" i="27"/>
  <c r="I86" i="27"/>
  <c r="H86" i="27"/>
  <c r="I85" i="27"/>
  <c r="H85" i="27"/>
  <c r="I84" i="27"/>
  <c r="H84" i="27"/>
  <c r="I83" i="27"/>
  <c r="H83" i="27"/>
  <c r="I82" i="27"/>
  <c r="H82" i="27"/>
  <c r="I81" i="27"/>
  <c r="H81" i="27"/>
  <c r="I80" i="27"/>
  <c r="H80" i="27"/>
  <c r="I79" i="27"/>
  <c r="H79" i="27"/>
  <c r="I78" i="27"/>
  <c r="H78" i="27"/>
  <c r="I77" i="27"/>
  <c r="H77" i="27"/>
  <c r="I76" i="27"/>
  <c r="H76" i="27"/>
  <c r="I75" i="27"/>
  <c r="H75" i="27"/>
  <c r="I74" i="27"/>
  <c r="H74" i="27"/>
  <c r="I73" i="27"/>
  <c r="H73" i="27"/>
  <c r="I72" i="27"/>
  <c r="H72" i="27"/>
  <c r="I71" i="27"/>
  <c r="H71" i="27"/>
  <c r="I70" i="27"/>
  <c r="H70" i="27"/>
  <c r="I69" i="27"/>
  <c r="H69" i="27"/>
  <c r="I68" i="27"/>
  <c r="H68" i="27"/>
  <c r="I67" i="27"/>
  <c r="H67" i="27"/>
  <c r="I66" i="27"/>
  <c r="H66" i="27"/>
  <c r="I65" i="27"/>
  <c r="H65" i="27"/>
  <c r="I64" i="27"/>
  <c r="H64" i="27"/>
  <c r="I63" i="27"/>
  <c r="H63" i="27"/>
  <c r="I62" i="27"/>
  <c r="H62" i="27"/>
  <c r="I61" i="27"/>
  <c r="H61" i="27"/>
  <c r="I60" i="27"/>
  <c r="H60" i="27"/>
  <c r="I59" i="27"/>
  <c r="H59" i="27"/>
  <c r="I58" i="27"/>
  <c r="H58" i="27"/>
  <c r="I57" i="27"/>
  <c r="H57" i="27"/>
  <c r="I56" i="27"/>
  <c r="H56" i="27"/>
  <c r="I55" i="27"/>
  <c r="H55" i="27"/>
  <c r="I54" i="27"/>
  <c r="H54" i="27"/>
  <c r="I53" i="27"/>
  <c r="H53" i="27"/>
  <c r="I52" i="27"/>
  <c r="H52" i="27"/>
  <c r="I51" i="27"/>
  <c r="H51" i="27"/>
  <c r="I50" i="27"/>
  <c r="H50" i="27"/>
  <c r="I49" i="27"/>
  <c r="H49" i="27"/>
  <c r="I48" i="27"/>
  <c r="H48" i="27"/>
  <c r="I47" i="27"/>
  <c r="H47" i="27"/>
  <c r="I46" i="27"/>
  <c r="H46" i="27"/>
  <c r="I45" i="27"/>
  <c r="H45" i="27"/>
  <c r="I44" i="27"/>
  <c r="H44" i="27"/>
  <c r="I43" i="27"/>
  <c r="H43" i="27"/>
  <c r="I42" i="27"/>
  <c r="H42" i="27"/>
  <c r="I41" i="27"/>
  <c r="H41" i="27"/>
  <c r="I40" i="27"/>
  <c r="H40" i="27"/>
  <c r="I39" i="27"/>
  <c r="H39" i="27"/>
  <c r="I38" i="27"/>
  <c r="H38" i="27"/>
  <c r="I37" i="27"/>
  <c r="H37" i="27"/>
  <c r="I36" i="27"/>
  <c r="H36" i="27"/>
  <c r="I35" i="27"/>
  <c r="H35" i="27"/>
  <c r="I34" i="27"/>
  <c r="H34" i="27"/>
  <c r="I33" i="27"/>
  <c r="H33" i="27"/>
  <c r="I32" i="27"/>
  <c r="H32" i="27"/>
  <c r="I31" i="27"/>
  <c r="H31" i="27"/>
  <c r="I30" i="27"/>
  <c r="H30" i="27"/>
  <c r="I29" i="27"/>
  <c r="H29" i="27"/>
  <c r="I28" i="27"/>
  <c r="H28" i="27"/>
  <c r="I27" i="27"/>
  <c r="H27" i="27"/>
  <c r="I26" i="27"/>
  <c r="H26" i="27"/>
  <c r="I25" i="27"/>
  <c r="H25" i="27"/>
  <c r="I24" i="27"/>
  <c r="H24" i="27"/>
  <c r="H98" i="27" s="1"/>
  <c r="I23" i="27"/>
  <c r="H23" i="27"/>
  <c r="I22" i="27"/>
  <c r="H22" i="27"/>
  <c r="I21" i="27"/>
  <c r="H21" i="27"/>
  <c r="I20" i="27"/>
  <c r="H20" i="27"/>
  <c r="I19" i="27"/>
  <c r="H19" i="27"/>
  <c r="I18" i="27"/>
  <c r="H18" i="27"/>
  <c r="I17" i="27"/>
  <c r="H17" i="27"/>
  <c r="I16" i="27"/>
  <c r="H16" i="27"/>
  <c r="I15" i="27"/>
  <c r="H15" i="27"/>
  <c r="I14" i="27"/>
  <c r="H14" i="27"/>
  <c r="I13" i="27"/>
  <c r="H13" i="27"/>
  <c r="I12" i="27"/>
  <c r="H12" i="27"/>
  <c r="I11" i="27"/>
  <c r="H11" i="27"/>
  <c r="I96" i="26"/>
  <c r="H96" i="26"/>
  <c r="I95" i="26"/>
  <c r="H95" i="26"/>
  <c r="I94" i="26"/>
  <c r="H94" i="26"/>
  <c r="I93" i="26"/>
  <c r="H93" i="26"/>
  <c r="I92" i="26"/>
  <c r="H92" i="26"/>
  <c r="I91" i="26"/>
  <c r="H91" i="26"/>
  <c r="I90" i="26"/>
  <c r="H90" i="26"/>
  <c r="I89" i="26"/>
  <c r="H89" i="26"/>
  <c r="I88" i="26"/>
  <c r="H88" i="26"/>
  <c r="I87" i="26"/>
  <c r="H87" i="26"/>
  <c r="I86" i="26"/>
  <c r="H86" i="26"/>
  <c r="I85" i="26"/>
  <c r="H85" i="26"/>
  <c r="I84" i="26"/>
  <c r="H84" i="26"/>
  <c r="I83" i="26"/>
  <c r="H83" i="26"/>
  <c r="I82" i="26"/>
  <c r="H82" i="26"/>
  <c r="I81" i="26"/>
  <c r="H81" i="26"/>
  <c r="I80" i="26"/>
  <c r="H80" i="26"/>
  <c r="I79" i="26"/>
  <c r="H79" i="26"/>
  <c r="I78" i="26"/>
  <c r="H78" i="26"/>
  <c r="I77" i="26"/>
  <c r="H77" i="26"/>
  <c r="I76" i="26"/>
  <c r="H76" i="26"/>
  <c r="I75" i="26"/>
  <c r="H75" i="26"/>
  <c r="I74" i="26"/>
  <c r="H74" i="26"/>
  <c r="I73" i="26"/>
  <c r="H73" i="26"/>
  <c r="I72" i="26"/>
  <c r="H72" i="26"/>
  <c r="I71" i="26"/>
  <c r="H71" i="26"/>
  <c r="I70" i="26"/>
  <c r="H70" i="26"/>
  <c r="I69" i="26"/>
  <c r="H69" i="26"/>
  <c r="I68" i="26"/>
  <c r="H68" i="26"/>
  <c r="I67" i="26"/>
  <c r="H67" i="26"/>
  <c r="I66" i="26"/>
  <c r="H66" i="26"/>
  <c r="I65" i="26"/>
  <c r="H65" i="26"/>
  <c r="I64" i="26"/>
  <c r="H64" i="26"/>
  <c r="I63" i="26"/>
  <c r="H63" i="26"/>
  <c r="I62" i="26"/>
  <c r="H62" i="26"/>
  <c r="I61" i="26"/>
  <c r="H61" i="26"/>
  <c r="I60" i="26"/>
  <c r="H60" i="26"/>
  <c r="I59" i="26"/>
  <c r="H59" i="26"/>
  <c r="I58" i="26"/>
  <c r="H58" i="26"/>
  <c r="I57" i="26"/>
  <c r="H57" i="26"/>
  <c r="I56" i="26"/>
  <c r="H56" i="26"/>
  <c r="I55" i="26"/>
  <c r="H55" i="26"/>
  <c r="I54" i="26"/>
  <c r="H54" i="26"/>
  <c r="I53" i="26"/>
  <c r="H53" i="26"/>
  <c r="I52" i="26"/>
  <c r="H52" i="26"/>
  <c r="I51" i="26"/>
  <c r="H51" i="26"/>
  <c r="I50" i="26"/>
  <c r="H50" i="26"/>
  <c r="I49" i="26"/>
  <c r="H49" i="26"/>
  <c r="I48" i="26"/>
  <c r="H48" i="26"/>
  <c r="I47" i="26"/>
  <c r="H47" i="26"/>
  <c r="I46" i="26"/>
  <c r="H46" i="26"/>
  <c r="I45" i="26"/>
  <c r="H45" i="26"/>
  <c r="I44" i="26"/>
  <c r="H44" i="26"/>
  <c r="I43" i="26"/>
  <c r="H43" i="26"/>
  <c r="I42" i="26"/>
  <c r="H42" i="26"/>
  <c r="I41" i="26"/>
  <c r="H41" i="26"/>
  <c r="I40" i="26"/>
  <c r="H40" i="26"/>
  <c r="I39" i="26"/>
  <c r="H39" i="26"/>
  <c r="I38" i="26"/>
  <c r="H38" i="26"/>
  <c r="I37" i="26"/>
  <c r="H37" i="26"/>
  <c r="I36" i="26"/>
  <c r="H36" i="26"/>
  <c r="I35" i="26"/>
  <c r="H35" i="26"/>
  <c r="I34" i="26"/>
  <c r="H34" i="26"/>
  <c r="I33" i="26"/>
  <c r="H33" i="26"/>
  <c r="I32" i="26"/>
  <c r="H32" i="26"/>
  <c r="I31" i="26"/>
  <c r="H31" i="26"/>
  <c r="I30" i="26"/>
  <c r="H30" i="26"/>
  <c r="I29" i="26"/>
  <c r="H29" i="26"/>
  <c r="I28" i="26"/>
  <c r="H28" i="26"/>
  <c r="I27" i="26"/>
  <c r="H27" i="26"/>
  <c r="I26" i="26"/>
  <c r="H26" i="26"/>
  <c r="I25" i="26"/>
  <c r="H25" i="26"/>
  <c r="I24" i="26"/>
  <c r="H24" i="26"/>
  <c r="I23" i="26"/>
  <c r="H23" i="26"/>
  <c r="I22" i="26"/>
  <c r="H22" i="26"/>
  <c r="I21" i="26"/>
  <c r="H21" i="26"/>
  <c r="I20" i="26"/>
  <c r="H20" i="26"/>
  <c r="I19" i="26"/>
  <c r="H19" i="26"/>
  <c r="I18" i="26"/>
  <c r="H18" i="26"/>
  <c r="I17" i="26"/>
  <c r="H17" i="26"/>
  <c r="I16" i="26"/>
  <c r="H16" i="26"/>
  <c r="I15" i="26"/>
  <c r="H15" i="26"/>
  <c r="I14" i="26"/>
  <c r="H14" i="26"/>
  <c r="I13" i="26"/>
  <c r="H13" i="26"/>
  <c r="I12" i="26"/>
  <c r="H12" i="26"/>
  <c r="I11" i="26"/>
  <c r="H11" i="26"/>
  <c r="I96" i="25"/>
  <c r="H96" i="25"/>
  <c r="I95" i="25"/>
  <c r="H95" i="25"/>
  <c r="I94" i="25"/>
  <c r="H94" i="25"/>
  <c r="I93" i="25"/>
  <c r="H93" i="25"/>
  <c r="I92" i="25"/>
  <c r="H92" i="25"/>
  <c r="I91" i="25"/>
  <c r="H91" i="25"/>
  <c r="I90" i="25"/>
  <c r="H90" i="25"/>
  <c r="I89" i="25"/>
  <c r="H89" i="25"/>
  <c r="I88" i="25"/>
  <c r="H88" i="25"/>
  <c r="I87" i="25"/>
  <c r="H87" i="25"/>
  <c r="I86" i="25"/>
  <c r="H86" i="25"/>
  <c r="I85" i="25"/>
  <c r="H85" i="25"/>
  <c r="I84" i="25"/>
  <c r="H84" i="25"/>
  <c r="I83" i="25"/>
  <c r="H83" i="25"/>
  <c r="I82" i="25"/>
  <c r="H82" i="25"/>
  <c r="I81" i="25"/>
  <c r="H81" i="25"/>
  <c r="I80" i="25"/>
  <c r="H80" i="25"/>
  <c r="I79" i="25"/>
  <c r="H79" i="25"/>
  <c r="I78" i="25"/>
  <c r="H78" i="25"/>
  <c r="I77" i="25"/>
  <c r="H77" i="25"/>
  <c r="I76" i="25"/>
  <c r="H76" i="25"/>
  <c r="I75" i="25"/>
  <c r="H75" i="25"/>
  <c r="I74" i="25"/>
  <c r="H74" i="25"/>
  <c r="I73" i="25"/>
  <c r="H73" i="25"/>
  <c r="I72" i="25"/>
  <c r="H72" i="25"/>
  <c r="I71" i="25"/>
  <c r="H71" i="25"/>
  <c r="I70" i="25"/>
  <c r="H70" i="25"/>
  <c r="I69" i="25"/>
  <c r="H69" i="25"/>
  <c r="I68" i="25"/>
  <c r="H68" i="25"/>
  <c r="I67" i="25"/>
  <c r="H67" i="25"/>
  <c r="I66" i="25"/>
  <c r="H66" i="25"/>
  <c r="I65" i="25"/>
  <c r="H65" i="25"/>
  <c r="I64" i="25"/>
  <c r="H64" i="25"/>
  <c r="I63" i="25"/>
  <c r="H63" i="25"/>
  <c r="I62" i="25"/>
  <c r="H62" i="25"/>
  <c r="I61" i="25"/>
  <c r="H61" i="25"/>
  <c r="I60" i="25"/>
  <c r="H60" i="25"/>
  <c r="I59" i="25"/>
  <c r="H59" i="25"/>
  <c r="I58" i="25"/>
  <c r="H58" i="25"/>
  <c r="I57" i="25"/>
  <c r="H57" i="25"/>
  <c r="I56" i="25"/>
  <c r="H56" i="25"/>
  <c r="I55" i="25"/>
  <c r="H55" i="25"/>
  <c r="I54" i="25"/>
  <c r="H54" i="25"/>
  <c r="I53" i="25"/>
  <c r="H53" i="25"/>
  <c r="I52" i="25"/>
  <c r="H52" i="25"/>
  <c r="I51" i="25"/>
  <c r="H51" i="25"/>
  <c r="I50" i="25"/>
  <c r="H50" i="25"/>
  <c r="I49" i="25"/>
  <c r="H49" i="25"/>
  <c r="I48" i="25"/>
  <c r="H48" i="25"/>
  <c r="I47" i="25"/>
  <c r="H47" i="25"/>
  <c r="I46" i="25"/>
  <c r="H46" i="25"/>
  <c r="I45" i="25"/>
  <c r="H45" i="25"/>
  <c r="I44" i="25"/>
  <c r="H44" i="25"/>
  <c r="I43" i="25"/>
  <c r="H43" i="25"/>
  <c r="I42" i="25"/>
  <c r="H42" i="25"/>
  <c r="I41" i="25"/>
  <c r="H41" i="25"/>
  <c r="I40" i="25"/>
  <c r="H40" i="25"/>
  <c r="I39" i="25"/>
  <c r="H39" i="25"/>
  <c r="I38" i="25"/>
  <c r="H38" i="25"/>
  <c r="I37" i="25"/>
  <c r="H37" i="25"/>
  <c r="I36" i="25"/>
  <c r="H36" i="25"/>
  <c r="I35" i="25"/>
  <c r="H35" i="25"/>
  <c r="I34" i="25"/>
  <c r="H34" i="25"/>
  <c r="I33" i="25"/>
  <c r="H33" i="25"/>
  <c r="I32" i="25"/>
  <c r="H32" i="25"/>
  <c r="I31" i="25"/>
  <c r="H31" i="25"/>
  <c r="I30" i="25"/>
  <c r="H30" i="25"/>
  <c r="I29" i="25"/>
  <c r="H29" i="25"/>
  <c r="I28" i="25"/>
  <c r="H28" i="25"/>
  <c r="I27" i="25"/>
  <c r="H27" i="25"/>
  <c r="I26" i="25"/>
  <c r="H26" i="25"/>
  <c r="I25" i="25"/>
  <c r="H25" i="25"/>
  <c r="I24" i="25"/>
  <c r="H24" i="25"/>
  <c r="I23" i="25"/>
  <c r="H23" i="25"/>
  <c r="I22" i="25"/>
  <c r="H22" i="25"/>
  <c r="I21" i="25"/>
  <c r="H21" i="25"/>
  <c r="I20" i="25"/>
  <c r="H20" i="25"/>
  <c r="I19" i="25"/>
  <c r="H19" i="25"/>
  <c r="I18" i="25"/>
  <c r="H18" i="25"/>
  <c r="I17" i="25"/>
  <c r="H17" i="25"/>
  <c r="I16" i="25"/>
  <c r="H16" i="25"/>
  <c r="I15" i="25"/>
  <c r="H15" i="25"/>
  <c r="I14" i="25"/>
  <c r="H14" i="25"/>
  <c r="I13" i="25"/>
  <c r="H13" i="25"/>
  <c r="I12" i="25"/>
  <c r="H12" i="25"/>
  <c r="I11" i="25"/>
  <c r="H11" i="25"/>
  <c r="J12" i="27" l="1"/>
  <c r="J11" i="27"/>
  <c r="J52" i="27"/>
  <c r="J11" i="26"/>
  <c r="K29" i="25"/>
  <c r="K19" i="25"/>
  <c r="J16" i="27"/>
  <c r="J24" i="27"/>
  <c r="J32" i="27"/>
  <c r="J40" i="27"/>
  <c r="J48" i="27"/>
  <c r="H5" i="25"/>
  <c r="J13" i="25"/>
  <c r="J20" i="27"/>
  <c r="J28" i="27"/>
  <c r="J36" i="27"/>
  <c r="J44" i="27"/>
  <c r="J56" i="27"/>
  <c r="J47" i="27"/>
  <c r="J17" i="27"/>
  <c r="J21" i="27"/>
  <c r="J25" i="27"/>
  <c r="J33" i="27"/>
  <c r="J37" i="27"/>
  <c r="J41" i="27"/>
  <c r="J45" i="27"/>
  <c r="K57" i="27"/>
  <c r="K61" i="27"/>
  <c r="I5" i="25"/>
  <c r="J19" i="27"/>
  <c r="J55" i="27"/>
  <c r="J14" i="27"/>
  <c r="J18" i="27"/>
  <c r="J22" i="27"/>
  <c r="J26" i="27"/>
  <c r="J30" i="27"/>
  <c r="J34" i="27"/>
  <c r="J38" i="27"/>
  <c r="J42" i="27"/>
  <c r="J46" i="27"/>
  <c r="J50" i="27"/>
  <c r="J54" i="27"/>
  <c r="K62" i="27"/>
  <c r="K64" i="27"/>
  <c r="K66" i="27"/>
  <c r="K68" i="27"/>
  <c r="K70" i="27"/>
  <c r="K72" i="27"/>
  <c r="K74" i="27"/>
  <c r="K76" i="27"/>
  <c r="K78" i="27"/>
  <c r="K80" i="27"/>
  <c r="K82" i="27"/>
  <c r="K84" i="27"/>
  <c r="K86" i="27"/>
  <c r="K88" i="27"/>
  <c r="K90" i="27"/>
  <c r="K92" i="27"/>
  <c r="K94" i="27"/>
  <c r="K96" i="27"/>
  <c r="J15" i="27"/>
  <c r="J51" i="27"/>
  <c r="K60" i="27"/>
  <c r="H5" i="27"/>
  <c r="J13" i="27"/>
  <c r="J29" i="27"/>
  <c r="J49" i="27"/>
  <c r="J53" i="27"/>
  <c r="K59" i="27"/>
  <c r="J23" i="27"/>
  <c r="J27" i="27"/>
  <c r="J31" i="27"/>
  <c r="J35" i="27"/>
  <c r="J39" i="27"/>
  <c r="J43" i="27"/>
  <c r="K58" i="27"/>
  <c r="K63" i="27"/>
  <c r="K67" i="27"/>
  <c r="K71" i="27"/>
  <c r="K75" i="27"/>
  <c r="K79" i="27"/>
  <c r="K83" i="27"/>
  <c r="K87" i="27"/>
  <c r="K91" i="27"/>
  <c r="K95" i="27"/>
  <c r="K12" i="27"/>
  <c r="K14" i="27"/>
  <c r="K16" i="27"/>
  <c r="K18" i="27"/>
  <c r="K20" i="27"/>
  <c r="K22" i="27"/>
  <c r="K24" i="27"/>
  <c r="K26" i="27"/>
  <c r="K28" i="27"/>
  <c r="K30" i="27"/>
  <c r="K32" i="27"/>
  <c r="K34" i="27"/>
  <c r="K36" i="27"/>
  <c r="K38" i="27"/>
  <c r="K40" i="27"/>
  <c r="K42" i="27"/>
  <c r="K44" i="27"/>
  <c r="K46" i="27"/>
  <c r="K48" i="27"/>
  <c r="K50" i="27"/>
  <c r="K52" i="27"/>
  <c r="K54" i="27"/>
  <c r="K56" i="27"/>
  <c r="I5" i="27"/>
  <c r="J96" i="27"/>
  <c r="K65" i="27"/>
  <c r="K69" i="27"/>
  <c r="K73" i="27"/>
  <c r="K77" i="27"/>
  <c r="K81" i="27"/>
  <c r="K85" i="27"/>
  <c r="K89" i="27"/>
  <c r="K93" i="27"/>
  <c r="K11" i="27"/>
  <c r="K13" i="27"/>
  <c r="K15" i="27"/>
  <c r="K17" i="27"/>
  <c r="K19" i="27"/>
  <c r="K21" i="27"/>
  <c r="K23" i="27"/>
  <c r="K25" i="27"/>
  <c r="K27" i="27"/>
  <c r="K29" i="27"/>
  <c r="K31" i="27"/>
  <c r="K33" i="27"/>
  <c r="K35" i="27"/>
  <c r="K37" i="27"/>
  <c r="K39" i="27"/>
  <c r="K41" i="27"/>
  <c r="K43" i="27"/>
  <c r="K45" i="27"/>
  <c r="K47" i="27"/>
  <c r="K49" i="27"/>
  <c r="K51" i="27"/>
  <c r="K53" i="27"/>
  <c r="K55" i="27"/>
  <c r="J87" i="26"/>
  <c r="I5" i="26"/>
  <c r="K70" i="26"/>
  <c r="K15" i="26"/>
  <c r="K17" i="26"/>
  <c r="K19" i="26"/>
  <c r="K21" i="26"/>
  <c r="K23" i="26"/>
  <c r="K25" i="26"/>
  <c r="K27" i="26"/>
  <c r="K29" i="26"/>
  <c r="K31" i="26"/>
  <c r="K33" i="26"/>
  <c r="K35" i="26"/>
  <c r="K37" i="26"/>
  <c r="K39" i="26"/>
  <c r="K41" i="26"/>
  <c r="K43" i="26"/>
  <c r="K45" i="26"/>
  <c r="K47" i="26"/>
  <c r="K49" i="26"/>
  <c r="K51" i="26"/>
  <c r="K53" i="26"/>
  <c r="K55" i="26"/>
  <c r="K57" i="26"/>
  <c r="K59" i="26"/>
  <c r="K61" i="26"/>
  <c r="J89" i="26"/>
  <c r="J91" i="26"/>
  <c r="J93" i="26"/>
  <c r="J95" i="26"/>
  <c r="K96" i="26"/>
  <c r="K95" i="26"/>
  <c r="K94" i="26"/>
  <c r="K93" i="26"/>
  <c r="K92" i="26"/>
  <c r="K91" i="26"/>
  <c r="K90" i="26"/>
  <c r="K89" i="26"/>
  <c r="K88" i="26"/>
  <c r="K87" i="26"/>
  <c r="K86" i="26"/>
  <c r="K85" i="26"/>
  <c r="K84" i="26"/>
  <c r="K83" i="26"/>
  <c r="K82" i="26"/>
  <c r="K81" i="26"/>
  <c r="K80" i="26"/>
  <c r="K79" i="26"/>
  <c r="K78" i="26"/>
  <c r="K77" i="26"/>
  <c r="K76" i="26"/>
  <c r="K75" i="26"/>
  <c r="K74" i="26"/>
  <c r="K13" i="26"/>
  <c r="J15" i="26"/>
  <c r="J19" i="26"/>
  <c r="J23" i="26"/>
  <c r="J27" i="26"/>
  <c r="J31" i="26"/>
  <c r="J35" i="26"/>
  <c r="J39" i="26"/>
  <c r="J43" i="26"/>
  <c r="J47" i="26"/>
  <c r="J51" i="26"/>
  <c r="J55" i="26"/>
  <c r="J59" i="26"/>
  <c r="J63" i="26"/>
  <c r="K65" i="26"/>
  <c r="J67" i="26"/>
  <c r="K69" i="26"/>
  <c r="J71" i="26"/>
  <c r="K73" i="26"/>
  <c r="H5" i="26"/>
  <c r="K12" i="26"/>
  <c r="J14" i="26"/>
  <c r="K16" i="26"/>
  <c r="J18" i="26"/>
  <c r="K20" i="26"/>
  <c r="J22" i="26"/>
  <c r="K24" i="26"/>
  <c r="J26" i="26"/>
  <c r="K28" i="26"/>
  <c r="J30" i="26"/>
  <c r="K32" i="26"/>
  <c r="J34" i="26"/>
  <c r="K36" i="26"/>
  <c r="J38" i="26"/>
  <c r="K40" i="26"/>
  <c r="J42" i="26"/>
  <c r="K44" i="26"/>
  <c r="J46" i="26"/>
  <c r="K48" i="26"/>
  <c r="J50" i="26"/>
  <c r="K52" i="26"/>
  <c r="J54" i="26"/>
  <c r="K56" i="26"/>
  <c r="J58" i="26"/>
  <c r="K60" i="26"/>
  <c r="J62" i="26"/>
  <c r="K64" i="26"/>
  <c r="J66" i="26"/>
  <c r="K68" i="26"/>
  <c r="J70" i="26"/>
  <c r="K72" i="26"/>
  <c r="J74" i="26"/>
  <c r="J76" i="26"/>
  <c r="J78" i="26"/>
  <c r="J80" i="26"/>
  <c r="J82" i="26"/>
  <c r="J84" i="26"/>
  <c r="J86" i="26"/>
  <c r="J88" i="26"/>
  <c r="J90" i="26"/>
  <c r="J92" i="26"/>
  <c r="J94" i="26"/>
  <c r="J96" i="26"/>
  <c r="J12" i="26"/>
  <c r="K14" i="26"/>
  <c r="J16" i="26"/>
  <c r="K18" i="26"/>
  <c r="J20" i="26"/>
  <c r="K22" i="26"/>
  <c r="J24" i="26"/>
  <c r="K26" i="26"/>
  <c r="J28" i="26"/>
  <c r="K30" i="26"/>
  <c r="J32" i="26"/>
  <c r="K34" i="26"/>
  <c r="J36" i="26"/>
  <c r="K38" i="26"/>
  <c r="J40" i="26"/>
  <c r="K42" i="26"/>
  <c r="J44" i="26"/>
  <c r="K46" i="26"/>
  <c r="J48" i="26"/>
  <c r="K50" i="26"/>
  <c r="J52" i="26"/>
  <c r="K54" i="26"/>
  <c r="J56" i="26"/>
  <c r="K58" i="26"/>
  <c r="J60" i="26"/>
  <c r="K62" i="26"/>
  <c r="J64" i="26"/>
  <c r="K66" i="26"/>
  <c r="J68" i="26"/>
  <c r="J72" i="26"/>
  <c r="J75" i="26"/>
  <c r="J77" i="26"/>
  <c r="J79" i="26"/>
  <c r="J81" i="26"/>
  <c r="J83" i="26"/>
  <c r="J85" i="26"/>
  <c r="K11" i="26"/>
  <c r="J13" i="26"/>
  <c r="J17" i="26"/>
  <c r="J21" i="26"/>
  <c r="J25" i="26"/>
  <c r="J29" i="26"/>
  <c r="J33" i="26"/>
  <c r="J37" i="26"/>
  <c r="J41" i="26"/>
  <c r="J45" i="26"/>
  <c r="J49" i="26"/>
  <c r="J53" i="26"/>
  <c r="J57" i="26"/>
  <c r="J61" i="26"/>
  <c r="K63" i="26"/>
  <c r="J65" i="26"/>
  <c r="K67" i="26"/>
  <c r="J69" i="26"/>
  <c r="K71" i="26"/>
  <c r="J73" i="26"/>
  <c r="K20" i="25"/>
  <c r="K30" i="25"/>
  <c r="K11" i="25"/>
  <c r="K22" i="25"/>
  <c r="K28" i="25"/>
  <c r="K24" i="25"/>
  <c r="K26" i="25"/>
  <c r="J11" i="25"/>
  <c r="K12" i="25"/>
  <c r="K27" i="25"/>
  <c r="K16" i="25"/>
  <c r="K18" i="25"/>
  <c r="K15" i="25"/>
  <c r="J21" i="25"/>
  <c r="J25" i="25"/>
  <c r="J29" i="25"/>
  <c r="K31" i="25"/>
  <c r="K35" i="25"/>
  <c r="K39" i="25"/>
  <c r="K43" i="25"/>
  <c r="K47" i="25"/>
  <c r="K51" i="25"/>
  <c r="K55" i="25"/>
  <c r="K59" i="25"/>
  <c r="K63" i="25"/>
  <c r="K67" i="25"/>
  <c r="K71" i="25"/>
  <c r="K73" i="25"/>
  <c r="K77" i="25"/>
  <c r="K81" i="25"/>
  <c r="K87" i="25"/>
  <c r="K89" i="25"/>
  <c r="K95" i="25"/>
  <c r="J12" i="25"/>
  <c r="K14" i="25"/>
  <c r="J16" i="25"/>
  <c r="J20" i="25"/>
  <c r="J24" i="25"/>
  <c r="J28" i="25"/>
  <c r="J32" i="25"/>
  <c r="J34" i="25"/>
  <c r="J36" i="25"/>
  <c r="J38" i="25"/>
  <c r="J40" i="25"/>
  <c r="J42" i="25"/>
  <c r="J44" i="25"/>
  <c r="J46" i="25"/>
  <c r="J48" i="25"/>
  <c r="J50" i="25"/>
  <c r="J52" i="25"/>
  <c r="J54" i="25"/>
  <c r="J56" i="25"/>
  <c r="J58" i="25"/>
  <c r="J60" i="25"/>
  <c r="J62" i="25"/>
  <c r="J64" i="25"/>
  <c r="J66" i="25"/>
  <c r="J68" i="25"/>
  <c r="J70" i="25"/>
  <c r="J72" i="25"/>
  <c r="J74" i="25"/>
  <c r="J76" i="25"/>
  <c r="J78" i="25"/>
  <c r="J80" i="25"/>
  <c r="J82" i="25"/>
  <c r="J84" i="25"/>
  <c r="J86" i="25"/>
  <c r="J88" i="25"/>
  <c r="J90" i="25"/>
  <c r="J92" i="25"/>
  <c r="J94" i="25"/>
  <c r="J96" i="25"/>
  <c r="J17" i="25"/>
  <c r="K23" i="25"/>
  <c r="K33" i="25"/>
  <c r="K37" i="25"/>
  <c r="K41" i="25"/>
  <c r="K45" i="25"/>
  <c r="K49" i="25"/>
  <c r="K53" i="25"/>
  <c r="K57" i="25"/>
  <c r="K61" i="25"/>
  <c r="K65" i="25"/>
  <c r="K69" i="25"/>
  <c r="K75" i="25"/>
  <c r="K79" i="25"/>
  <c r="K83" i="25"/>
  <c r="K85" i="25"/>
  <c r="K91" i="25"/>
  <c r="K93" i="25"/>
  <c r="K13" i="25"/>
  <c r="J15" i="25"/>
  <c r="K17" i="25"/>
  <c r="J19" i="25"/>
  <c r="K21" i="25"/>
  <c r="J23" i="25"/>
  <c r="K25" i="25"/>
  <c r="J27" i="25"/>
  <c r="J31" i="25"/>
  <c r="K32" i="25"/>
  <c r="K34" i="25"/>
  <c r="K36" i="25"/>
  <c r="K38" i="25"/>
  <c r="K40" i="25"/>
  <c r="K42" i="25"/>
  <c r="K44" i="25"/>
  <c r="K46" i="25"/>
  <c r="K48" i="25"/>
  <c r="K50" i="25"/>
  <c r="K52" i="25"/>
  <c r="K54" i="25"/>
  <c r="K56" i="25"/>
  <c r="K58" i="25"/>
  <c r="K60" i="25"/>
  <c r="K62" i="25"/>
  <c r="K64" i="25"/>
  <c r="K66" i="25"/>
  <c r="K68" i="25"/>
  <c r="K70" i="25"/>
  <c r="K72" i="25"/>
  <c r="K74" i="25"/>
  <c r="K76" i="25"/>
  <c r="K78" i="25"/>
  <c r="K80" i="25"/>
  <c r="K82" i="25"/>
  <c r="K84" i="25"/>
  <c r="K86" i="25"/>
  <c r="K88" i="25"/>
  <c r="K90" i="25"/>
  <c r="K92" i="25"/>
  <c r="K94" i="25"/>
  <c r="K96" i="25"/>
  <c r="J14" i="25"/>
  <c r="J18" i="25"/>
  <c r="J22" i="25"/>
  <c r="J26" i="25"/>
  <c r="J30" i="25"/>
  <c r="J33" i="25"/>
  <c r="J35" i="25"/>
  <c r="J37" i="25"/>
  <c r="J39" i="25"/>
  <c r="J41" i="25"/>
  <c r="J43" i="25"/>
  <c r="J45" i="25"/>
  <c r="J47" i="25"/>
  <c r="J49" i="25"/>
  <c r="J51" i="25"/>
  <c r="J53" i="25"/>
  <c r="J55" i="25"/>
  <c r="J57" i="25"/>
  <c r="J59" i="25"/>
  <c r="J61" i="25"/>
  <c r="J63" i="25"/>
  <c r="J65" i="25"/>
  <c r="J67" i="25"/>
  <c r="J69" i="25"/>
  <c r="J71" i="25"/>
  <c r="J73" i="25"/>
  <c r="J75" i="25"/>
  <c r="J77" i="25"/>
  <c r="J79" i="25"/>
  <c r="J81" i="25"/>
  <c r="J83" i="25"/>
  <c r="J85" i="25"/>
  <c r="J87" i="25"/>
  <c r="J89" i="25"/>
  <c r="J91" i="25"/>
  <c r="J93" i="25"/>
  <c r="J95" i="25"/>
  <c r="J57" i="27"/>
  <c r="J58" i="27"/>
  <c r="J59" i="27"/>
  <c r="J60" i="27"/>
  <c r="J61" i="27"/>
  <c r="J62" i="27"/>
  <c r="J63" i="27"/>
  <c r="J64" i="27"/>
  <c r="J65" i="27"/>
  <c r="J66" i="27"/>
  <c r="J67" i="27"/>
  <c r="J68" i="27"/>
  <c r="J69" i="27"/>
  <c r="J70" i="27"/>
  <c r="J71" i="27"/>
  <c r="J72" i="27"/>
  <c r="J73" i="27"/>
  <c r="J74" i="27"/>
  <c r="J75" i="27"/>
  <c r="J76" i="27"/>
  <c r="J77" i="27"/>
  <c r="J78" i="27"/>
  <c r="J79" i="27"/>
  <c r="J80" i="27"/>
  <c r="J81" i="27"/>
  <c r="J82" i="27"/>
  <c r="J83" i="27"/>
  <c r="J84" i="27"/>
  <c r="J85" i="27"/>
  <c r="J5" i="27" s="1"/>
  <c r="J86" i="27"/>
  <c r="J87" i="27"/>
  <c r="J88" i="27"/>
  <c r="J89" i="27"/>
  <c r="J90" i="27"/>
  <c r="J91" i="27"/>
  <c r="J92" i="27"/>
  <c r="J93" i="27"/>
  <c r="J94" i="27"/>
  <c r="J95" i="27"/>
  <c r="I26" i="31" l="1"/>
  <c r="I25" i="31"/>
  <c r="D25" i="7" l="1"/>
  <c r="D26" i="7"/>
  <c r="D26" i="31"/>
  <c r="D25" i="31"/>
  <c r="I6" i="7"/>
  <c r="D6" i="7" l="1"/>
  <c r="D5" i="31"/>
  <c r="I5" i="7"/>
  <c r="I25" i="7"/>
  <c r="D6" i="31"/>
  <c r="D5" i="7"/>
  <c r="I26" i="7"/>
  <c r="I6" i="31" l="1"/>
  <c r="I5" i="3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<sst xmlns="http://schemas.openxmlformats.org/spreadsheetml/2006/main" count="1748" uniqueCount="351">
  <si>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</si>
  <si>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</si>
  <si>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</si>
  <si>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（国内民間企業）件数</t>
    <rPh sb="1" eb="3">
      <t>コクナイ</t>
    </rPh>
    <rPh sb="3" eb="5">
      <t>ミンカン</t>
    </rPh>
    <rPh sb="5" eb="7">
      <t>キギョウ</t>
    </rPh>
    <phoneticPr fontId="1"/>
  </si>
  <si>
    <t>（他団体）件数</t>
    <rPh sb="1" eb="4">
      <t>タダンタイ</t>
    </rPh>
    <phoneticPr fontId="1"/>
  </si>
  <si>
    <t>受入件数合計</t>
    <rPh sb="0" eb="4">
      <t>ウケイレケンスウ</t>
    </rPh>
    <rPh sb="4" eb="6">
      <t>ゴウケイ</t>
    </rPh>
    <phoneticPr fontId="1"/>
  </si>
  <si>
    <t>受入件数の多い順</t>
    <rPh sb="0" eb="4">
      <t>ウケイレケンスウ</t>
    </rPh>
    <rPh sb="5" eb="6">
      <t>オオ</t>
    </rPh>
    <rPh sb="7" eb="8">
      <t>ジュン</t>
    </rPh>
    <phoneticPr fontId="1"/>
  </si>
  <si>
    <t>受入額の高い順</t>
    <rPh sb="0" eb="3">
      <t>ウケイレガク</t>
    </rPh>
    <rPh sb="4" eb="5">
      <t>タカ</t>
    </rPh>
    <rPh sb="6" eb="7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</si>
  <si>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</si>
  <si>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</si>
  <si>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11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</si>
  <si>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</si>
  <si>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</si>
  <si>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</si>
  <si>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</si>
  <si>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</si>
  <si>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</si>
  <si>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</si>
  <si>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</si>
  <si>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</si>
  <si>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</si>
  <si>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</si>
  <si>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</si>
  <si>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</si>
  <si>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</si>
  <si>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</si>
  <si>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</si>
  <si>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</si>
  <si>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</si>
  <si>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</si>
  <si>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</si>
  <si>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</si>
  <si>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</si>
  <si>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</si>
  <si>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</si>
  <si>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</si>
  <si>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</si>
  <si>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</si>
  <si>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</si>
  <si>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</si>
  <si>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</si>
  <si>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</si>
  <si>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</si>
  <si>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</si>
  <si>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</si>
  <si>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</si>
  <si>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</si>
  <si>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</si>
  <si>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</si>
  <si>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</si>
  <si>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</si>
  <si>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</si>
  <si>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</si>
  <si>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</si>
  <si>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</si>
  <si>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</si>
  <si>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</si>
  <si>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</si>
  <si>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</si>
  <si>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</si>
  <si>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</si>
  <si>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</si>
  <si>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</si>
  <si>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</si>
  <si>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</si>
  <si>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</si>
  <si>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</si>
  <si>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</si>
  <si>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</si>
  <si>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</si>
  <si>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</si>
  <si>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</si>
  <si>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</si>
  <si>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</si>
  <si>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</si>
  <si>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</si>
  <si>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</si>
  <si>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</si>
  <si>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</si>
  <si>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</si>
  <si>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</si>
  <si>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</si>
  <si>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</si>
  <si>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</si>
  <si>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</si>
  <si>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</si>
  <si>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</si>
  <si>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</si>
  <si>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</si>
  <si>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</si>
  <si>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</si>
  <si>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</si>
  <si>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</si>
  <si>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</si>
  <si>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</si>
  <si>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</si>
  <si>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</si>
  <si>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</si>
  <si>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</si>
  <si>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</si>
  <si>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</si>
  <si>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</si>
  <si>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</si>
  <si>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</si>
  <si>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</si>
  <si>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</si>
  <si>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</si>
  <si>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</si>
  <si>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</si>
  <si>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</si>
  <si>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</si>
  <si>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</si>
  <si>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</si>
  <si>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</si>
  <si>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</si>
  <si>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</si>
  <si>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</si>
  <si>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</si>
  <si>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</si>
  <si>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</si>
  <si>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</si>
  <si>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</si>
  <si>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</si>
  <si>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</si>
  <si>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</si>
  <si>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</si>
  <si>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</si>
  <si>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</si>
  <si>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</si>
  <si>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</si>
  <si>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</si>
  <si>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</si>
  <si>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</si>
  <si>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</si>
  <si>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</si>
  <si>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</si>
  <si>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</si>
  <si>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</si>
  <si>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</si>
  <si>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</si>
  <si>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</si>
  <si>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</si>
  <si>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</si>
  <si>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</si>
  <si>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</si>
  <si>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</si>
  <si>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</si>
  <si>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</si>
  <si>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</si>
  <si>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</si>
  <si>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</si>
  <si>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</si>
  <si>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</si>
  <si>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</si>
  <si>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</si>
  <si>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</si>
  <si>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</si>
  <si>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</si>
  <si>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</si>
  <si>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</si>
  <si>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</si>
  <si>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</si>
  <si>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</si>
  <si>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</si>
  <si>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</si>
  <si>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</si>
  <si>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</si>
  <si>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</si>
  <si>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</si>
  <si>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</si>
  <si>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</si>
  <si>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</si>
  <si>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</si>
  <si>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</si>
  <si>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</si>
  <si>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</si>
  <si>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</si>
  <si>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</si>
  <si>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</si>
  <si>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</si>
  <si>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</si>
  <si>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</si>
  <si>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</si>
  <si>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</si>
  <si>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</si>
  <si>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</si>
  <si>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</si>
  <si>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17．共同研究</t>
    <rPh sb="3" eb="5">
      <t>キョウドウ</t>
    </rPh>
    <rPh sb="5" eb="7">
      <t>ケンキュウ</t>
    </rPh>
    <phoneticPr fontId="1"/>
  </si>
  <si>
    <t>17.グラフデータ</t>
    <phoneticPr fontId="1"/>
  </si>
  <si>
    <t>17-1.2019</t>
    <phoneticPr fontId="1"/>
  </si>
  <si>
    <t>17-1.2020</t>
    <phoneticPr fontId="1"/>
  </si>
  <si>
    <t>17-1.2021</t>
    <phoneticPr fontId="1"/>
  </si>
  <si>
    <t>17-1.共同研究</t>
    <rPh sb="5" eb="9">
      <t>キョウドウケンキュウ</t>
    </rPh>
    <phoneticPr fontId="1"/>
  </si>
  <si>
    <t>国立大学平均</t>
    <rPh sb="0" eb="4">
      <t>コクリツダイガク</t>
    </rPh>
    <rPh sb="4" eb="6">
      <t>ヘイキン</t>
    </rPh>
    <phoneticPr fontId="1"/>
  </si>
  <si>
    <t>（２）．国立大学・ベンチマーク大学平均</t>
    <rPh sb="4" eb="8">
      <t>コクリツダイガク</t>
    </rPh>
    <rPh sb="15" eb="17">
      <t>ダイガク</t>
    </rPh>
    <rPh sb="17" eb="19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</si>
  <si>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</si>
  <si>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増加傾向⤴</t>
    <rPh sb="0" eb="2">
      <t>ゾウカ</t>
    </rPh>
    <rPh sb="2" eb="4">
      <t>ケイコウ</t>
    </rPh>
    <phoneticPr fontId="1"/>
  </si>
  <si>
    <t>増減</t>
    <rPh sb="0" eb="2">
      <t>ゾウゲン</t>
    </rPh>
    <phoneticPr fontId="1"/>
  </si>
  <si>
    <t>減少傾向⤵</t>
    <rPh sb="0" eb="4">
      <t>ゲンショウケイコウ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</si>
  <si>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</si>
  <si>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17-2.共同研究（平均）</t>
    <rPh sb="5" eb="9">
      <t>キョウドウケンキュウ</t>
    </rPh>
    <rPh sb="10" eb="12">
      <t>ヘイキン</t>
    </rPh>
    <phoneticPr fontId="1"/>
  </si>
  <si>
    <t>（１）．総計</t>
    <rPh sb="4" eb="6">
      <t>ソウケイ</t>
    </rPh>
    <phoneticPr fontId="1"/>
  </si>
  <si>
    <t>―</t>
    <phoneticPr fontId="1"/>
  </si>
  <si>
    <t>隔年で増減</t>
    <rPh sb="0" eb="2">
      <t>カクネン</t>
    </rPh>
    <rPh sb="3" eb="5">
      <t>ゾウゲン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</si>
  <si>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</si>
  <si>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</si>
  <si>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</si>
  <si>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</si>
  <si>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</si>
  <si>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</si>
  <si>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</si>
  <si>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</si>
  <si>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ベンチマーク大学平均</t>
    <rPh sb="6" eb="10">
      <t>ダイガクヘイキン</t>
    </rPh>
    <phoneticPr fontId="1"/>
  </si>
  <si>
    <t>17-1．共同研究</t>
    <rPh sb="5" eb="9">
      <t>キョウドウケンキュウ</t>
    </rPh>
    <phoneticPr fontId="1"/>
  </si>
  <si>
    <t>データ個数</t>
    <rPh sb="3" eb="5">
      <t>コスウ</t>
    </rPh>
    <phoneticPr fontId="1"/>
  </si>
  <si>
    <t>■ベンチマーク大学平均</t>
    <rPh sb="7" eb="9">
      <t>ダイガク</t>
    </rPh>
    <rPh sb="9" eb="11">
      <t>ヘイキン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</si>
  <si>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</si>
  <si>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</si>
  <si>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（国内民間企業）受入額
《単位：千円》</t>
    <rPh sb="1" eb="3">
      <t>コクナイ</t>
    </rPh>
    <rPh sb="3" eb="5">
      <t>ミンカン</t>
    </rPh>
    <rPh sb="5" eb="7">
      <t>キギョウ</t>
    </rPh>
    <rPh sb="13" eb="15">
      <t>タンイ</t>
    </rPh>
    <rPh sb="16" eb="18">
      <t>センエン</t>
    </rPh>
    <phoneticPr fontId="1"/>
  </si>
  <si>
    <t>（他団体）受入額
《単位：千円》</t>
    <rPh sb="1" eb="4">
      <t>タダンタイ</t>
    </rPh>
    <phoneticPr fontId="1"/>
  </si>
  <si>
    <t>受入額合計
《単位：千円》</t>
    <rPh sb="0" eb="3">
      <t>ウケイレガク</t>
    </rPh>
    <rPh sb="3" eb="5">
      <t>ゴウケイ</t>
    </rPh>
    <phoneticPr fontId="1"/>
  </si>
  <si>
    <t>（国内民間企業）受入額
《単位：千円》</t>
    <rPh sb="1" eb="3">
      <t>コクナイ</t>
    </rPh>
    <rPh sb="3" eb="5">
      <t>ミンカン</t>
    </rPh>
    <rPh sb="5" eb="7">
      <t>キギョウ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</si>
  <si>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</si>
  <si>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</si>
  <si>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</si>
  <si>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（３）．全国立大学一覧</t>
    <rPh sb="4" eb="11">
      <t>ゼンコクリツダイガクイチラン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</si>
  <si>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</si>
  <si>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</si>
  <si>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</si>
  <si>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</si>
  <si>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</si>
  <si>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</si>
  <si>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</si>
  <si>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</si>
  <si>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</si>
  <si>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</si>
  <si>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</si>
  <si>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</si>
  <si>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</si>
  <si>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</si>
  <si>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</si>
  <si>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</si>
  <si>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</si>
  <si>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</si>
  <si>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</si>
  <si>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</si>
  <si>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</si>
  <si>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</si>
  <si>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</si>
  <si>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</si>
  <si>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</si>
  <si>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</si>
  <si>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</si>
  <si>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</si>
  <si>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</si>
  <si>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</si>
  <si>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</si>
  <si>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</si>
  <si>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</si>
  <si>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</si>
  <si>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</si>
  <si>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</si>
  <si>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</si>
  <si>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</si>
  <si>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</si>
  <si>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</si>
  <si>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</si>
  <si>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</si>
  <si>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</si>
  <si>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</si>
  <si>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</si>
  <si>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</si>
  <si>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</si>
  <si>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</si>
  <si>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</si>
  <si>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</si>
  <si>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</si>
  <si>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</si>
  <si>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</si>
  <si>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</si>
  <si>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</si>
  <si>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</si>
  <si>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</si>
  <si>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</si>
  <si>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</si>
  <si>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</si>
  <si>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</si>
  <si>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</si>
  <si>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</si>
  <si>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</si>
  <si>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</si>
  <si>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</si>
  <si>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</si>
  <si>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</si>
  <si>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</si>
  <si>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</si>
  <si>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</si>
  <si>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</si>
  <si>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</si>
  <si>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</si>
  <si>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</si>
  <si>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</si>
  <si>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</si>
  <si>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</si>
  <si>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</si>
  <si>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</si>
  <si>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</si>
  <si>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</si>
  <si>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</si>
  <si>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</si>
  <si>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</si>
  <si>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</si>
  <si>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</si>
  <si>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</si>
  <si>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</si>
  <si>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</si>
  <si>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</si>
  <si>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</si>
  <si>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</si>
  <si>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</si>
  <si>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</si>
  <si>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</si>
  <si>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</si>
  <si>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</si>
  <si>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</si>
  <si>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</si>
  <si>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</si>
  <si>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</si>
  <si>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</si>
  <si>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</si>
  <si>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</si>
  <si>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</si>
  <si>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</si>
  <si>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</si>
  <si>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</si>
  <si>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</si>
  <si>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</si>
  <si>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</si>
  <si>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</si>
  <si>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受入金額の推移</t>
    <rPh sb="0" eb="2">
      <t>ウケイ</t>
    </rPh>
    <rPh sb="2" eb="4">
      <t>キンガク</t>
    </rPh>
    <rPh sb="5" eb="7">
      <t>スイイ</t>
    </rPh>
    <phoneticPr fontId="1"/>
  </si>
  <si>
    <t>受入件数の推移</t>
    <rPh sb="0" eb="2">
      <t>ウケイ</t>
    </rPh>
    <rPh sb="2" eb="4">
      <t>ケンスウ</t>
    </rPh>
    <rPh sb="5" eb="7">
      <t>スイイ</t>
    </rPh>
    <phoneticPr fontId="1"/>
  </si>
  <si>
    <t>受入金額</t>
    <rPh sb="0" eb="2">
      <t>ウケイレ</t>
    </rPh>
    <rPh sb="2" eb="4">
      <t>キンガク</t>
    </rPh>
    <phoneticPr fontId="1"/>
  </si>
  <si>
    <t>受入件数</t>
    <rPh sb="0" eb="2">
      <t>ウケイレ</t>
    </rPh>
    <rPh sb="2" eb="4">
      <t>ケンスウ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</si>
  <si>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</si>
  <si>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</si>
  <si>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</si>
  <si>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</si>
  <si>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文部科学省「産学連携等実施状況調査」を加工して作成（https://www.mext.go.jp/a_menu/shinkou/sangaku/sangakub.htm）</t>
    <rPh sb="11" eb="13">
      <t>ジッシ</t>
    </rPh>
    <rPh sb="13" eb="15">
      <t>ジョウキョウ</t>
    </rPh>
    <phoneticPr fontId="1"/>
  </si>
  <si>
    <t>17-1.2022</t>
    <phoneticPr fontId="1"/>
  </si>
  <si>
    <t>総合計</t>
    <rPh sb="0" eb="3">
      <t>ソウゴウケイ</t>
    </rPh>
    <phoneticPr fontId="1"/>
  </si>
  <si>
    <t>17-1.2023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</si>
</sst>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#,##0_);\(#,##0\)"/>
    <numFmt numFmtId="177" formatCode="#,##0_);[Red]\(#,##0\)"/>
    <numFmt numFmtId="178" formatCode="#,##0_ "/>
    <numFmt numFmtId="179" formatCode="#,##0.0&quot;件&quot;"/>
    <numFmt numFmtId="180" formatCode="#,##0.0_);[Red]\(#,##0.0\)"/>
    <numFmt numFmtId="181" formatCode="#,##0.0_);\(#,##0.0\)"/>
    <numFmt numFmtId="182" formatCode="#,##0.0&quot;百万円&quot;"/>
    <numFmt numFmtId="183" formatCode="#,##0.0_ "/>
    <numFmt numFmtId="184" formatCode="0.0"/>
    <numFmt numFmtId="185" formatCode="#,##0.0&quot;千円&quot;"/>
    <numFmt numFmtId="186" formatCode="\+#,##0.0&quot;千円&quot;;\-#,##0.0&quot;千円&quot;;&quot;±0千円&quot;"/>
    <numFmt numFmtId="187" formatCode="\+#,##0.0&quot;件&quot;;\-#,##0.0&quot;件&quot;;&quot;±0件&quot;"/>
    <numFmt numFmtId="188" formatCode="\+#,##0.0&quot;百万円&quot;;\-#,##0.0&quot;百万円&quot;;&quot;±0円&quot;"/>
  </numFmts>
  <fonts count="20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0"/>
      <name val="System"/>
      <family val="2"/>
    </font>
    <font>
      <sz val="11"/>
      <name val="ＭＳ Ｐ明朝"/>
      <family val="1"/>
      <charset val="128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u/>
      <sz val="11"/>
      <color theme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</cellStyleXfs>
  <cellXfs count="243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2" xfId="0" applyBorder="1" applyAlignment="1">
      <alignment horizontal="center" vertical="center"/>
    </xf>
    <xf numFmtId="38" fontId="9" fillId="0" borderId="13" xfId="2" applyFont="1" applyBorder="1" applyAlignment="1">
      <alignment horizontal="center" vertical="center" wrapText="1"/>
    </xf>
    <xf numFmtId="177" fontId="9" fillId="0" borderId="14" xfId="8" applyNumberFormat="1" applyFont="1" applyBorder="1" applyAlignment="1">
      <alignment horizontal="center" vertical="center" wrapText="1"/>
    </xf>
    <xf numFmtId="0" fontId="9" fillId="0" borderId="14" xfId="8" applyFont="1" applyBorder="1" applyAlignment="1">
      <alignment horizontal="center" vertical="center" wrapText="1"/>
    </xf>
    <xf numFmtId="178" fontId="9" fillId="0" borderId="16" xfId="8" applyNumberFormat="1" applyFont="1" applyBorder="1" applyAlignment="1">
      <alignment horizontal="center" vertical="center" wrapText="1"/>
    </xf>
    <xf numFmtId="178" fontId="9" fillId="0" borderId="17" xfId="8" applyNumberFormat="1" applyFont="1" applyBorder="1" applyAlignment="1">
      <alignment horizontal="center" vertical="center" wrapText="1"/>
    </xf>
    <xf numFmtId="0" fontId="0" fillId="4" borderId="18" xfId="0" applyFill="1" applyBorder="1">
      <alignment vertical="center"/>
    </xf>
    <xf numFmtId="178" fontId="0" fillId="4" borderId="13" xfId="0" applyNumberFormat="1" applyFill="1" applyBorder="1">
      <alignment vertical="center"/>
    </xf>
    <xf numFmtId="178" fontId="0" fillId="4" borderId="14" xfId="0" applyNumberFormat="1" applyFill="1" applyBorder="1">
      <alignment vertical="center"/>
    </xf>
    <xf numFmtId="178" fontId="0" fillId="4" borderId="19" xfId="0" applyNumberFormat="1" applyFill="1" applyBorder="1">
      <alignment vertical="center"/>
    </xf>
    <xf numFmtId="178" fontId="0" fillId="4" borderId="20" xfId="0" applyNumberFormat="1" applyFill="1" applyBorder="1">
      <alignment vertical="center"/>
    </xf>
    <xf numFmtId="178" fontId="0" fillId="4" borderId="21" xfId="0" applyNumberFormat="1" applyFill="1" applyBorder="1">
      <alignment vertical="center"/>
    </xf>
    <xf numFmtId="178" fontId="0" fillId="4" borderId="17" xfId="0" applyNumberFormat="1" applyFill="1" applyBorder="1">
      <alignment vertical="center"/>
    </xf>
    <xf numFmtId="0" fontId="0" fillId="0" borderId="22" xfId="0" applyBorder="1">
      <alignment vertical="center"/>
    </xf>
    <xf numFmtId="178" fontId="0" fillId="0" borderId="23" xfId="0" applyNumberFormat="1" applyBorder="1">
      <alignment vertical="center"/>
    </xf>
    <xf numFmtId="178" fontId="0" fillId="0" borderId="24" xfId="0" applyNumberFormat="1" applyBorder="1">
      <alignment vertical="center"/>
    </xf>
    <xf numFmtId="178" fontId="0" fillId="0" borderId="25" xfId="0" applyNumberFormat="1" applyFill="1" applyBorder="1">
      <alignment vertical="center"/>
    </xf>
    <xf numFmtId="178" fontId="0" fillId="0" borderId="24" xfId="0" applyNumberFormat="1" applyFill="1" applyBorder="1">
      <alignment vertical="center"/>
    </xf>
    <xf numFmtId="178" fontId="0" fillId="0" borderId="26" xfId="0" applyNumberFormat="1" applyBorder="1">
      <alignment vertical="center"/>
    </xf>
    <xf numFmtId="0" fontId="0" fillId="0" borderId="27" xfId="0" applyBorder="1">
      <alignment vertical="center"/>
    </xf>
    <xf numFmtId="178" fontId="0" fillId="0" borderId="28" xfId="0" applyNumberFormat="1" applyBorder="1">
      <alignment vertical="center"/>
    </xf>
    <xf numFmtId="178" fontId="0" fillId="0" borderId="30" xfId="0" applyNumberFormat="1" applyBorder="1">
      <alignment vertical="center"/>
    </xf>
    <xf numFmtId="178" fontId="0" fillId="0" borderId="32" xfId="0" applyNumberFormat="1" applyBorder="1">
      <alignment vertical="center"/>
    </xf>
    <xf numFmtId="178" fontId="10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8" fontId="9" fillId="0" borderId="35" xfId="2" applyFont="1" applyBorder="1" applyAlignment="1">
      <alignment horizontal="center" vertical="center" wrapText="1"/>
    </xf>
    <xf numFmtId="177" fontId="9" fillId="0" borderId="36" xfId="8" applyNumberFormat="1" applyFont="1" applyBorder="1" applyAlignment="1">
      <alignment horizontal="center" vertical="center" wrapText="1"/>
    </xf>
    <xf numFmtId="177" fontId="9" fillId="0" borderId="10" xfId="8" applyNumberFormat="1" applyFont="1" applyBorder="1" applyAlignment="1">
      <alignment horizontal="center" vertical="center" wrapText="1"/>
    </xf>
    <xf numFmtId="178" fontId="9" fillId="0" borderId="37" xfId="8" applyNumberFormat="1" applyFont="1" applyBorder="1" applyAlignment="1">
      <alignment horizontal="center" vertical="center" wrapText="1"/>
    </xf>
    <xf numFmtId="178" fontId="9" fillId="0" borderId="38" xfId="8" applyNumberFormat="1" applyFont="1" applyBorder="1" applyAlignment="1">
      <alignment horizontal="center" vertical="center" wrapText="1"/>
    </xf>
    <xf numFmtId="178" fontId="9" fillId="0" borderId="11" xfId="8" applyNumberFormat="1" applyFont="1" applyBorder="1" applyAlignment="1">
      <alignment horizontal="center" vertical="center" wrapText="1"/>
    </xf>
    <xf numFmtId="178" fontId="9" fillId="0" borderId="39" xfId="8" applyNumberFormat="1" applyFont="1" applyBorder="1" applyAlignment="1">
      <alignment horizontal="center" vertical="center" wrapText="1"/>
    </xf>
    <xf numFmtId="0" fontId="0" fillId="0" borderId="12" xfId="0" applyBorder="1">
      <alignment vertical="center"/>
    </xf>
    <xf numFmtId="177" fontId="0" fillId="0" borderId="1" xfId="7" applyNumberFormat="1" applyFont="1" applyBorder="1">
      <alignment vertical="center"/>
    </xf>
    <xf numFmtId="177" fontId="0" fillId="0" borderId="12" xfId="0" applyNumberFormat="1" applyBorder="1">
      <alignment vertical="center"/>
    </xf>
    <xf numFmtId="178" fontId="0" fillId="0" borderId="25" xfId="0" applyNumberFormat="1" applyBorder="1">
      <alignment vertical="center"/>
    </xf>
    <xf numFmtId="178" fontId="0" fillId="0" borderId="40" xfId="0" applyNumberFormat="1" applyBorder="1">
      <alignment vertical="center"/>
    </xf>
    <xf numFmtId="178" fontId="0" fillId="0" borderId="41" xfId="0" applyNumberFormat="1" applyBorder="1">
      <alignment vertical="center"/>
    </xf>
    <xf numFmtId="0" fontId="0" fillId="0" borderId="1" xfId="0" applyFill="1" applyBorder="1">
      <alignment vertical="center"/>
    </xf>
    <xf numFmtId="0" fontId="0" fillId="0" borderId="12" xfId="0" applyFill="1" applyBorder="1">
      <alignment vertical="center"/>
    </xf>
    <xf numFmtId="177" fontId="0" fillId="0" borderId="1" xfId="7" applyNumberFormat="1" applyFont="1" applyFill="1" applyBorder="1">
      <alignment vertical="center"/>
    </xf>
    <xf numFmtId="177" fontId="0" fillId="0" borderId="12" xfId="0" applyNumberFormat="1" applyFill="1" applyBorder="1">
      <alignment vertical="center"/>
    </xf>
    <xf numFmtId="0" fontId="0" fillId="4" borderId="12" xfId="0" applyFill="1" applyBorder="1">
      <alignment vertical="center"/>
    </xf>
    <xf numFmtId="178" fontId="0" fillId="4" borderId="23" xfId="0" applyNumberFormat="1" applyFill="1" applyBorder="1">
      <alignment vertical="center"/>
    </xf>
    <xf numFmtId="177" fontId="0" fillId="4" borderId="1" xfId="7" applyNumberFormat="1" applyFont="1" applyFill="1" applyBorder="1">
      <alignment vertical="center"/>
    </xf>
    <xf numFmtId="177" fontId="0" fillId="4" borderId="12" xfId="0" applyNumberFormat="1" applyFill="1" applyBorder="1">
      <alignment vertical="center"/>
    </xf>
    <xf numFmtId="178" fontId="0" fillId="4" borderId="25" xfId="0" applyNumberFormat="1" applyFill="1" applyBorder="1">
      <alignment vertical="center"/>
    </xf>
    <xf numFmtId="178" fontId="0" fillId="4" borderId="24" xfId="0" applyNumberFormat="1" applyFill="1" applyBorder="1">
      <alignment vertical="center"/>
    </xf>
    <xf numFmtId="178" fontId="0" fillId="4" borderId="40" xfId="0" applyNumberFormat="1" applyFill="1" applyBorder="1">
      <alignment vertical="center"/>
    </xf>
    <xf numFmtId="178" fontId="0" fillId="4" borderId="41" xfId="0" applyNumberFormat="1" applyFill="1" applyBorder="1">
      <alignment vertical="center"/>
    </xf>
    <xf numFmtId="177" fontId="0" fillId="0" borderId="29" xfId="7" applyNumberFormat="1" applyFont="1" applyBorder="1">
      <alignment vertical="center"/>
    </xf>
    <xf numFmtId="177" fontId="0" fillId="0" borderId="42" xfId="0" applyNumberFormat="1" applyBorder="1">
      <alignment vertical="center"/>
    </xf>
    <xf numFmtId="178" fontId="0" fillId="0" borderId="31" xfId="0" applyNumberFormat="1" applyBorder="1">
      <alignment vertical="center"/>
    </xf>
    <xf numFmtId="178" fontId="0" fillId="0" borderId="43" xfId="0" applyNumberFormat="1" applyBorder="1">
      <alignment vertical="center"/>
    </xf>
    <xf numFmtId="178" fontId="0" fillId="0" borderId="44" xfId="0" applyNumberFormat="1" applyBorder="1">
      <alignment vertical="center"/>
    </xf>
    <xf numFmtId="178" fontId="0" fillId="0" borderId="23" xfId="0" applyNumberFormat="1" applyFill="1" applyBorder="1">
      <alignment vertical="center"/>
    </xf>
    <xf numFmtId="177" fontId="10" fillId="0" borderId="0" xfId="0" applyNumberFormat="1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38" fontId="9" fillId="0" borderId="35" xfId="2" applyFont="1" applyFill="1" applyBorder="1" applyAlignment="1">
      <alignment horizontal="center" vertical="center" wrapText="1"/>
    </xf>
    <xf numFmtId="177" fontId="9" fillId="0" borderId="36" xfId="8" applyNumberFormat="1" applyFont="1" applyFill="1" applyBorder="1" applyAlignment="1">
      <alignment horizontal="center" vertical="center" wrapText="1"/>
    </xf>
    <xf numFmtId="177" fontId="9" fillId="0" borderId="10" xfId="8" applyNumberFormat="1" applyFont="1" applyFill="1" applyBorder="1" applyAlignment="1">
      <alignment horizontal="center" vertical="center" wrapText="1"/>
    </xf>
    <xf numFmtId="178" fontId="9" fillId="0" borderId="37" xfId="8" applyNumberFormat="1" applyFont="1" applyFill="1" applyBorder="1" applyAlignment="1">
      <alignment horizontal="center" vertical="center" wrapText="1"/>
    </xf>
    <xf numFmtId="178" fontId="9" fillId="0" borderId="38" xfId="8" applyNumberFormat="1" applyFont="1" applyFill="1" applyBorder="1" applyAlignment="1">
      <alignment horizontal="center" vertical="center" wrapText="1"/>
    </xf>
    <xf numFmtId="178" fontId="9" fillId="0" borderId="11" xfId="8" applyNumberFormat="1" applyFont="1" applyFill="1" applyBorder="1" applyAlignment="1">
      <alignment horizontal="center" vertical="center" wrapText="1"/>
    </xf>
    <xf numFmtId="178" fontId="9" fillId="0" borderId="39" xfId="8" applyNumberFormat="1" applyFont="1" applyFill="1" applyBorder="1" applyAlignment="1">
      <alignment horizontal="center" vertical="center" wrapText="1"/>
    </xf>
    <xf numFmtId="178" fontId="0" fillId="0" borderId="40" xfId="0" applyNumberFormat="1" applyFill="1" applyBorder="1">
      <alignment vertical="center"/>
    </xf>
    <xf numFmtId="178" fontId="0" fillId="0" borderId="41" xfId="0" applyNumberFormat="1" applyFill="1" applyBorder="1">
      <alignment vertical="center"/>
    </xf>
    <xf numFmtId="177" fontId="0" fillId="0" borderId="0" xfId="0" applyNumberFormat="1">
      <alignment vertical="center"/>
    </xf>
    <xf numFmtId="0" fontId="12" fillId="0" borderId="45" xfId="9" applyBorder="1" applyAlignment="1">
      <alignment horizontal="center" vertical="center"/>
    </xf>
    <xf numFmtId="0" fontId="12" fillId="0" borderId="1" xfId="9" applyBorder="1" applyAlignment="1">
      <alignment vertical="center" wrapText="1"/>
    </xf>
    <xf numFmtId="0" fontId="12" fillId="0" borderId="1" xfId="9" applyBorder="1">
      <alignment vertical="center"/>
    </xf>
    <xf numFmtId="49" fontId="0" fillId="0" borderId="0" xfId="0" applyNumberFormat="1">
      <alignment vertical="center"/>
    </xf>
    <xf numFmtId="0" fontId="0" fillId="0" borderId="0" xfId="0" applyBorder="1">
      <alignment vertical="center"/>
    </xf>
    <xf numFmtId="0" fontId="13" fillId="0" borderId="0" xfId="0" applyFont="1" applyFill="1" applyBorder="1">
      <alignment vertical="center"/>
    </xf>
    <xf numFmtId="0" fontId="14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0" fillId="5" borderId="0" xfId="0" applyFill="1">
      <alignment vertical="center"/>
    </xf>
    <xf numFmtId="0" fontId="0" fillId="8" borderId="0" xfId="0" applyFill="1">
      <alignment vertical="center"/>
    </xf>
    <xf numFmtId="0" fontId="12" fillId="0" borderId="1" xfId="9" applyBorder="1" applyAlignment="1">
      <alignment horizontal="center" vertical="center"/>
    </xf>
    <xf numFmtId="183" fontId="0" fillId="0" borderId="23" xfId="0" applyNumberFormat="1" applyBorder="1">
      <alignment vertical="center"/>
    </xf>
    <xf numFmtId="183" fontId="0" fillId="0" borderId="1" xfId="0" applyNumberFormat="1" applyBorder="1">
      <alignment vertical="center"/>
    </xf>
    <xf numFmtId="183" fontId="0" fillId="0" borderId="25" xfId="0" applyNumberFormat="1" applyFill="1" applyBorder="1">
      <alignment vertical="center"/>
    </xf>
    <xf numFmtId="183" fontId="0" fillId="0" borderId="24" xfId="0" applyNumberFormat="1" applyFill="1" applyBorder="1">
      <alignment vertical="center"/>
    </xf>
    <xf numFmtId="183" fontId="0" fillId="0" borderId="28" xfId="0" applyNumberFormat="1" applyBorder="1">
      <alignment vertical="center"/>
    </xf>
    <xf numFmtId="183" fontId="0" fillId="0" borderId="29" xfId="0" applyNumberFormat="1" applyBorder="1">
      <alignment vertical="center"/>
    </xf>
    <xf numFmtId="183" fontId="0" fillId="0" borderId="31" xfId="0" applyNumberFormat="1" applyFill="1" applyBorder="1">
      <alignment vertical="center"/>
    </xf>
    <xf numFmtId="183" fontId="0" fillId="0" borderId="30" xfId="0" applyNumberForma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79" fontId="6" fillId="0" borderId="1" xfId="0" applyNumberFormat="1" applyFont="1" applyBorder="1" applyAlignment="1">
      <alignment horizontal="center" vertical="center"/>
    </xf>
    <xf numFmtId="187" fontId="5" fillId="0" borderId="1" xfId="0" applyNumberFormat="1" applyFont="1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 shrinkToFit="1"/>
    </xf>
    <xf numFmtId="186" fontId="5" fillId="0" borderId="1" xfId="0" applyNumberFormat="1" applyFont="1" applyFill="1" applyBorder="1" applyAlignment="1">
      <alignment horizontal="center" vertical="center"/>
    </xf>
    <xf numFmtId="182" fontId="6" fillId="0" borderId="1" xfId="0" applyNumberFormat="1" applyFont="1" applyBorder="1" applyAlignment="1">
      <alignment horizontal="center" vertical="center" shrinkToFit="1"/>
    </xf>
    <xf numFmtId="188" fontId="5" fillId="0" borderId="1" xfId="0" applyNumberFormat="1" applyFont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 shrinkToFit="1"/>
    </xf>
    <xf numFmtId="188" fontId="5" fillId="0" borderId="1" xfId="0" applyNumberFormat="1" applyFont="1" applyFill="1" applyBorder="1" applyAlignment="1">
      <alignment horizontal="center" vertical="center" shrinkToFit="1"/>
    </xf>
    <xf numFmtId="178" fontId="9" fillId="0" borderId="21" xfId="8" applyNumberFormat="1" applyFont="1" applyBorder="1" applyAlignment="1">
      <alignment horizontal="center" vertical="center" wrapText="1"/>
    </xf>
    <xf numFmtId="183" fontId="0" fillId="0" borderId="12" xfId="0" applyNumberFormat="1" applyBorder="1">
      <alignment vertical="center"/>
    </xf>
    <xf numFmtId="183" fontId="0" fillId="0" borderId="42" xfId="0" applyNumberFormat="1" applyBorder="1">
      <alignment vertical="center"/>
    </xf>
    <xf numFmtId="178" fontId="0" fillId="4" borderId="33" xfId="0" applyNumberFormat="1" applyFill="1" applyBorder="1">
      <alignment vertical="center"/>
    </xf>
    <xf numFmtId="178" fontId="0" fillId="0" borderId="52" xfId="0" applyNumberFormat="1" applyBorder="1">
      <alignment vertical="center"/>
    </xf>
    <xf numFmtId="178" fontId="0" fillId="0" borderId="53" xfId="0" applyNumberFormat="1" applyBorder="1">
      <alignment vertical="center"/>
    </xf>
    <xf numFmtId="178" fontId="9" fillId="0" borderId="54" xfId="8" applyNumberFormat="1" applyFont="1" applyBorder="1" applyAlignment="1">
      <alignment horizontal="center" vertical="center" wrapText="1"/>
    </xf>
    <xf numFmtId="178" fontId="9" fillId="0" borderId="55" xfId="8" applyNumberFormat="1" applyFont="1" applyBorder="1" applyAlignment="1">
      <alignment horizontal="center" vertical="center" wrapText="1"/>
    </xf>
    <xf numFmtId="0" fontId="13" fillId="0" borderId="0" xfId="0" applyFont="1" applyProtection="1">
      <alignment vertical="center"/>
    </xf>
    <xf numFmtId="0" fontId="16" fillId="0" borderId="45" xfId="9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6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10" borderId="0" xfId="0" applyFont="1" applyFill="1" applyAlignment="1" applyProtection="1">
      <alignment horizontal="center" vertical="center"/>
    </xf>
    <xf numFmtId="0" fontId="13" fillId="5" borderId="2" xfId="0" applyFont="1" applyFill="1" applyBorder="1" applyProtection="1">
      <alignment vertical="center"/>
    </xf>
    <xf numFmtId="0" fontId="13" fillId="5" borderId="3" xfId="0" applyFont="1" applyFill="1" applyBorder="1" applyProtection="1">
      <alignment vertical="center"/>
    </xf>
    <xf numFmtId="0" fontId="13" fillId="5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13" fillId="5" borderId="4" xfId="0" applyFont="1" applyFill="1" applyBorder="1" applyProtection="1">
      <alignment vertical="center"/>
    </xf>
    <xf numFmtId="0" fontId="13" fillId="5" borderId="5" xfId="0" applyFont="1" applyFill="1" applyBorder="1" applyProtection="1">
      <alignment vertical="center"/>
    </xf>
    <xf numFmtId="0" fontId="13" fillId="5" borderId="0" xfId="0" applyFont="1" applyFill="1" applyBorder="1" applyProtection="1">
      <alignment vertical="center"/>
    </xf>
    <xf numFmtId="0" fontId="13" fillId="5" borderId="0" xfId="0" applyFont="1" applyFill="1" applyBorder="1" applyAlignment="1" applyProtection="1">
      <alignment horizontal="center" vertical="center"/>
    </xf>
    <xf numFmtId="0" fontId="13" fillId="5" borderId="6" xfId="0" applyFont="1" applyFill="1" applyBorder="1" applyProtection="1">
      <alignment vertical="center"/>
    </xf>
    <xf numFmtId="0" fontId="13" fillId="4" borderId="1" xfId="0" applyFont="1" applyFill="1" applyBorder="1" applyProtection="1">
      <alignment vertical="center"/>
    </xf>
    <xf numFmtId="0" fontId="13" fillId="0" borderId="1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 shrinkToFit="1"/>
    </xf>
    <xf numFmtId="9" fontId="6" fillId="0" borderId="40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7" borderId="36" xfId="0" applyFont="1" applyFill="1" applyBorder="1" applyAlignment="1" applyProtection="1">
      <alignment horizontal="center" vertical="center" shrinkToFit="1"/>
    </xf>
    <xf numFmtId="0" fontId="6" fillId="7" borderId="39" xfId="0" applyFont="1" applyFill="1" applyBorder="1" applyAlignment="1" applyProtection="1">
      <alignment horizontal="center" vertical="center" shrinkToFit="1"/>
    </xf>
    <xf numFmtId="0" fontId="6" fillId="6" borderId="36" xfId="0" applyFont="1" applyFill="1" applyBorder="1" applyAlignment="1" applyProtection="1">
      <alignment horizontal="center" vertical="center" shrinkToFit="1"/>
    </xf>
    <xf numFmtId="0" fontId="6" fillId="6" borderId="39" xfId="0" applyFont="1" applyFill="1" applyBorder="1" applyAlignment="1" applyProtection="1">
      <alignment horizontal="center" vertical="center" shrinkToFit="1"/>
    </xf>
    <xf numFmtId="0" fontId="13" fillId="0" borderId="1" xfId="3" applyFont="1" applyBorder="1" applyProtection="1"/>
    <xf numFmtId="176" fontId="13" fillId="0" borderId="1" xfId="0" applyNumberFormat="1" applyFont="1" applyBorder="1" applyAlignment="1" applyProtection="1">
      <alignment horizontal="center" vertical="center"/>
    </xf>
    <xf numFmtId="180" fontId="6" fillId="0" borderId="23" xfId="0" applyNumberFormat="1" applyFont="1" applyBorder="1" applyAlignment="1" applyProtection="1">
      <alignment horizontal="center" vertical="center" shrinkToFit="1"/>
    </xf>
    <xf numFmtId="180" fontId="6" fillId="0" borderId="40" xfId="0" applyNumberFormat="1" applyFont="1" applyBorder="1" applyAlignment="1" applyProtection="1">
      <alignment horizontal="center" vertical="center" shrinkToFit="1"/>
    </xf>
    <xf numFmtId="0" fontId="6" fillId="0" borderId="4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3" xfId="0" applyNumberFormat="1" applyFont="1" applyBorder="1" applyAlignment="1" applyProtection="1">
      <alignment horizontal="center" vertical="center"/>
    </xf>
    <xf numFmtId="184" fontId="6" fillId="0" borderId="1" xfId="0" applyNumberFormat="1" applyFont="1" applyBorder="1" applyAlignment="1" applyProtection="1">
      <alignment horizontal="center" vertical="center" shrinkToFit="1"/>
    </xf>
    <xf numFmtId="0" fontId="6" fillId="0" borderId="41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13" fillId="0" borderId="50" xfId="0" applyFont="1" applyBorder="1" applyAlignment="1" applyProtection="1">
      <alignment horizontal="center" vertical="center"/>
    </xf>
    <xf numFmtId="0" fontId="13" fillId="0" borderId="1" xfId="0" applyFont="1" applyBorder="1" applyProtection="1">
      <alignment vertical="center"/>
    </xf>
    <xf numFmtId="180" fontId="6" fillId="0" borderId="28" xfId="0" applyNumberFormat="1" applyFont="1" applyBorder="1" applyAlignment="1" applyProtection="1">
      <alignment horizontal="center" vertical="center" shrinkToFit="1"/>
    </xf>
    <xf numFmtId="180" fontId="6" fillId="0" borderId="43" xfId="0" applyNumberFormat="1" applyFont="1" applyBorder="1" applyAlignment="1" applyProtection="1">
      <alignment horizontal="center" vertical="center" shrinkToFit="1"/>
    </xf>
    <xf numFmtId="0" fontId="6" fillId="0" borderId="44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</xf>
    <xf numFmtId="0" fontId="6" fillId="0" borderId="42" xfId="0" applyFont="1" applyBorder="1" applyAlignment="1" applyProtection="1">
      <alignment horizontal="center" vertical="center" shrinkToFit="1"/>
    </xf>
    <xf numFmtId="177" fontId="6" fillId="0" borderId="28" xfId="0" applyNumberFormat="1" applyFont="1" applyBorder="1" applyAlignment="1" applyProtection="1">
      <alignment horizontal="center" vertical="center"/>
    </xf>
    <xf numFmtId="184" fontId="6" fillId="0" borderId="29" xfId="0" applyNumberFormat="1" applyFont="1" applyBorder="1" applyAlignment="1" applyProtection="1">
      <alignment horizontal="center" vertical="center" shrinkToFit="1"/>
    </xf>
    <xf numFmtId="0" fontId="6" fillId="0" borderId="44" xfId="0" applyFont="1" applyBorder="1" applyAlignment="1" applyProtection="1">
      <alignment horizontal="center" vertical="center" shrinkToFit="1"/>
    </xf>
    <xf numFmtId="177" fontId="6" fillId="0" borderId="29" xfId="0" applyNumberFormat="1" applyFont="1" applyBorder="1" applyAlignment="1" applyProtection="1">
      <alignment horizontal="center" vertical="center"/>
    </xf>
    <xf numFmtId="0" fontId="13" fillId="0" borderId="51" xfId="0" applyFont="1" applyBorder="1" applyAlignment="1" applyProtection="1">
      <alignment horizontal="center" vertical="center"/>
    </xf>
    <xf numFmtId="0" fontId="13" fillId="3" borderId="1" xfId="0" applyFont="1" applyFill="1" applyBorder="1" applyProtection="1">
      <alignment vertical="center"/>
    </xf>
    <xf numFmtId="0" fontId="17" fillId="0" borderId="1" xfId="0" applyFont="1" applyFill="1" applyBorder="1" applyProtection="1">
      <alignment vertical="center"/>
    </xf>
    <xf numFmtId="181" fontId="13" fillId="0" borderId="1" xfId="0" applyNumberFormat="1" applyFont="1" applyBorder="1" applyAlignment="1" applyProtection="1">
      <alignment horizontal="center" vertical="center"/>
    </xf>
    <xf numFmtId="0" fontId="13" fillId="0" borderId="1" xfId="0" applyFont="1" applyFill="1" applyBorder="1" applyProtection="1">
      <alignment vertical="center"/>
    </xf>
    <xf numFmtId="178" fontId="13" fillId="0" borderId="1" xfId="0" applyNumberFormat="1" applyFont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 wrapText="1"/>
    </xf>
    <xf numFmtId="180" fontId="13" fillId="0" borderId="1" xfId="0" applyNumberFormat="1" applyFont="1" applyFill="1" applyBorder="1" applyAlignment="1" applyProtection="1">
      <alignment horizontal="center" vertical="center"/>
    </xf>
    <xf numFmtId="0" fontId="13" fillId="5" borderId="7" xfId="0" applyFont="1" applyFill="1" applyBorder="1" applyProtection="1">
      <alignment vertical="center"/>
    </xf>
    <xf numFmtId="0" fontId="13" fillId="5" borderId="8" xfId="0" applyFont="1" applyFill="1" applyBorder="1" applyProtection="1">
      <alignment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5" borderId="9" xfId="0" applyFont="1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13" fillId="0" borderId="1" xfId="0" applyFont="1" applyBorder="1" applyAlignment="1">
      <alignment horizontal="center" vertical="center"/>
    </xf>
    <xf numFmtId="178" fontId="0" fillId="0" borderId="61" xfId="0" applyNumberFormat="1" applyBorder="1">
      <alignment vertical="center"/>
    </xf>
    <xf numFmtId="178" fontId="0" fillId="0" borderId="62" xfId="0" applyNumberFormat="1" applyBorder="1">
      <alignment vertical="center"/>
    </xf>
    <xf numFmtId="0" fontId="0" fillId="0" borderId="60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NumberFormat="1" applyFont="1" applyProtection="1">
      <alignment vertical="center"/>
    </xf>
    <xf numFmtId="0" fontId="5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13" fillId="0" borderId="0" xfId="0" applyNumberFormat="1" applyFont="1" applyAlignment="1" applyProtection="1">
      <alignment horizontal="center" vertical="center"/>
    </xf>
    <xf numFmtId="0" fontId="6" fillId="5" borderId="3" xfId="0" applyNumberFormat="1" applyFont="1" applyFill="1" applyBorder="1" applyProtection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 applyProtection="1">
      <alignment horizontal="center" vertical="center"/>
    </xf>
    <xf numFmtId="0" fontId="6" fillId="0" borderId="29" xfId="0" applyNumberFormat="1" applyFont="1" applyBorder="1" applyAlignment="1" applyProtection="1">
      <alignment horizontal="center" vertical="center"/>
    </xf>
    <xf numFmtId="0" fontId="13" fillId="5" borderId="0" xfId="0" applyNumberFormat="1" applyFont="1" applyFill="1" applyBorder="1" applyProtection="1">
      <alignment vertical="center"/>
    </xf>
    <xf numFmtId="0" fontId="13" fillId="5" borderId="8" xfId="0" applyNumberFormat="1" applyFont="1" applyFill="1" applyBorder="1" applyProtection="1">
      <alignment vertical="center"/>
    </xf>
    <xf numFmtId="0" fontId="0" fillId="0" borderId="0" xfId="0" applyNumberFormat="1" applyProtection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6" fillId="6" borderId="15" xfId="0" applyFont="1" applyFill="1" applyBorder="1" applyAlignment="1" applyProtection="1">
      <alignment horizontal="center" vertical="center" wrapText="1"/>
    </xf>
    <xf numFmtId="0" fontId="6" fillId="6" borderId="36" xfId="0" applyFont="1" applyFill="1" applyBorder="1" applyAlignment="1" applyProtection="1">
      <alignment horizontal="center" vertical="center" wrapText="1"/>
    </xf>
    <xf numFmtId="0" fontId="6" fillId="9" borderId="21" xfId="0" applyFont="1" applyFill="1" applyBorder="1" applyAlignment="1" applyProtection="1">
      <alignment horizontal="center" vertical="center" shrinkToFit="1"/>
    </xf>
    <xf numFmtId="0" fontId="6" fillId="9" borderId="34" xfId="0" applyFont="1" applyFill="1" applyBorder="1" applyAlignment="1" applyProtection="1">
      <alignment horizontal="center" vertical="center" shrinkToFit="1"/>
    </xf>
    <xf numFmtId="0" fontId="18" fillId="11" borderId="34" xfId="0" applyFont="1" applyFill="1" applyBorder="1" applyAlignment="1" applyProtection="1">
      <alignment horizontal="center" vertical="center"/>
    </xf>
    <xf numFmtId="0" fontId="19" fillId="11" borderId="50" xfId="0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9" borderId="17" xfId="0" applyFont="1" applyFill="1" applyBorder="1" applyAlignment="1" applyProtection="1">
      <alignment horizontal="center" vertical="center"/>
    </xf>
    <xf numFmtId="0" fontId="6" fillId="9" borderId="41" xfId="0" applyFont="1" applyFill="1" applyBorder="1" applyAlignment="1" applyProtection="1">
      <alignment horizontal="center" vertical="center"/>
    </xf>
    <xf numFmtId="0" fontId="6" fillId="9" borderId="47" xfId="0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0" fontId="6" fillId="9" borderId="49" xfId="0" applyFont="1" applyFill="1" applyBorder="1" applyAlignment="1" applyProtection="1">
      <alignment horizontal="center" vertical="center"/>
    </xf>
    <xf numFmtId="0" fontId="6" fillId="9" borderId="0" xfId="0" applyFont="1" applyFill="1" applyBorder="1" applyAlignment="1" applyProtection="1">
      <alignment horizontal="center" vertical="center"/>
    </xf>
    <xf numFmtId="0" fontId="6" fillId="7" borderId="48" xfId="0" applyFont="1" applyFill="1" applyBorder="1" applyAlignment="1" applyProtection="1">
      <alignment horizontal="center" vertical="center" wrapText="1"/>
    </xf>
    <xf numFmtId="0" fontId="6" fillId="7" borderId="35" xfId="0" applyFont="1" applyFill="1" applyBorder="1" applyAlignment="1" applyProtection="1">
      <alignment horizontal="center" vertical="center" wrapText="1"/>
    </xf>
    <xf numFmtId="178" fontId="0" fillId="0" borderId="18" xfId="0" applyNumberFormat="1" applyFont="1" applyBorder="1" applyAlignment="1">
      <alignment horizontal="center" vertical="center"/>
    </xf>
    <xf numFmtId="178" fontId="0" fillId="0" borderId="33" xfId="0" applyNumberFormat="1" applyFont="1" applyBorder="1" applyAlignment="1">
      <alignment horizontal="center" vertical="center"/>
    </xf>
    <xf numFmtId="178" fontId="0" fillId="0" borderId="34" xfId="0" applyNumberFormat="1" applyFont="1" applyBorder="1" applyAlignment="1">
      <alignment horizontal="center" vertical="center"/>
    </xf>
  </cellXfs>
  <cellStyles count="10">
    <cellStyle name="パーセント" xfId="7" builtinId="5"/>
    <cellStyle name="ハイパーリンク" xfId="9" builtinId="8"/>
    <cellStyle name="桁区切り" xfId="2" builtinId="6"/>
    <cellStyle name="桁区切り 2 2" xfId="5" xr:uid="{00000000-0005-0000-0000-000003000000}"/>
    <cellStyle name="桁区切り 4" xfId="4" xr:uid="{00000000-0005-0000-0000-000004000000}"/>
    <cellStyle name="標準" xfId="0" builtinId="0"/>
    <cellStyle name="標準 2" xfId="1" xr:uid="{00000000-0005-0000-0000-000006000000}"/>
    <cellStyle name="標準 2 15" xfId="6" xr:uid="{00000000-0005-0000-0000-000007000000}"/>
    <cellStyle name="標準 2 2" xfId="8" xr:uid="{00000000-0005-0000-0000-000008000000}"/>
    <cellStyle name="標準 40" xfId="3" xr:uid="{00000000-0005-0000-0000-000009000000}"/>
  </cellStyles>
  <dxfs count="100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23166891587945"/>
          <c:y val="0.14819558287795992"/>
          <c:w val="0.75694404596186615"/>
          <c:h val="0.6291460285586791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'17.グラフデータ'!$C$7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'17.グラフデータ'!$D$6:$H$6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'17.グラフデータ'!$D$7:$H$7</c:f>
              <c:numCache>
                <c:formatCode>#,##0_);\(#,##0\)</c:formatCode>
                <c:ptCount val="5"/>
                <c:pt idx="0">
                  <c:v>259522</c:v>
                </c:pt>
                <c:pt idx="1">
                  <c:v>154137</c:v>
                </c:pt>
                <c:pt idx="2">
                  <c:v>156128</c:v>
                </c:pt>
                <c:pt idx="3">
                  <c:v>207953</c:v>
                </c:pt>
                <c:pt idx="4">
                  <c:v>175335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B8-44B2-ABA5-22257B2D4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'17.グラフデータ'!$C$8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'17.グラフデータ'!$D$6:$H$6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'17.グラフデータ'!$D$8:$H$8</c:f>
              <c:numCache>
                <c:formatCode>#,##0_);\(#,##0\)</c:formatCode>
                <c:ptCount val="5"/>
                <c:pt idx="0">
                  <c:v>141</c:v>
                </c:pt>
                <c:pt idx="1">
                  <c:v>133</c:v>
                </c:pt>
                <c:pt idx="2">
                  <c:v>141</c:v>
                </c:pt>
                <c:pt idx="3">
                  <c:v>150</c:v>
                </c:pt>
                <c:pt idx="4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B8-44B2-ABA5-22257B2D4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60000"/>
      </c:valAx>
      <c:valAx>
        <c:axId val="387448456"/>
        <c:scaling>
          <c:orientation val="minMax"/>
          <c:max val="200"/>
          <c:min val="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4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solidFill>
          <a:schemeClr val="accent1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763789628000734"/>
          <c:y val="0.13096396857923498"/>
          <c:w val="0.78557128458860181"/>
          <c:h val="0.631953551912568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'17.グラフデータ'!$C$12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'17.グラフデータ'!$D$11:$H$11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'17.グラフデータ'!$D$12:$H$12</c:f>
              <c:numCache>
                <c:formatCode>#,##0_);\(#,##0\)</c:formatCode>
                <c:ptCount val="5"/>
                <c:pt idx="0">
                  <c:v>71791</c:v>
                </c:pt>
                <c:pt idx="1">
                  <c:v>76229</c:v>
                </c:pt>
                <c:pt idx="2">
                  <c:v>80000</c:v>
                </c:pt>
                <c:pt idx="3">
                  <c:v>86951</c:v>
                </c:pt>
                <c:pt idx="4">
                  <c:v>92798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4-4DA5-B03D-9D4791E98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'17.グラフデータ'!$C$13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'17.グラフデータ'!$D$11:$H$11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'17.グラフデータ'!$D$13:$H$13</c:f>
              <c:numCache>
                <c:formatCode>#,##0_);\(#,##0\)</c:formatCode>
                <c:ptCount val="5"/>
                <c:pt idx="0">
                  <c:v>23304</c:v>
                </c:pt>
                <c:pt idx="1">
                  <c:v>22979</c:v>
                </c:pt>
                <c:pt idx="2">
                  <c:v>23301</c:v>
                </c:pt>
                <c:pt idx="3">
                  <c:v>23462</c:v>
                </c:pt>
                <c:pt idx="4">
                  <c:v>24275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54-4DA5-B03D-9D4791E98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20000"/>
      </c:valAx>
      <c:valAx>
        <c:axId val="387448456"/>
        <c:scaling>
          <c:orientation val="minMax"/>
          <c:max val="30000"/>
          <c:min val="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600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23481781376519"/>
          <c:y val="0.14819558287795992"/>
          <c:w val="0.74974656508017468"/>
          <c:h val="0.6378486336266788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'17.グラフデータ'!$C$17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'17.グラフデータ'!$D$16:$H$16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'17.グラフデータ'!$D$17:$H$17</c:f>
              <c:numCache>
                <c:formatCode>#,##0.0_);\(#,##0.0\)</c:formatCode>
                <c:ptCount val="5"/>
                <c:pt idx="0">
                  <c:v>834.8</c:v>
                </c:pt>
                <c:pt idx="1">
                  <c:v>886.4</c:v>
                </c:pt>
                <c:pt idx="2">
                  <c:v>930.2</c:v>
                </c:pt>
                <c:pt idx="3">
                  <c:v>1011.1</c:v>
                </c:pt>
                <c:pt idx="4">
                  <c:v>1079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BC-4B19-82AA-4489BAD14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'17.グラフデータ'!$C$18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'17.グラフデータ'!$D$16:$H$16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'17.グラフデータ'!$D$18:$H$18</c:f>
              <c:numCache>
                <c:formatCode>#,##0.0_);\(#,##0.0\)</c:formatCode>
                <c:ptCount val="5"/>
                <c:pt idx="0">
                  <c:v>271</c:v>
                </c:pt>
                <c:pt idx="1">
                  <c:v>267.2</c:v>
                </c:pt>
                <c:pt idx="2">
                  <c:v>270.89999999999998</c:v>
                </c:pt>
                <c:pt idx="3">
                  <c:v>272.8</c:v>
                </c:pt>
                <c:pt idx="4">
                  <c:v>282.3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BC-4B19-82AA-4489BAD14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1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250"/>
      </c:valAx>
      <c:valAx>
        <c:axId val="387448456"/>
        <c:scaling>
          <c:orientation val="minMax"/>
          <c:max val="350"/>
          <c:min val="0"/>
        </c:scaling>
        <c:delete val="0"/>
        <c:axPos val="r"/>
        <c:numFmt formatCode="#,##0.0_);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7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23481781376519"/>
          <c:y val="0.14819558287795992"/>
          <c:w val="0.74974656508017468"/>
          <c:h val="0.6221623591168751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'17.グラフデータ'!$C$23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'17.グラフデータ'!$D$22:$H$22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'17.グラフデータ'!$D$23:$H$23</c:f>
              <c:numCache>
                <c:formatCode>#,##0.0_);[Red]\(#,##0.0\)</c:formatCode>
                <c:ptCount val="5"/>
                <c:pt idx="0">
                  <c:v>419.5</c:v>
                </c:pt>
                <c:pt idx="1">
                  <c:v>401</c:v>
                </c:pt>
                <c:pt idx="2">
                  <c:v>411.1</c:v>
                </c:pt>
                <c:pt idx="3">
                  <c:v>438.7</c:v>
                </c:pt>
                <c:pt idx="4">
                  <c:v>462.7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B8-47C3-BB64-726E93A75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'17.グラフデータ'!$C$24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'17.グラフデータ'!$D$22:$H$22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'17.グラフデータ'!$D$24:$H$24</c:f>
              <c:numCache>
                <c:formatCode>#,##0.0_);[Red]\(#,##0.0\)</c:formatCode>
                <c:ptCount val="5"/>
                <c:pt idx="0">
                  <c:v>236.5</c:v>
                </c:pt>
                <c:pt idx="1">
                  <c:v>232.4</c:v>
                </c:pt>
                <c:pt idx="2">
                  <c:v>239.1</c:v>
                </c:pt>
                <c:pt idx="3">
                  <c:v>234</c:v>
                </c:pt>
                <c:pt idx="4">
                  <c:v>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B8-47C3-BB64-726E93A75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100"/>
      </c:valAx>
      <c:valAx>
        <c:axId val="387448456"/>
        <c:scaling>
          <c:orientation val="minMax"/>
          <c:max val="300"/>
          <c:min val="0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6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10</xdr:col>
      <xdr:colOff>0</xdr:colOff>
      <xdr:row>22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25</xdr:row>
      <xdr:rowOff>219074</xdr:rowOff>
    </xdr:from>
    <xdr:to>
      <xdr:col>10</xdr:col>
      <xdr:colOff>0</xdr:colOff>
      <xdr:row>41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10</xdr:col>
      <xdr:colOff>0</xdr:colOff>
      <xdr:row>22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0</xdr:rowOff>
    </xdr:from>
    <xdr:to>
      <xdr:col>10</xdr:col>
      <xdr:colOff>0</xdr:colOff>
      <xdr:row>42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0_&#32113;&#35336;&#12539;&#35519;&#26619;/00_&#27598;&#24180;&#24658;&#20363;&#35519;&#26619;&#65288;&#25919;&#24220;&#32113;&#35336;&#65289;/99_&#12501;&#12449;&#12463;&#12488;&#12502;&#12483;&#12463;&#65288;&#23398;&#26657;&#22522;&#26412;&#35519;&#26619;&#12434;&#22522;&#12395;&#20316;&#25104;&#12377;&#12427;&#65289;/2022&#24180;&#24230;/02_&#38917;&#30446;&#21029;&#20316;&#26989;&#12487;&#12540;&#12479;/01_&#22312;&#31821;&#32773;&#25968;/&#12304;&#12469;&#12531;&#12503;&#12523;&#12305;&#65297;_&#23398;&#29983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1-1.学士課程"/>
      <sheetName val="1-1-1~6.学士課程(学部別)"/>
      <sheetName val="1-2.修士課程"/>
      <sheetName val="1-2-1~7.修士課程（専攻別）"/>
      <sheetName val="1-3.博士課程"/>
      <sheetName val="1-3-1~3.博士課程（専攻別）"/>
      <sheetName val="1-4.専門職学位課程"/>
      <sheetName val="1.グラフデータ"/>
      <sheetName val="1.経年データ（大学単位）"/>
      <sheetName val="1.経年データ（学部単位）"/>
      <sheetName val="1.経年データ（専攻単位）"/>
      <sheetName val="1-1-7.学士課程（平均）"/>
      <sheetName val="1-1.2017"/>
      <sheetName val="1-1.2018"/>
      <sheetName val="1-1.2019"/>
      <sheetName val="1-1.2020"/>
      <sheetName val="1-1.2021"/>
      <sheetName val="1-1-7.グラフデータ"/>
      <sheetName val="1-2-8.修士課程（平均）"/>
      <sheetName val="1-2.2017"/>
      <sheetName val="1-2.2018"/>
      <sheetName val="1-2.2019"/>
      <sheetName val="1-2.2020"/>
      <sheetName val="1-2.2021"/>
      <sheetName val="1-2-8.グラフデータ"/>
      <sheetName val="1-3-4.博士課程（平均）"/>
      <sheetName val="1-3.2017"/>
      <sheetName val="1-3.2018"/>
      <sheetName val="1-3.2019"/>
      <sheetName val="1-3.2020"/>
      <sheetName val="1-3.2021"/>
      <sheetName val="1-3-4.グラフデータ"/>
      <sheetName val="1-4-2.専門職学位課程（平均）"/>
      <sheetName val="1-4.2017"/>
      <sheetName val="1-4.2018"/>
      <sheetName val="1-4.2019"/>
      <sheetName val="1-4.2020"/>
      <sheetName val="1-4.2021"/>
      <sheetName val="1-4-2.グラフ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view="pageBreakPreview" zoomScale="115" zoomScaleNormal="100" zoomScaleSheetLayoutView="115" workbookViewId="0"/>
  </sheetViews>
  <sheetFormatPr defaultRowHeight="22.5" customHeight="1"/>
  <cols>
    <col min="1" max="1" width="30.375" customWidth="1"/>
    <col min="2" max="2" width="30.5" customWidth="1"/>
    <col min="3" max="3" width="9" style="83"/>
  </cols>
  <sheetData>
    <row r="1" spans="1:3" ht="22.5" customHeight="1">
      <c r="A1" t="s">
        <v>186</v>
      </c>
    </row>
    <row r="2" spans="1:3" ht="22.5" customHeight="1">
      <c r="A2" t="s">
        <v>187</v>
      </c>
    </row>
    <row r="3" spans="1:3" ht="22.5" customHeight="1">
      <c r="A3" s="3" t="s">
        <v>222</v>
      </c>
    </row>
    <row r="4" spans="1:3" ht="22.5" customHeight="1">
      <c r="A4" s="82" t="s">
        <v>192</v>
      </c>
    </row>
    <row r="5" spans="1:3" ht="22.5" customHeight="1">
      <c r="A5" s="82" t="s">
        <v>200</v>
      </c>
    </row>
    <row r="6" spans="1:3" ht="22.5" customHeight="1">
      <c r="C6"/>
    </row>
    <row r="7" spans="1:3" ht="22.5" customHeight="1">
      <c r="A7" s="91" t="s">
        <v>223</v>
      </c>
    </row>
    <row r="8" spans="1:3" ht="22.5" customHeight="1">
      <c r="A8" s="81" t="s">
        <v>188</v>
      </c>
    </row>
    <row r="10" spans="1:3" ht="22.5" customHeight="1">
      <c r="A10" s="92" t="s">
        <v>224</v>
      </c>
    </row>
    <row r="11" spans="1:3" ht="22.5" customHeight="1">
      <c r="A11" s="93" t="s">
        <v>189</v>
      </c>
    </row>
    <row r="12" spans="1:3" ht="22.5" customHeight="1">
      <c r="A12" s="93" t="s">
        <v>190</v>
      </c>
    </row>
    <row r="13" spans="1:3" ht="22.5" customHeight="1">
      <c r="A13" s="93" t="s">
        <v>191</v>
      </c>
    </row>
    <row r="14" spans="1:3" ht="22.5" customHeight="1">
      <c r="A14" s="93" t="s">
        <v>348</v>
      </c>
    </row>
    <row r="15" spans="1:3" ht="22.5" customHeight="1">
      <c r="A15" s="93" t="s">
        <v>350</v>
      </c>
    </row>
    <row r="17" spans="1:4" ht="22.5" customHeight="1">
      <c r="A17" s="2" t="s">
        <v>346</v>
      </c>
      <c r="B17" s="2"/>
      <c r="C17" s="2"/>
      <c r="D17" s="2"/>
    </row>
    <row r="18" spans="1:4" ht="22.5" customHeight="1">
      <c r="A18" s="211" t="s">
        <v>347</v>
      </c>
      <c r="B18" s="212"/>
      <c r="C18" s="212"/>
      <c r="D18" s="213"/>
    </row>
    <row r="19" spans="1:4" ht="22.5" customHeight="1">
      <c r="A19" s="214"/>
      <c r="B19" s="215"/>
      <c r="C19" s="215"/>
      <c r="D19" s="216"/>
    </row>
  </sheetData>
  <mergeCells count="1">
    <mergeCell ref="A18:D19"/>
  </mergeCells>
  <phoneticPr fontId="1"/>
  <hyperlinks>
    <hyperlink ref="A8" location="'17.グラフデータ'!A1" display="17.グラフデータ" xr:uid="{00000000-0004-0000-0000-000000000000}"/>
    <hyperlink ref="A11" location="'17-1.2019'!A1" display="17-1.2019" xr:uid="{00000000-0004-0000-0000-000004000000}"/>
    <hyperlink ref="A12" location="'17-1.2020'!A1" display="17-1.2020" xr:uid="{00000000-0004-0000-0000-000005000000}"/>
    <hyperlink ref="A13" location="'17-1.2021'!A1" display="17-1.2021" xr:uid="{00000000-0004-0000-0000-000006000000}"/>
    <hyperlink ref="A4" location="'17-1.共同研究'!A1" display="17-1.共同研究" xr:uid="{00000000-0004-0000-0000-000007000000}"/>
    <hyperlink ref="A5" location="'17-2.共同研究（平均）'!A1" display="17-2.共同研究（平均）" xr:uid="{00000000-0004-0000-0000-000008000000}"/>
    <hyperlink ref="A14" location="'17-1.2022'!A1" display="17-1.2022" xr:uid="{9864A2A3-19FC-444E-99CA-0D61030B4473}"/>
    <hyperlink ref="A15" location="'17-1.2023'!Print_Area" display="17-1.2023" xr:uid="{E134DFA3-5722-410C-9939-2A1EA089B7EF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1"/>
  <sheetViews>
    <sheetView view="pageBreakPreview" zoomScaleNormal="100" zoomScaleSheetLayoutView="100" workbookViewId="0">
      <selection activeCell="M32" sqref="M32"/>
    </sheetView>
  </sheetViews>
  <sheetFormatPr defaultRowHeight="13.5"/>
  <cols>
    <col min="1" max="1" width="0.625" style="84" customWidth="1"/>
    <col min="2" max="2" width="11.625" style="84" customWidth="1"/>
    <col min="3" max="3" width="9" style="84" bestFit="1" customWidth="1"/>
    <col min="4" max="4" width="12.25" style="84" customWidth="1"/>
    <col min="5" max="5" width="12" style="84" customWidth="1"/>
    <col min="6" max="6" width="2.875" style="84" customWidth="1"/>
    <col min="7" max="7" width="11.625" style="84" customWidth="1"/>
    <col min="8" max="8" width="9" style="84" bestFit="1" customWidth="1"/>
    <col min="9" max="9" width="12.25" style="84" customWidth="1"/>
    <col min="10" max="10" width="12" style="84" customWidth="1"/>
    <col min="11" max="11" width="0.625" style="84" customWidth="1"/>
    <col min="12" max="12" width="20.5" bestFit="1" customWidth="1"/>
    <col min="13" max="17" width="8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201</v>
      </c>
      <c r="B2" s="1"/>
      <c r="C2" s="1"/>
      <c r="D2"/>
      <c r="E2"/>
      <c r="F2"/>
      <c r="G2"/>
      <c r="H2"/>
      <c r="I2"/>
      <c r="J2"/>
      <c r="K2"/>
    </row>
    <row r="3" spans="1:12">
      <c r="A3" s="1"/>
      <c r="B3" s="1"/>
      <c r="C3" s="1"/>
      <c r="D3"/>
      <c r="E3"/>
      <c r="F3"/>
      <c r="G3"/>
      <c r="H3"/>
      <c r="I3"/>
      <c r="J3"/>
      <c r="K3"/>
    </row>
    <row r="4" spans="1:12" s="4" customFormat="1" ht="18" customHeight="1">
      <c r="A4" s="85"/>
      <c r="B4" s="5" t="s">
        <v>0</v>
      </c>
      <c r="C4" s="85"/>
      <c r="D4" s="85"/>
      <c r="E4" s="85"/>
      <c r="F4" s="85"/>
      <c r="G4" s="5"/>
      <c r="H4" s="85"/>
      <c r="I4" s="85"/>
      <c r="J4" s="85"/>
      <c r="K4" s="85"/>
    </row>
    <row r="5" spans="1:12" s="4" customFormat="1" ht="17.25" customHeight="1">
      <c r="A5" s="86"/>
      <c r="B5" s="217" t="s">
        <v>339</v>
      </c>
      <c r="C5" s="87" t="s">
        <v>195</v>
      </c>
      <c r="D5" s="106">
        <f>AVERAGE('17.グラフデータ'!D7:H7)</f>
        <v>190615</v>
      </c>
      <c r="E5" s="219" t="str">
        <f>'17.グラフデータ'!AD7</f>
        <v>年度により増減</v>
      </c>
      <c r="F5" s="88"/>
      <c r="G5" s="217" t="s">
        <v>340</v>
      </c>
      <c r="H5" s="102" t="s">
        <v>195</v>
      </c>
      <c r="I5" s="104">
        <f>AVERAGE('17.グラフデータ'!D8:H8)</f>
        <v>141.4</v>
      </c>
      <c r="J5" s="221" t="str">
        <f>'17.グラフデータ'!AD8</f>
        <v>年度により増減</v>
      </c>
      <c r="K5" s="88"/>
    </row>
    <row r="6" spans="1:12" s="4" customFormat="1" ht="17.25" customHeight="1">
      <c r="A6" s="86"/>
      <c r="B6" s="218"/>
      <c r="C6" s="89" t="s">
        <v>197</v>
      </c>
      <c r="D6" s="107">
        <f>'17.グラフデータ'!H7-'17.グラフデータ'!D7</f>
        <v>-84187</v>
      </c>
      <c r="E6" s="220"/>
      <c r="F6" s="88"/>
      <c r="G6" s="218"/>
      <c r="H6" s="103" t="s">
        <v>197</v>
      </c>
      <c r="I6" s="105">
        <f>'17.グラフデータ'!H8-'17.グラフデータ'!D8</f>
        <v>1</v>
      </c>
      <c r="J6" s="222"/>
      <c r="K6" s="88"/>
    </row>
    <row r="7" spans="1:12" s="4" customFormat="1" ht="18.75" customHeight="1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</row>
    <row r="8" spans="1:12" s="4" customFormat="1" ht="18.75" customHeight="1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</row>
    <row r="9" spans="1:12" s="4" customFormat="1" ht="18.75" customHeight="1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2" s="4" customFormat="1" ht="18.75" customHeight="1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</row>
    <row r="11" spans="1:12" s="4" customFormat="1" ht="18.75" customHeight="1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</row>
    <row r="12" spans="1:12" s="4" customFormat="1" ht="18.75" customHeight="1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</row>
    <row r="13" spans="1:12" s="4" customFormat="1" ht="18.75" customHeight="1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</row>
    <row r="14" spans="1:12" s="4" customFormat="1" ht="18.75" customHeight="1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</row>
    <row r="15" spans="1:12" s="4" customFormat="1" ht="18.75" customHeight="1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</row>
    <row r="16" spans="1:12" s="4" customFormat="1" ht="18.75" customHeight="1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</row>
    <row r="17" spans="1:11" s="4" customFormat="1" ht="18.75" customHeight="1">
      <c r="A17" s="90"/>
      <c r="B17" s="90"/>
      <c r="C17" s="90"/>
      <c r="D17" s="90"/>
      <c r="E17" s="90"/>
      <c r="F17" s="90"/>
      <c r="G17" s="90"/>
      <c r="H17" s="90"/>
      <c r="I17" s="90"/>
      <c r="J17" s="90"/>
      <c r="K17" s="90"/>
    </row>
    <row r="18" spans="1:11" s="4" customFormat="1" ht="18.75" customHeight="1">
      <c r="A18" s="90"/>
      <c r="B18" s="90"/>
      <c r="C18" s="90"/>
      <c r="D18" s="90"/>
      <c r="E18" s="90"/>
      <c r="F18" s="90"/>
      <c r="G18" s="90"/>
      <c r="H18" s="90"/>
      <c r="I18" s="90"/>
      <c r="J18" s="90"/>
      <c r="K18" s="90"/>
    </row>
    <row r="19" spans="1:11" s="4" customFormat="1" ht="18.75" customHeight="1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</row>
    <row r="20" spans="1:11" s="4" customFormat="1" ht="18.75" customHeight="1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</row>
    <row r="21" spans="1:11" s="4" customFormat="1" ht="18.75" customHeight="1">
      <c r="A21" s="90"/>
      <c r="B21" s="90"/>
      <c r="C21" s="90"/>
      <c r="D21" s="90"/>
      <c r="E21" s="90"/>
      <c r="F21" s="90"/>
      <c r="G21" s="90"/>
      <c r="H21" s="90"/>
      <c r="I21" s="90"/>
      <c r="J21" s="90"/>
      <c r="K21" s="90"/>
    </row>
    <row r="22" spans="1:11" s="4" customFormat="1" ht="18.75" customHeight="1">
      <c r="A22" s="90"/>
      <c r="B22" s="90"/>
      <c r="C22" s="90"/>
      <c r="D22" s="90"/>
      <c r="E22" s="90"/>
      <c r="F22" s="90"/>
      <c r="G22" s="90"/>
      <c r="H22" s="90"/>
      <c r="I22" s="90"/>
      <c r="J22" s="90"/>
      <c r="K22" s="90"/>
    </row>
    <row r="23" spans="1:11" s="4" customFormat="1" ht="9" customHeight="1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</row>
    <row r="24" spans="1:11" s="4" customFormat="1" ht="18.75" customHeight="1">
      <c r="A24" s="85"/>
      <c r="B24" s="5" t="s">
        <v>217</v>
      </c>
      <c r="C24" s="85"/>
      <c r="D24" s="85"/>
      <c r="E24" s="85"/>
      <c r="F24" s="85"/>
      <c r="G24" s="5"/>
      <c r="H24" s="85"/>
      <c r="I24" s="85"/>
      <c r="J24" s="85"/>
      <c r="K24" s="85"/>
    </row>
    <row r="25" spans="1:11" s="4" customFormat="1" ht="17.25" customHeight="1">
      <c r="A25" s="86"/>
      <c r="B25" s="217" t="s">
        <v>339</v>
      </c>
      <c r="C25" s="87" t="s">
        <v>195</v>
      </c>
      <c r="D25" s="110">
        <f>AVERAGE('17.グラフデータ'!D12:H12)</f>
        <v>81553.8</v>
      </c>
      <c r="E25" s="219" t="str">
        <f>'17.グラフデータ'!AD12</f>
        <v>増加傾向⤴</v>
      </c>
      <c r="F25" s="88"/>
      <c r="G25" s="217" t="s">
        <v>340</v>
      </c>
      <c r="H25" s="102" t="s">
        <v>195</v>
      </c>
      <c r="I25" s="104">
        <f>AVERAGE('17.グラフデータ'!D13:H13)</f>
        <v>23464.2</v>
      </c>
      <c r="J25" s="221" t="str">
        <f>'17.グラフデータ'!AD13</f>
        <v>増加傾向⤴</v>
      </c>
      <c r="K25" s="88"/>
    </row>
    <row r="26" spans="1:11" s="4" customFormat="1" ht="17.25" customHeight="1">
      <c r="A26" s="86"/>
      <c r="B26" s="218"/>
      <c r="C26" s="89" t="s">
        <v>197</v>
      </c>
      <c r="D26" s="111">
        <f>'17.グラフデータ'!H12-'17.グラフデータ'!D12</f>
        <v>21007</v>
      </c>
      <c r="E26" s="220"/>
      <c r="F26" s="88"/>
      <c r="G26" s="218"/>
      <c r="H26" s="103" t="s">
        <v>197</v>
      </c>
      <c r="I26" s="105">
        <f>'17.グラフデータ'!H13-'17.グラフデータ'!D13</f>
        <v>971</v>
      </c>
      <c r="J26" s="222"/>
      <c r="K26" s="88"/>
    </row>
    <row r="27" spans="1:11" s="4" customFormat="1" ht="18.75" customHeight="1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</row>
    <row r="28" spans="1:11" s="4" customFormat="1" ht="18.75" customHeight="1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</row>
    <row r="29" spans="1:11" s="4" customFormat="1" ht="18.75" customHeight="1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</row>
    <row r="30" spans="1:11" s="4" customFormat="1" ht="18.75" customHeight="1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</row>
    <row r="31" spans="1:11" s="4" customFormat="1" ht="18.75" customHeight="1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</row>
    <row r="32" spans="1:11" s="4" customFormat="1" ht="18.75" customHeight="1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</row>
    <row r="33" spans="1:11" s="4" customFormat="1" ht="18.75" customHeight="1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</row>
    <row r="34" spans="1:11" s="4" customFormat="1" ht="18.75" customHeight="1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</row>
    <row r="35" spans="1:11" s="4" customFormat="1" ht="18.75" customHeight="1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</row>
    <row r="36" spans="1:11" s="4" customFormat="1" ht="18.75" customHeight="1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</row>
    <row r="37" spans="1:11" s="4" customFormat="1" ht="18.75" customHeight="1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</row>
    <row r="38" spans="1:11" s="4" customFormat="1" ht="18.75" customHeight="1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</row>
    <row r="39" spans="1:11" s="4" customFormat="1" ht="18.75" customHeight="1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</row>
    <row r="40" spans="1:11" s="4" customFormat="1" ht="18.75" customHeight="1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</row>
    <row r="41" spans="1:11" s="4" customFormat="1" ht="18.75" customHeight="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</row>
    <row r="42" spans="1:11" s="4" customFormat="1" ht="18.75" customHeight="1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</row>
    <row r="43" spans="1:11" s="4" customFormat="1" ht="9" customHeight="1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</row>
    <row r="44" spans="1:11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</row>
    <row r="45" spans="1:11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</row>
    <row r="46" spans="1:11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</row>
    <row r="47" spans="1:11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</row>
    <row r="48" spans="1:11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</row>
    <row r="49" spans="1:11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</row>
    <row r="50" spans="1:11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</row>
    <row r="51" spans="1:1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</row>
  </sheetData>
  <mergeCells count="8">
    <mergeCell ref="B5:B6"/>
    <mergeCell ref="E5:E6"/>
    <mergeCell ref="G5:G6"/>
    <mergeCell ref="J5:J6"/>
    <mergeCell ref="B25:B26"/>
    <mergeCell ref="E25:E26"/>
    <mergeCell ref="G25:G26"/>
    <mergeCell ref="J25:J26"/>
  </mergeCells>
  <phoneticPr fontId="1"/>
  <conditionalFormatting sqref="E5">
    <cfRule type="containsText" dxfId="99" priority="27" operator="containsText" text="―">
      <formula>NOT(ISERROR(SEARCH("―",E5)))</formula>
    </cfRule>
    <cfRule type="containsText" dxfId="98" priority="28" operator="containsText" text="隔年で">
      <formula>NOT(ISERROR(SEARCH("隔年で",E5)))</formula>
    </cfRule>
    <cfRule type="containsText" dxfId="97" priority="29" operator="containsText" text="年度により">
      <formula>NOT(ISERROR(SEARCH("年度により",E5)))</formula>
    </cfRule>
    <cfRule type="containsText" dxfId="96" priority="30" operator="containsText" text="減少傾向">
      <formula>NOT(ISERROR(SEARCH("減少傾向",E5)))</formula>
    </cfRule>
    <cfRule type="containsText" dxfId="95" priority="31" operator="containsText" text="増加傾向">
      <formula>NOT(ISERROR(SEARCH("増加傾向",E5)))</formula>
    </cfRule>
    <cfRule type="containsText" dxfId="94" priority="32" operator="containsText" text="同程度">
      <formula>NOT(ISERROR(SEARCH("同程度",E5)))</formula>
    </cfRule>
  </conditionalFormatting>
  <conditionalFormatting sqref="E5:E6">
    <cfRule type="containsText" dxfId="93" priority="25" operator="containsText" text="最新年度のみ減少">
      <formula>NOT(ISERROR(SEARCH("最新年度のみ減少",E5)))</formula>
    </cfRule>
    <cfRule type="containsText" dxfId="92" priority="26" operator="containsText" text="最新年度のみ増加">
      <formula>NOT(ISERROR(SEARCH("最新年度のみ増加",E5)))</formula>
    </cfRule>
  </conditionalFormatting>
  <conditionalFormatting sqref="J5">
    <cfRule type="containsText" dxfId="91" priority="19" operator="containsText" text="―">
      <formula>NOT(ISERROR(SEARCH("―",J5)))</formula>
    </cfRule>
    <cfRule type="containsText" dxfId="90" priority="20" operator="containsText" text="隔年で">
      <formula>NOT(ISERROR(SEARCH("隔年で",J5)))</formula>
    </cfRule>
    <cfRule type="containsText" dxfId="89" priority="21" operator="containsText" text="年度により">
      <formula>NOT(ISERROR(SEARCH("年度により",J5)))</formula>
    </cfRule>
    <cfRule type="containsText" dxfId="88" priority="22" operator="containsText" text="減少傾向">
      <formula>NOT(ISERROR(SEARCH("減少傾向",J5)))</formula>
    </cfRule>
    <cfRule type="containsText" dxfId="87" priority="23" operator="containsText" text="増加傾向">
      <formula>NOT(ISERROR(SEARCH("増加傾向",J5)))</formula>
    </cfRule>
    <cfRule type="containsText" dxfId="86" priority="24" operator="containsText" text="同程度">
      <formula>NOT(ISERROR(SEARCH("同程度",J5)))</formula>
    </cfRule>
  </conditionalFormatting>
  <conditionalFormatting sqref="J5:J6">
    <cfRule type="containsText" dxfId="85" priority="17" operator="containsText" text="最新年度のみ減少">
      <formula>NOT(ISERROR(SEARCH("最新年度のみ減少",J5)))</formula>
    </cfRule>
    <cfRule type="containsText" dxfId="84" priority="18" operator="containsText" text="最新年度のみ増加">
      <formula>NOT(ISERROR(SEARCH("最新年度のみ増加",J5)))</formula>
    </cfRule>
  </conditionalFormatting>
  <conditionalFormatting sqref="E25">
    <cfRule type="containsText" dxfId="83" priority="11" operator="containsText" text="―">
      <formula>NOT(ISERROR(SEARCH("―",E25)))</formula>
    </cfRule>
    <cfRule type="containsText" dxfId="82" priority="12" operator="containsText" text="隔年で">
      <formula>NOT(ISERROR(SEARCH("隔年で",E25)))</formula>
    </cfRule>
    <cfRule type="containsText" dxfId="81" priority="13" operator="containsText" text="年度により">
      <formula>NOT(ISERROR(SEARCH("年度により",E25)))</formula>
    </cfRule>
    <cfRule type="containsText" dxfId="80" priority="14" operator="containsText" text="減少傾向">
      <formula>NOT(ISERROR(SEARCH("減少傾向",E25)))</formula>
    </cfRule>
    <cfRule type="containsText" dxfId="79" priority="15" operator="containsText" text="増加傾向">
      <formula>NOT(ISERROR(SEARCH("増加傾向",E25)))</formula>
    </cfRule>
    <cfRule type="containsText" dxfId="78" priority="16" operator="containsText" text="同程度">
      <formula>NOT(ISERROR(SEARCH("同程度",E25)))</formula>
    </cfRule>
  </conditionalFormatting>
  <conditionalFormatting sqref="E25:E26">
    <cfRule type="containsText" dxfId="77" priority="9" operator="containsText" text="最新年度のみ減少">
      <formula>NOT(ISERROR(SEARCH("最新年度のみ減少",E25)))</formula>
    </cfRule>
    <cfRule type="containsText" dxfId="76" priority="10" operator="containsText" text="最新年度のみ増加">
      <formula>NOT(ISERROR(SEARCH("最新年度のみ増加",E25)))</formula>
    </cfRule>
  </conditionalFormatting>
  <conditionalFormatting sqref="J25">
    <cfRule type="containsText" dxfId="75" priority="3" operator="containsText" text="―">
      <formula>NOT(ISERROR(SEARCH("―",J25)))</formula>
    </cfRule>
    <cfRule type="containsText" dxfId="74" priority="4" operator="containsText" text="隔年で">
      <formula>NOT(ISERROR(SEARCH("隔年で",J25)))</formula>
    </cfRule>
    <cfRule type="containsText" dxfId="73" priority="5" operator="containsText" text="年度により">
      <formula>NOT(ISERROR(SEARCH("年度により",J25)))</formula>
    </cfRule>
    <cfRule type="containsText" dxfId="72" priority="6" operator="containsText" text="減少傾向">
      <formula>NOT(ISERROR(SEARCH("減少傾向",J25)))</formula>
    </cfRule>
    <cfRule type="containsText" dxfId="71" priority="7" operator="containsText" text="増加傾向">
      <formula>NOT(ISERROR(SEARCH("増加傾向",J25)))</formula>
    </cfRule>
    <cfRule type="containsText" dxfId="70" priority="8" operator="containsText" text="同程度">
      <formula>NOT(ISERROR(SEARCH("同程度",J25)))</formula>
    </cfRule>
  </conditionalFormatting>
  <conditionalFormatting sqref="J25:J26">
    <cfRule type="containsText" dxfId="69" priority="1" operator="containsText" text="最新年度のみ減少">
      <formula>NOT(ISERROR(SEARCH("最新年度のみ減少",J25)))</formula>
    </cfRule>
    <cfRule type="containsText" dxfId="68" priority="2" operator="containsText" text="最新年度のみ増加">
      <formula>NOT(ISERROR(SEARCH("最新年度のみ増加",J25)))</formula>
    </cfRule>
  </conditionalFormatting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1" operator="containsText" text="無し" id="{81563A87-6B6A-476E-97C6-867AF79EC014}">
            <xm:f>NOT(ISERROR(SEARCH("無し",'17-2.共同研究（平均）'!F5)))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2" operator="containsText" text="変動" id="{B0743D55-BC97-4487-BB89-9E44EB98689A}">
            <xm:f>NOT(ISERROR(SEARCH("変動",'17-2.共同研究（平均）'!F5)))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3" operator="containsText" text="減少" id="{3FE5AE77-FE51-4E9C-AF47-7A535AA0FB54}">
            <xm:f>NOT(ISERROR(SEARCH("減少",'17-2.共同研究（平均）'!F5)))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4" operator="containsText" text="増加" id="{731EC36F-1B17-4E71-802E-DCE3F8225771}">
            <xm:f>NOT(ISERROR(SEARCH("増加",'17-2.共同研究（平均）'!F5)))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5" operator="containsText" text="安定" id="{E32EFE45-F36B-4A82-BA41-4A0625B47592}">
            <xm:f>NOT(ISERROR(SEARCH("安定",'17-2.共同研究（平均）'!F5)))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K25:K26 F25:F26 F5:F6 K5:K6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 F5:F6 F25:F26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3"/>
  <sheetViews>
    <sheetView view="pageBreakPreview" topLeftCell="A16" zoomScaleNormal="100" zoomScaleSheetLayoutView="100" workbookViewId="0">
      <selection activeCell="M32" sqref="M32"/>
    </sheetView>
  </sheetViews>
  <sheetFormatPr defaultRowHeight="13.5"/>
  <cols>
    <col min="1" max="1" width="0.625" customWidth="1"/>
    <col min="2" max="2" width="10.25" customWidth="1"/>
    <col min="3" max="3" width="9" bestFit="1" customWidth="1"/>
    <col min="4" max="4" width="12.25" customWidth="1"/>
    <col min="5" max="5" width="12" customWidth="1"/>
    <col min="6" max="6" width="2.875" customWidth="1"/>
    <col min="7" max="7" width="11.625" customWidth="1"/>
    <col min="8" max="8" width="9" bestFit="1" customWidth="1"/>
    <col min="9" max="9" width="12.25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187</v>
      </c>
      <c r="B1" s="5"/>
      <c r="C1" s="5"/>
      <c r="D1" s="84"/>
      <c r="E1" s="84"/>
      <c r="F1" s="84"/>
      <c r="G1" s="5"/>
      <c r="H1" s="84"/>
      <c r="I1" s="84"/>
      <c r="J1" s="84"/>
      <c r="K1" s="84"/>
      <c r="L1" s="80" t="s">
        <v>185</v>
      </c>
    </row>
    <row r="2" spans="1:12" ht="24" customHeight="1">
      <c r="A2" s="1" t="s">
        <v>194</v>
      </c>
      <c r="B2" s="5"/>
      <c r="C2" s="5"/>
      <c r="D2" s="84"/>
      <c r="E2" s="84"/>
      <c r="F2" s="84"/>
      <c r="G2" s="84"/>
      <c r="H2" s="84"/>
      <c r="I2" s="84"/>
      <c r="J2" s="84"/>
      <c r="K2" s="84"/>
    </row>
    <row r="3" spans="1:12">
      <c r="A3" s="1"/>
      <c r="B3" s="5"/>
      <c r="C3" s="5"/>
      <c r="D3" s="84"/>
      <c r="E3" s="84"/>
      <c r="F3" s="84"/>
      <c r="G3" s="84"/>
      <c r="H3" s="84"/>
      <c r="I3" s="84"/>
      <c r="J3" s="84"/>
      <c r="K3" s="84"/>
    </row>
    <row r="4" spans="1:12" s="4" customFormat="1" ht="18" customHeight="1">
      <c r="A4" s="85"/>
      <c r="B4" s="5" t="s">
        <v>216</v>
      </c>
      <c r="C4" s="85"/>
      <c r="D4" s="85"/>
      <c r="E4" s="85"/>
      <c r="F4" s="85"/>
      <c r="G4" s="5"/>
      <c r="H4" s="85"/>
      <c r="I4" s="85"/>
      <c r="J4" s="85"/>
      <c r="K4" s="85"/>
    </row>
    <row r="5" spans="1:12" s="4" customFormat="1" ht="17.25" customHeight="1">
      <c r="A5" s="86"/>
      <c r="B5" s="217" t="s">
        <v>339</v>
      </c>
      <c r="C5" s="102" t="s">
        <v>195</v>
      </c>
      <c r="D5" s="108">
        <f>AVERAGE('17.グラフデータ'!D17:H17)</f>
        <v>948.3</v>
      </c>
      <c r="E5" s="221" t="str">
        <f>'17.グラフデータ'!AD17</f>
        <v>増加傾向⤴</v>
      </c>
      <c r="F5" s="88"/>
      <c r="G5" s="217" t="s">
        <v>340</v>
      </c>
      <c r="H5" s="102" t="s">
        <v>195</v>
      </c>
      <c r="I5" s="104">
        <f>AVERAGE('17.グラフデータ'!D18:H18)</f>
        <v>272.84000000000003</v>
      </c>
      <c r="J5" s="221" t="str">
        <f>'17.グラフデータ'!AD18</f>
        <v>増加傾向⤴</v>
      </c>
      <c r="K5" s="88"/>
    </row>
    <row r="6" spans="1:12" s="4" customFormat="1" ht="17.25" customHeight="1">
      <c r="A6" s="86"/>
      <c r="B6" s="218"/>
      <c r="C6" s="103" t="s">
        <v>197</v>
      </c>
      <c r="D6" s="109">
        <f>'17.グラフデータ'!H17-'17.グラフデータ'!D17</f>
        <v>244.20000000000005</v>
      </c>
      <c r="E6" s="222"/>
      <c r="F6" s="88"/>
      <c r="G6" s="218"/>
      <c r="H6" s="103" t="s">
        <v>197</v>
      </c>
      <c r="I6" s="105">
        <f>'17.グラフデータ'!H18-'17.グラフデータ'!D18</f>
        <v>11.300000000000011</v>
      </c>
      <c r="J6" s="222"/>
      <c r="K6" s="88"/>
    </row>
    <row r="7" spans="1:12" s="4" customFormat="1" ht="18.75" customHeight="1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</row>
    <row r="8" spans="1:12" s="4" customFormat="1" ht="18.75" customHeight="1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</row>
    <row r="9" spans="1:12" s="4" customFormat="1" ht="18.75" customHeight="1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2" s="4" customFormat="1" ht="18.75" customHeight="1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</row>
    <row r="11" spans="1:12" s="4" customFormat="1" ht="18.75" customHeight="1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</row>
    <row r="12" spans="1:12" s="4" customFormat="1" ht="18.75" customHeight="1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</row>
    <row r="13" spans="1:12" s="4" customFormat="1" ht="18.75" customHeight="1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</row>
    <row r="14" spans="1:12" s="4" customFormat="1" ht="18.75" customHeight="1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</row>
    <row r="15" spans="1:12" s="4" customFormat="1" ht="18.75" customHeight="1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</row>
    <row r="16" spans="1:12" s="4" customFormat="1" ht="18.75" customHeight="1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</row>
    <row r="17" spans="1:11" s="4" customFormat="1" ht="18.75" customHeight="1">
      <c r="A17" s="90"/>
      <c r="B17" s="90"/>
      <c r="C17" s="90"/>
      <c r="D17" s="90"/>
      <c r="E17" s="90"/>
      <c r="F17" s="90"/>
      <c r="G17" s="90"/>
      <c r="H17" s="90"/>
      <c r="I17" s="90"/>
      <c r="J17" s="90"/>
      <c r="K17" s="90"/>
    </row>
    <row r="18" spans="1:11" s="4" customFormat="1" ht="18.75" customHeight="1">
      <c r="A18" s="90"/>
      <c r="B18" s="90"/>
      <c r="C18" s="90"/>
      <c r="D18" s="90"/>
      <c r="E18" s="90"/>
      <c r="F18" s="90"/>
      <c r="G18" s="90"/>
      <c r="H18" s="90"/>
      <c r="I18" s="90"/>
      <c r="J18" s="90"/>
      <c r="K18" s="90"/>
    </row>
    <row r="19" spans="1:11" s="4" customFormat="1" ht="18.75" customHeight="1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</row>
    <row r="20" spans="1:11" s="4" customFormat="1" ht="18.75" customHeight="1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</row>
    <row r="21" spans="1:11" s="4" customFormat="1" ht="18.75" customHeight="1">
      <c r="A21" s="90"/>
      <c r="B21" s="90"/>
      <c r="C21" s="90"/>
      <c r="D21" s="90"/>
      <c r="E21" s="90"/>
      <c r="F21" s="90"/>
      <c r="G21" s="90"/>
      <c r="H21" s="90"/>
      <c r="I21" s="90"/>
      <c r="J21" s="90"/>
      <c r="K21" s="90"/>
    </row>
    <row r="22" spans="1:11" s="4" customFormat="1" ht="18.75" customHeight="1">
      <c r="A22" s="90"/>
      <c r="B22" s="90"/>
      <c r="C22" s="90"/>
      <c r="D22" s="90"/>
      <c r="E22" s="90"/>
      <c r="F22" s="90"/>
      <c r="G22" s="90"/>
      <c r="H22" s="90"/>
      <c r="I22" s="90"/>
      <c r="J22" s="90"/>
      <c r="K22" s="90"/>
    </row>
    <row r="23" spans="1:11" s="4" customFormat="1" ht="9" customHeight="1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</row>
    <row r="24" spans="1:11" s="4" customFormat="1" ht="18.75" customHeight="1">
      <c r="A24" s="85"/>
      <c r="B24" s="5" t="s">
        <v>215</v>
      </c>
      <c r="C24" s="85"/>
      <c r="D24" s="85"/>
      <c r="E24" s="85"/>
      <c r="F24" s="85"/>
      <c r="G24" s="5"/>
      <c r="H24" s="85"/>
      <c r="I24" s="85"/>
      <c r="J24" s="85"/>
      <c r="K24" s="85"/>
    </row>
    <row r="25" spans="1:11" s="4" customFormat="1" ht="17.25" customHeight="1">
      <c r="A25" s="86"/>
      <c r="B25" s="217" t="s">
        <v>339</v>
      </c>
      <c r="C25" s="102" t="s">
        <v>195</v>
      </c>
      <c r="D25" s="108">
        <f>AVERAGE('17.グラフデータ'!D23:H23)</f>
        <v>426.6</v>
      </c>
      <c r="E25" s="221" t="str">
        <f>'17.グラフデータ'!AD23</f>
        <v>増加傾向⤴</v>
      </c>
      <c r="F25" s="88"/>
      <c r="G25" s="217" t="s">
        <v>340</v>
      </c>
      <c r="H25" s="102" t="s">
        <v>195</v>
      </c>
      <c r="I25" s="104">
        <f>AVERAGE('17.グラフデータ'!D24:H24)</f>
        <v>237.8</v>
      </c>
      <c r="J25" s="221" t="str">
        <f>'17.グラフデータ'!AD24</f>
        <v>隔年で増減</v>
      </c>
      <c r="K25" s="88"/>
    </row>
    <row r="26" spans="1:11" s="4" customFormat="1" ht="17.25" customHeight="1">
      <c r="A26" s="86"/>
      <c r="B26" s="218"/>
      <c r="C26" s="103" t="s">
        <v>197</v>
      </c>
      <c r="D26" s="109">
        <f>'17.グラフデータ'!H23-'17.グラフデータ'!D23</f>
        <v>43.199999999999989</v>
      </c>
      <c r="E26" s="222"/>
      <c r="F26" s="88"/>
      <c r="G26" s="218"/>
      <c r="H26" s="103" t="s">
        <v>197</v>
      </c>
      <c r="I26" s="105">
        <f>'17.グラフデータ'!H24-'17.グラフデータ'!D24</f>
        <v>10.5</v>
      </c>
      <c r="J26" s="222"/>
      <c r="K26" s="88"/>
    </row>
    <row r="27" spans="1:11" s="4" customFormat="1" ht="18.75" customHeight="1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</row>
    <row r="28" spans="1:11" s="4" customFormat="1" ht="18.75" customHeight="1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</row>
    <row r="29" spans="1:11" s="4" customFormat="1" ht="18.75" customHeight="1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</row>
    <row r="30" spans="1:11" s="4" customFormat="1" ht="18.75" customHeight="1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</row>
    <row r="31" spans="1:11" s="4" customFormat="1" ht="18.75" customHeight="1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</row>
    <row r="32" spans="1:11" s="4" customFormat="1" ht="18.75" customHeight="1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</row>
    <row r="33" spans="1:11" s="4" customFormat="1" ht="18.75" customHeight="1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</row>
    <row r="34" spans="1:11" s="4" customFormat="1" ht="18.75" customHeight="1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</row>
    <row r="35" spans="1:11" s="4" customFormat="1" ht="18.75" customHeight="1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</row>
    <row r="36" spans="1:11" s="4" customFormat="1" ht="18.75" customHeight="1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</row>
    <row r="37" spans="1:11" s="4" customFormat="1" ht="18.75" customHeight="1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</row>
    <row r="38" spans="1:11" s="4" customFormat="1" ht="18.75" customHeight="1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</row>
    <row r="39" spans="1:11" s="4" customFormat="1" ht="18.75" customHeight="1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</row>
    <row r="40" spans="1:11" s="4" customFormat="1" ht="18.75" customHeight="1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</row>
    <row r="41" spans="1:11" s="4" customFormat="1" ht="18.75" customHeight="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</row>
    <row r="42" spans="1:11" s="4" customFormat="1" ht="18.75" customHeight="1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</row>
    <row r="43" spans="1:11" s="4" customFormat="1" ht="9" customHeight="1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</row>
    <row r="50" spans="1:11" s="4" customFormat="1" ht="18" customHeight="1">
      <c r="A50"/>
      <c r="B50"/>
      <c r="C50"/>
      <c r="D50"/>
      <c r="E50"/>
      <c r="F50"/>
      <c r="G50"/>
      <c r="H50"/>
      <c r="I50"/>
      <c r="J50"/>
      <c r="K50"/>
    </row>
    <row r="51" spans="1:11" s="4" customFormat="1" ht="32.25" customHeigh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>
      <c r="A54"/>
      <c r="B54"/>
      <c r="C54"/>
      <c r="D54"/>
      <c r="E54"/>
      <c r="F54"/>
      <c r="G54"/>
      <c r="H54"/>
      <c r="I54"/>
      <c r="J54"/>
      <c r="K54"/>
    </row>
    <row r="55" spans="1:11" s="4" customFormat="1">
      <c r="A55"/>
      <c r="B55"/>
      <c r="C55"/>
      <c r="D55"/>
      <c r="E55"/>
      <c r="F55"/>
      <c r="G55"/>
      <c r="H55"/>
      <c r="I55"/>
      <c r="J55"/>
      <c r="K55"/>
    </row>
    <row r="56" spans="1:11" s="4" customForma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60" spans="1:11" s="4" customFormat="1">
      <c r="A60"/>
      <c r="B60"/>
      <c r="C60"/>
      <c r="D60"/>
      <c r="E60"/>
      <c r="F60"/>
      <c r="G60"/>
      <c r="H60"/>
      <c r="I60"/>
      <c r="J60"/>
      <c r="K60"/>
    </row>
    <row r="61" spans="1:11" s="4" customFormat="1">
      <c r="A61"/>
      <c r="B61"/>
      <c r="C61"/>
      <c r="D61"/>
      <c r="E61"/>
      <c r="F61"/>
      <c r="G61"/>
      <c r="H61"/>
      <c r="I61"/>
      <c r="J61"/>
      <c r="K61"/>
    </row>
    <row r="62" spans="1:11" s="4" customFormat="1">
      <c r="A62"/>
      <c r="B62"/>
      <c r="C62"/>
      <c r="D62"/>
      <c r="E62"/>
      <c r="F62"/>
      <c r="G62"/>
      <c r="H62"/>
      <c r="I62"/>
      <c r="J62"/>
      <c r="K62"/>
    </row>
    <row r="63" spans="1:11" s="4" customFormat="1">
      <c r="A63"/>
      <c r="B63"/>
      <c r="C63"/>
      <c r="D63"/>
      <c r="E63"/>
      <c r="F63"/>
      <c r="G63"/>
      <c r="H63"/>
      <c r="I63"/>
      <c r="J63"/>
      <c r="K63"/>
    </row>
    <row r="64" spans="1:11" s="4" customFormat="1">
      <c r="A64"/>
      <c r="B64"/>
      <c r="C64"/>
      <c r="D64"/>
      <c r="E64"/>
      <c r="F64"/>
      <c r="G64"/>
      <c r="H64"/>
      <c r="I64"/>
      <c r="J64"/>
      <c r="K64"/>
    </row>
    <row r="65" spans="1:11" s="4" customFormat="1">
      <c r="A65"/>
      <c r="B65"/>
      <c r="C65"/>
      <c r="D65"/>
      <c r="E65"/>
      <c r="F65"/>
      <c r="G65"/>
      <c r="H65"/>
      <c r="I65"/>
      <c r="J65"/>
      <c r="K65"/>
    </row>
    <row r="66" spans="1:11" s="4" customFormat="1">
      <c r="A66"/>
      <c r="B66"/>
      <c r="C66"/>
      <c r="D66"/>
      <c r="E66"/>
      <c r="F66"/>
      <c r="G66"/>
      <c r="H66"/>
      <c r="I66"/>
      <c r="J66"/>
      <c r="K66"/>
    </row>
    <row r="67" spans="1:11" s="4" customFormat="1">
      <c r="A67"/>
      <c r="B67"/>
      <c r="C67"/>
      <c r="D67"/>
      <c r="E67"/>
      <c r="F67"/>
      <c r="G67"/>
      <c r="H67"/>
      <c r="I67"/>
      <c r="J67"/>
      <c r="K67"/>
    </row>
    <row r="68" spans="1:11" s="4" customFormat="1">
      <c r="A68"/>
      <c r="B68"/>
      <c r="C68"/>
      <c r="D68"/>
      <c r="E68"/>
      <c r="F68"/>
      <c r="G68"/>
      <c r="H68"/>
      <c r="I68"/>
      <c r="J68"/>
      <c r="K68"/>
    </row>
    <row r="69" spans="1:11" s="4" customFormat="1">
      <c r="A69"/>
      <c r="B69"/>
      <c r="C69"/>
      <c r="D69"/>
      <c r="E69"/>
      <c r="F69"/>
      <c r="G69"/>
      <c r="H69"/>
      <c r="I69"/>
      <c r="J69"/>
      <c r="K69"/>
    </row>
    <row r="70" spans="1:11" s="4" customFormat="1">
      <c r="A70"/>
      <c r="B70"/>
      <c r="C70"/>
      <c r="D70"/>
      <c r="E70"/>
      <c r="F70"/>
      <c r="G70"/>
      <c r="H70"/>
      <c r="I70"/>
      <c r="J70"/>
      <c r="K70"/>
    </row>
    <row r="71" spans="1:11" s="4" customFormat="1">
      <c r="A71"/>
      <c r="B71"/>
      <c r="C71"/>
      <c r="D71"/>
      <c r="E71"/>
      <c r="F71"/>
      <c r="G71"/>
      <c r="H71"/>
      <c r="I71"/>
      <c r="J71"/>
      <c r="K71"/>
    </row>
    <row r="72" spans="1:11" s="4" customFormat="1">
      <c r="A72"/>
      <c r="B72"/>
      <c r="C72"/>
      <c r="D72"/>
      <c r="E72"/>
      <c r="F72"/>
      <c r="G72"/>
      <c r="H72"/>
      <c r="I72"/>
      <c r="J72"/>
      <c r="K72"/>
    </row>
    <row r="73" spans="1:11" s="4" customFormat="1">
      <c r="A73"/>
      <c r="B73"/>
      <c r="C73"/>
      <c r="D73"/>
      <c r="E73"/>
      <c r="F73"/>
      <c r="G73"/>
      <c r="H73"/>
      <c r="I73"/>
      <c r="J73"/>
      <c r="K73"/>
    </row>
    <row r="74" spans="1:11" s="4" customFormat="1" ht="9" customHeight="1">
      <c r="A74"/>
      <c r="B74"/>
      <c r="C74"/>
      <c r="D74"/>
      <c r="E74"/>
      <c r="F74"/>
      <c r="G74"/>
      <c r="H74"/>
      <c r="I74"/>
      <c r="J74"/>
      <c r="K74"/>
    </row>
    <row r="75" spans="1:11" s="4" customFormat="1" ht="18" customHeight="1">
      <c r="A75"/>
      <c r="B75"/>
      <c r="C75"/>
      <c r="D75"/>
      <c r="E75"/>
      <c r="F75"/>
      <c r="G75"/>
      <c r="H75"/>
      <c r="I75"/>
      <c r="J75"/>
      <c r="K75"/>
    </row>
    <row r="76" spans="1:11" s="4" customFormat="1" ht="32.25" customHeight="1">
      <c r="A76"/>
      <c r="B76"/>
      <c r="C76"/>
      <c r="D76"/>
      <c r="E76"/>
      <c r="F76"/>
      <c r="G76"/>
      <c r="H76"/>
      <c r="I76"/>
      <c r="J76"/>
      <c r="K76"/>
    </row>
    <row r="77" spans="1:11" s="4" customFormat="1">
      <c r="A77"/>
      <c r="B77"/>
      <c r="C77"/>
      <c r="D77"/>
      <c r="E77"/>
      <c r="F77"/>
      <c r="G77"/>
      <c r="H77"/>
      <c r="I77"/>
      <c r="J77"/>
      <c r="K77"/>
    </row>
    <row r="78" spans="1:11" s="4" customFormat="1">
      <c r="A78"/>
      <c r="B78"/>
      <c r="C78"/>
      <c r="D78"/>
      <c r="E78"/>
      <c r="F78"/>
      <c r="G78"/>
      <c r="H78"/>
      <c r="I78"/>
      <c r="J78"/>
      <c r="K78"/>
    </row>
    <row r="79" spans="1:11" s="4" customFormat="1">
      <c r="A79"/>
      <c r="B79"/>
      <c r="C79"/>
      <c r="D79"/>
      <c r="E79"/>
      <c r="F79"/>
      <c r="G79"/>
      <c r="H79"/>
      <c r="I79"/>
      <c r="J79"/>
      <c r="K79"/>
    </row>
    <row r="103" ht="18" customHeight="1"/>
  </sheetData>
  <mergeCells count="8">
    <mergeCell ref="B25:B26"/>
    <mergeCell ref="E25:E26"/>
    <mergeCell ref="G25:G26"/>
    <mergeCell ref="J25:J26"/>
    <mergeCell ref="B5:B6"/>
    <mergeCell ref="E5:E6"/>
    <mergeCell ref="G5:G6"/>
    <mergeCell ref="J5:J6"/>
  </mergeCells>
  <phoneticPr fontId="1"/>
  <conditionalFormatting sqref="F5:F6 K5:K6 K25:K26">
    <cfRule type="containsText" dxfId="62" priority="111" operator="containsText" text="無し">
      <formula>NOT(ISERROR(SEARCH("無し",F5)))</formula>
    </cfRule>
    <cfRule type="containsText" dxfId="61" priority="112" operator="containsText" text="変動">
      <formula>NOT(ISERROR(SEARCH("変動",F5)))</formula>
    </cfRule>
    <cfRule type="containsText" dxfId="60" priority="113" operator="containsText" text="減少">
      <formula>NOT(ISERROR(SEARCH("減少",F5)))</formula>
    </cfRule>
    <cfRule type="containsText" dxfId="59" priority="114" operator="containsText" text="増加">
      <formula>NOT(ISERROR(SEARCH("増加",F5)))</formula>
    </cfRule>
    <cfRule type="containsText" dxfId="58" priority="115" operator="containsText" text="安定">
      <formula>NOT(ISERROR(SEARCH("安定",F5)))</formula>
    </cfRule>
  </conditionalFormatting>
  <conditionalFormatting sqref="J25:J26">
    <cfRule type="containsText" dxfId="57" priority="1" operator="containsText" text="最新年度のみ減少">
      <formula>NOT(ISERROR(SEARCH("最新年度のみ減少",J25)))</formula>
    </cfRule>
    <cfRule type="containsText" dxfId="56" priority="2" operator="containsText" text="最新年度のみ増加">
      <formula>NOT(ISERROR(SEARCH("最新年度のみ増加",J25)))</formula>
    </cfRule>
  </conditionalFormatting>
  <conditionalFormatting sqref="E5">
    <cfRule type="containsText" dxfId="55" priority="32" operator="containsText" text="―">
      <formula>NOT(ISERROR(SEARCH("―",E5)))</formula>
    </cfRule>
    <cfRule type="containsText" dxfId="54" priority="33" operator="containsText" text="隔年で">
      <formula>NOT(ISERROR(SEARCH("隔年で",E5)))</formula>
    </cfRule>
    <cfRule type="containsText" dxfId="53" priority="34" operator="containsText" text="年度により">
      <formula>NOT(ISERROR(SEARCH("年度により",E5)))</formula>
    </cfRule>
    <cfRule type="containsText" dxfId="52" priority="35" operator="containsText" text="減少傾向">
      <formula>NOT(ISERROR(SEARCH("減少傾向",E5)))</formula>
    </cfRule>
    <cfRule type="containsText" dxfId="51" priority="36" operator="containsText" text="増加傾向">
      <formula>NOT(ISERROR(SEARCH("増加傾向",E5)))</formula>
    </cfRule>
    <cfRule type="containsText" dxfId="50" priority="37" operator="containsText" text="同程度">
      <formula>NOT(ISERROR(SEARCH("同程度",E5)))</formula>
    </cfRule>
  </conditionalFormatting>
  <conditionalFormatting sqref="E5:E6">
    <cfRule type="containsText" dxfId="49" priority="30" operator="containsText" text="最新年度のみ減少">
      <formula>NOT(ISERROR(SEARCH("最新年度のみ減少",E5)))</formula>
    </cfRule>
    <cfRule type="containsText" dxfId="48" priority="31" operator="containsText" text="最新年度のみ増加">
      <formula>NOT(ISERROR(SEARCH("最新年度のみ増加",E5)))</formula>
    </cfRule>
  </conditionalFormatting>
  <conditionalFormatting sqref="J5">
    <cfRule type="containsText" dxfId="47" priority="24" operator="containsText" text="―">
      <formula>NOT(ISERROR(SEARCH("―",J5)))</formula>
    </cfRule>
    <cfRule type="containsText" dxfId="46" priority="25" operator="containsText" text="隔年で">
      <formula>NOT(ISERROR(SEARCH("隔年で",J5)))</formula>
    </cfRule>
    <cfRule type="containsText" dxfId="45" priority="26" operator="containsText" text="年度により">
      <formula>NOT(ISERROR(SEARCH("年度により",J5)))</formula>
    </cfRule>
    <cfRule type="containsText" dxfId="44" priority="27" operator="containsText" text="減少傾向">
      <formula>NOT(ISERROR(SEARCH("減少傾向",J5)))</formula>
    </cfRule>
    <cfRule type="containsText" dxfId="43" priority="28" operator="containsText" text="増加傾向">
      <formula>NOT(ISERROR(SEARCH("増加傾向",J5)))</formula>
    </cfRule>
    <cfRule type="containsText" dxfId="42" priority="29" operator="containsText" text="同程度">
      <formula>NOT(ISERROR(SEARCH("同程度",J5)))</formula>
    </cfRule>
  </conditionalFormatting>
  <conditionalFormatting sqref="J5:J6">
    <cfRule type="containsText" dxfId="41" priority="22" operator="containsText" text="最新年度のみ減少">
      <formula>NOT(ISERROR(SEARCH("最新年度のみ減少",J5)))</formula>
    </cfRule>
    <cfRule type="containsText" dxfId="40" priority="23" operator="containsText" text="最新年度のみ増加">
      <formula>NOT(ISERROR(SEARCH("最新年度のみ増加",J5)))</formula>
    </cfRule>
  </conditionalFormatting>
  <conditionalFormatting sqref="F25:F26">
    <cfRule type="containsText" dxfId="39" priority="17" operator="containsText" text="無し">
      <formula>NOT(ISERROR(SEARCH("無し",F25)))</formula>
    </cfRule>
    <cfRule type="containsText" dxfId="38" priority="18" operator="containsText" text="変動">
      <formula>NOT(ISERROR(SEARCH("変動",F25)))</formula>
    </cfRule>
    <cfRule type="containsText" dxfId="37" priority="19" operator="containsText" text="減少">
      <formula>NOT(ISERROR(SEARCH("減少",F25)))</formula>
    </cfRule>
    <cfRule type="containsText" dxfId="36" priority="20" operator="containsText" text="増加">
      <formula>NOT(ISERROR(SEARCH("増加",F25)))</formula>
    </cfRule>
    <cfRule type="containsText" dxfId="35" priority="21" operator="containsText" text="安定">
      <formula>NOT(ISERROR(SEARCH("安定",F25)))</formula>
    </cfRule>
  </conditionalFormatting>
  <conditionalFormatting sqref="E25">
    <cfRule type="containsText" dxfId="34" priority="11" operator="containsText" text="―">
      <formula>NOT(ISERROR(SEARCH("―",E25)))</formula>
    </cfRule>
    <cfRule type="containsText" dxfId="33" priority="12" operator="containsText" text="隔年で">
      <formula>NOT(ISERROR(SEARCH("隔年で",E25)))</formula>
    </cfRule>
    <cfRule type="containsText" dxfId="32" priority="13" operator="containsText" text="年度により">
      <formula>NOT(ISERROR(SEARCH("年度により",E25)))</formula>
    </cfRule>
    <cfRule type="containsText" dxfId="31" priority="14" operator="containsText" text="減少傾向">
      <formula>NOT(ISERROR(SEARCH("減少傾向",E25)))</formula>
    </cfRule>
    <cfRule type="containsText" dxfId="30" priority="15" operator="containsText" text="増加傾向">
      <formula>NOT(ISERROR(SEARCH("増加傾向",E25)))</formula>
    </cfRule>
    <cfRule type="containsText" dxfId="29" priority="16" operator="containsText" text="同程度">
      <formula>NOT(ISERROR(SEARCH("同程度",E25)))</formula>
    </cfRule>
  </conditionalFormatting>
  <conditionalFormatting sqref="E25:E26">
    <cfRule type="containsText" dxfId="28" priority="9" operator="containsText" text="最新年度のみ減少">
      <formula>NOT(ISERROR(SEARCH("最新年度のみ減少",E25)))</formula>
    </cfRule>
    <cfRule type="containsText" dxfId="27" priority="10" operator="containsText" text="最新年度のみ増加">
      <formula>NOT(ISERROR(SEARCH("最新年度のみ増加",E25)))</formula>
    </cfRule>
  </conditionalFormatting>
  <conditionalFormatting sqref="J25">
    <cfRule type="containsText" dxfId="26" priority="3" operator="containsText" text="―">
      <formula>NOT(ISERROR(SEARCH("―",J25)))</formula>
    </cfRule>
    <cfRule type="containsText" dxfId="25" priority="4" operator="containsText" text="隔年で">
      <formula>NOT(ISERROR(SEARCH("隔年で",J25)))</formula>
    </cfRule>
    <cfRule type="containsText" dxfId="24" priority="5" operator="containsText" text="年度により">
      <formula>NOT(ISERROR(SEARCH("年度により",J25)))</formula>
    </cfRule>
    <cfRule type="containsText" dxfId="23" priority="6" operator="containsText" text="減少傾向">
      <formula>NOT(ISERROR(SEARCH("減少傾向",J25)))</formula>
    </cfRule>
    <cfRule type="containsText" dxfId="22" priority="7" operator="containsText" text="増加傾向">
      <formula>NOT(ISERROR(SEARCH("増加傾向",J25)))</formula>
    </cfRule>
    <cfRule type="containsText" dxfId="21" priority="8" operator="containsText" text="同程度">
      <formula>NOT(ISERROR(SEARCH("同程度",J25)))</formula>
    </cfRule>
  </conditionalFormatting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 F5:F6 F25:F26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L285"/>
  <sheetViews>
    <sheetView view="pageBreakPreview" zoomScaleNormal="100" zoomScaleSheetLayoutView="100" workbookViewId="0"/>
  </sheetViews>
  <sheetFormatPr defaultRowHeight="13.5"/>
  <cols>
    <col min="1" max="1" width="2.375" style="120" customWidth="1"/>
    <col min="2" max="2" width="3" style="120" customWidth="1"/>
    <col min="3" max="3" width="15.5" style="120" customWidth="1"/>
    <col min="4" max="8" width="10.5" style="122" customWidth="1"/>
    <col min="9" max="11" width="10.25" style="130" hidden="1" customWidth="1"/>
    <col min="12" max="12" width="3.75" style="201" hidden="1" customWidth="1"/>
    <col min="13" max="16" width="3" style="201" hidden="1" customWidth="1"/>
    <col min="17" max="17" width="6" style="131" hidden="1" customWidth="1"/>
    <col min="18" max="20" width="4.5" style="131" hidden="1" customWidth="1"/>
    <col min="21" max="21" width="5.25" style="131" hidden="1" customWidth="1"/>
    <col min="22" max="22" width="7.5" style="131" hidden="1" customWidth="1"/>
    <col min="23" max="23" width="14.625" style="130" hidden="1" customWidth="1"/>
    <col min="24" max="24" width="4.5" style="131" hidden="1" customWidth="1"/>
    <col min="25" max="26" width="7.5" style="130" hidden="1" customWidth="1"/>
    <col min="27" max="27" width="4.625" style="131" hidden="1" customWidth="1"/>
    <col min="28" max="29" width="7.5" style="130" hidden="1" customWidth="1"/>
    <col min="30" max="30" width="18.375" style="134" hidden="1" customWidth="1"/>
    <col min="31" max="31" width="3.25" style="127" customWidth="1"/>
    <col min="32" max="32" width="1.75" style="127" customWidth="1"/>
    <col min="33" max="34" width="9" style="127" customWidth="1"/>
    <col min="35" max="35" width="33.875" style="127" hidden="1" customWidth="1"/>
    <col min="36" max="36" width="9" style="127" hidden="1" customWidth="1"/>
    <col min="37" max="37" width="12.625" style="127" hidden="1" customWidth="1"/>
    <col min="38" max="38" width="17.625" style="127" hidden="1" customWidth="1"/>
    <col min="39" max="16384" width="9" style="120"/>
  </cols>
  <sheetData>
    <row r="1" spans="2:38" ht="25.5" customHeight="1" thickBot="1">
      <c r="C1" s="121" t="s">
        <v>185</v>
      </c>
      <c r="I1" s="123"/>
      <c r="J1" s="123"/>
      <c r="K1" s="123"/>
      <c r="L1" s="199"/>
      <c r="M1" s="199"/>
      <c r="N1" s="200" t="s">
        <v>343</v>
      </c>
      <c r="O1" s="200"/>
      <c r="P1" s="200"/>
      <c r="Q1" s="198" t="str" cm="1">
        <f t="array" aca="1" ref="Q1" ca="1">"R"&amp;RIGHT(CELL("filename",'17-1.2019'!A1),4)-2018</f>
        <v>R1</v>
      </c>
      <c r="R1" s="210" t="str" cm="1">
        <f t="array" aca="1" ref="R1" ca="1">"R"&amp;RIGHT(CELL("filename",'17-1.2020'!A1),4)-2018</f>
        <v>R2</v>
      </c>
      <c r="S1" s="210" t="str" cm="1">
        <f t="array" aca="1" ref="S1" ca="1">"R"&amp;RIGHT(CELL("filename",'17-1.2021'!A1),4)-2018</f>
        <v>R3</v>
      </c>
      <c r="T1" s="210" t="str" cm="1">
        <f t="array" aca="1" ref="T1" ca="1">"R"&amp;RIGHT(CELL("filename",'17-1.2022'!A1),4)-2018</f>
        <v>R4</v>
      </c>
      <c r="U1" s="210" t="str" cm="1">
        <f t="array" aca="1" ref="U1" ca="1">"R"&amp;RIGHT(CELL("filename",'17-1.2023'!A1),4)-2018</f>
        <v>R5</v>
      </c>
      <c r="V1" s="125"/>
      <c r="W1" s="123" t="s">
        <v>226</v>
      </c>
      <c r="X1" s="124"/>
      <c r="Y1" s="126"/>
      <c r="Z1" s="126"/>
      <c r="AA1" s="124"/>
      <c r="AB1" s="126"/>
      <c r="AC1" s="126"/>
      <c r="AD1" s="127"/>
      <c r="AI1" s="128" t="s">
        <v>199</v>
      </c>
      <c r="AK1" s="129" t="s">
        <v>227</v>
      </c>
      <c r="AL1" s="129" t="s">
        <v>228</v>
      </c>
    </row>
    <row r="2" spans="2:38">
      <c r="Q2" s="132" t="s">
        <v>344</v>
      </c>
      <c r="R2" s="132" t="s">
        <v>344</v>
      </c>
      <c r="S2" s="132" t="s">
        <v>344</v>
      </c>
      <c r="T2" s="132" t="s">
        <v>344</v>
      </c>
      <c r="U2" s="132" t="s">
        <v>344</v>
      </c>
      <c r="V2" s="133"/>
      <c r="W2" s="123" t="s">
        <v>229</v>
      </c>
      <c r="AI2" s="128" t="s">
        <v>230</v>
      </c>
      <c r="AK2" s="129" t="s">
        <v>231</v>
      </c>
      <c r="AL2" s="129" t="s">
        <v>232</v>
      </c>
    </row>
    <row r="3" spans="2:38" ht="14.25" thickBot="1">
      <c r="K3" s="122"/>
      <c r="L3" s="202"/>
      <c r="Q3" s="135">
        <v>4</v>
      </c>
      <c r="R3" s="135">
        <v>3</v>
      </c>
      <c r="S3" s="135">
        <v>2</v>
      </c>
      <c r="T3" s="135">
        <v>1</v>
      </c>
      <c r="U3" s="135" t="s">
        <v>345</v>
      </c>
      <c r="V3" s="136"/>
      <c r="W3" s="124" t="s">
        <v>233</v>
      </c>
      <c r="AI3" s="128" t="s">
        <v>196</v>
      </c>
      <c r="AK3" s="129" t="s">
        <v>234</v>
      </c>
      <c r="AL3" s="129" t="s">
        <v>235</v>
      </c>
    </row>
    <row r="4" spans="2:38" ht="14.25" thickBot="1">
      <c r="B4" s="137" t="s">
        <v>213</v>
      </c>
      <c r="C4" s="138"/>
      <c r="D4" s="139"/>
      <c r="E4" s="139"/>
      <c r="F4" s="139"/>
      <c r="G4" s="139"/>
      <c r="H4" s="139"/>
      <c r="I4" s="140"/>
      <c r="J4" s="140"/>
      <c r="K4" s="140"/>
      <c r="L4" s="203"/>
      <c r="M4" s="203"/>
      <c r="N4" s="203"/>
      <c r="O4" s="203"/>
      <c r="P4" s="203"/>
      <c r="Q4" s="141"/>
      <c r="R4" s="141"/>
      <c r="S4" s="141"/>
      <c r="T4" s="141"/>
      <c r="U4" s="141"/>
      <c r="V4" s="141"/>
      <c r="W4" s="140"/>
      <c r="X4" s="141"/>
      <c r="Y4" s="140"/>
      <c r="Z4" s="140"/>
      <c r="AA4" s="141"/>
      <c r="AB4" s="140"/>
      <c r="AC4" s="140"/>
      <c r="AD4" s="142"/>
      <c r="AE4" s="143"/>
      <c r="AI4" s="128" t="s">
        <v>236</v>
      </c>
      <c r="AK4" s="129" t="s">
        <v>237</v>
      </c>
      <c r="AL4" s="129" t="s">
        <v>232</v>
      </c>
    </row>
    <row r="5" spans="2:38">
      <c r="B5" s="144"/>
      <c r="C5" s="145"/>
      <c r="D5" s="146"/>
      <c r="E5" s="146"/>
      <c r="F5" s="146"/>
      <c r="G5" s="146"/>
      <c r="H5" s="146"/>
      <c r="I5" s="229" t="s">
        <v>238</v>
      </c>
      <c r="J5" s="230"/>
      <c r="K5" s="230"/>
      <c r="L5" s="231"/>
      <c r="M5" s="231"/>
      <c r="N5" s="231"/>
      <c r="O5" s="231"/>
      <c r="P5" s="231"/>
      <c r="Q5" s="232" t="s">
        <v>239</v>
      </c>
      <c r="R5" s="229" t="s">
        <v>240</v>
      </c>
      <c r="S5" s="231"/>
      <c r="T5" s="231"/>
      <c r="U5" s="231"/>
      <c r="V5" s="234" t="s">
        <v>241</v>
      </c>
      <c r="W5" s="235"/>
      <c r="X5" s="238" t="s">
        <v>242</v>
      </c>
      <c r="Y5" s="225" t="s">
        <v>243</v>
      </c>
      <c r="Z5" s="226"/>
      <c r="AA5" s="223" t="s">
        <v>244</v>
      </c>
      <c r="AB5" s="225" t="s">
        <v>245</v>
      </c>
      <c r="AC5" s="226"/>
      <c r="AD5" s="227" t="s">
        <v>246</v>
      </c>
      <c r="AE5" s="147"/>
      <c r="AI5" s="128" t="s">
        <v>198</v>
      </c>
      <c r="AK5" s="129" t="s">
        <v>247</v>
      </c>
      <c r="AL5" s="129" t="s">
        <v>248</v>
      </c>
    </row>
    <row r="6" spans="2:38" ht="27" customHeight="1">
      <c r="B6" s="144"/>
      <c r="C6" s="148" t="s">
        <v>1</v>
      </c>
      <c r="D6" s="194" t="str">
        <f ca="1">Q1</f>
        <v>R1</v>
      </c>
      <c r="E6" s="194" t="str">
        <f t="shared" ref="E6:H6" ca="1" si="0">R1</f>
        <v>R2</v>
      </c>
      <c r="F6" s="194" t="str">
        <f t="shared" ca="1" si="0"/>
        <v>R3</v>
      </c>
      <c r="G6" s="194" t="str">
        <f t="shared" ca="1" si="0"/>
        <v>R4</v>
      </c>
      <c r="H6" s="194" t="str">
        <f t="shared" ca="1" si="0"/>
        <v>R5</v>
      </c>
      <c r="I6" s="150" t="s">
        <v>249</v>
      </c>
      <c r="J6" s="151">
        <v>-0.03</v>
      </c>
      <c r="K6" s="151">
        <v>0.03</v>
      </c>
      <c r="L6" s="204" t="str">
        <f ca="1">Q1</f>
        <v>R1</v>
      </c>
      <c r="M6" s="204" t="str">
        <f ca="1">R1</f>
        <v>R2</v>
      </c>
      <c r="N6" s="204" t="str">
        <f ca="1">S1</f>
        <v>R3</v>
      </c>
      <c r="O6" s="204" t="str">
        <f ca="1">T1</f>
        <v>R4</v>
      </c>
      <c r="P6" s="204" t="str">
        <f ca="1">U1</f>
        <v>R5</v>
      </c>
      <c r="Q6" s="233"/>
      <c r="R6" s="153" t="s">
        <v>250</v>
      </c>
      <c r="S6" s="152" t="s">
        <v>251</v>
      </c>
      <c r="T6" s="152" t="s">
        <v>252</v>
      </c>
      <c r="U6" s="152" t="s">
        <v>253</v>
      </c>
      <c r="V6" s="236"/>
      <c r="W6" s="237"/>
      <c r="X6" s="239"/>
      <c r="Y6" s="154" t="s">
        <v>254</v>
      </c>
      <c r="Z6" s="155" t="s">
        <v>255</v>
      </c>
      <c r="AA6" s="224"/>
      <c r="AB6" s="156" t="s">
        <v>256</v>
      </c>
      <c r="AC6" s="157" t="s">
        <v>257</v>
      </c>
      <c r="AD6" s="228"/>
      <c r="AE6" s="147"/>
      <c r="AI6" s="128" t="s">
        <v>258</v>
      </c>
      <c r="AK6" s="129" t="s">
        <v>259</v>
      </c>
      <c r="AL6" s="129" t="s">
        <v>248</v>
      </c>
    </row>
    <row r="7" spans="2:38">
      <c r="B7" s="144"/>
      <c r="C7" s="158" t="s">
        <v>341</v>
      </c>
      <c r="D7" s="159" cm="1">
        <f t="array" ref="D7">INDEX('17-1.2019'!I:I,MATCH("F139110110504",'17-1.2019'!A:A,0),0)</f>
        <v>259522</v>
      </c>
      <c r="E7" s="159" cm="1">
        <f t="array" ref="E7">INDEX('17-1.2020'!I:I,MATCH("F139110110504",'17-1.2020'!A:A,0),0)</f>
        <v>154137</v>
      </c>
      <c r="F7" s="159" cm="1">
        <f t="array" ref="F7">INDEX('17-1.2021'!I:I,MATCH("F139110110504",'17-1.2021'!A:A,0),0)</f>
        <v>156128</v>
      </c>
      <c r="G7" s="159" cm="1">
        <f t="array" ref="G7">INDEX('17-1.2022'!I:I,MATCH("F139110110504",'17-1.2022'!A:A,0),0)</f>
        <v>207953</v>
      </c>
      <c r="H7" s="159" cm="1">
        <f t="array" ref="H7">INDEX('17-1.2023'!I:I,MATCH("F139110110504",'17-1.2023'!A:A,0),0)</f>
        <v>175335</v>
      </c>
      <c r="I7" s="160">
        <f>AVERAGE(D7:H7)</f>
        <v>190615</v>
      </c>
      <c r="J7" s="161">
        <f>I7*0.97</f>
        <v>184896.55</v>
      </c>
      <c r="K7" s="161">
        <f>I7*1.03</f>
        <v>196333.45</v>
      </c>
      <c r="L7" s="205" t="str">
        <f>IF(AND(D7&gt;I7*0.97,D7&lt;I7*1.03),"○","×")</f>
        <v>×</v>
      </c>
      <c r="M7" s="205" t="str">
        <f>IF(AND(E7&gt;I7*0.97,E7&lt;I7*1.03),"○","×")</f>
        <v>×</v>
      </c>
      <c r="N7" s="205" t="str">
        <f>IF(AND(F7&gt;I7*0.97,F7&lt;I7*1.03),"○","×")</f>
        <v>×</v>
      </c>
      <c r="O7" s="205" t="str">
        <f>IF(AND(G7&gt;I7*0.97,G7&lt;I7*1.03),"○","×")</f>
        <v>×</v>
      </c>
      <c r="P7" s="205" t="str">
        <f>IF(AND(H7&gt;I7*0.97,H7&lt;I7*1.03),"○","×")</f>
        <v>×</v>
      </c>
      <c r="Q7" s="162" t="str">
        <f>IF(COUNTIF(L7:P7,"○")=5,"同程度","―")</f>
        <v>―</v>
      </c>
      <c r="R7" s="153" t="str">
        <f t="shared" ref="R7:U8" si="1">IF(E7-D7&gt;0,"↑",IF(E7-D7&lt;0,"↓","－"))</f>
        <v>↓</v>
      </c>
      <c r="S7" s="152" t="str">
        <f t="shared" si="1"/>
        <v>↑</v>
      </c>
      <c r="T7" s="152" t="str">
        <f t="shared" si="1"/>
        <v>↑</v>
      </c>
      <c r="U7" s="152" t="str">
        <f t="shared" si="1"/>
        <v>↓</v>
      </c>
      <c r="V7" s="152" t="str">
        <f>R7&amp;S7&amp;T7&amp;U7</f>
        <v>↓↑↑↓</v>
      </c>
      <c r="W7" s="163" t="str" cm="1">
        <f t="array" ref="W7">INDEX($AL$2:$AL$82,MATCH(V7,$AK$2:$AK$82,0),0)</f>
        <v>年度により増減</v>
      </c>
      <c r="X7" s="164" t="str">
        <f>IF(F7-D7&gt;0,"↑",IF(F7-D7&lt;0,"↓","－"))</f>
        <v>↓</v>
      </c>
      <c r="Y7" s="165" t="str">
        <f>IF(V7="↓↑↓↓",IF(X7="↓","減少傾向","×"),"判定外")</f>
        <v>判定外</v>
      </c>
      <c r="Z7" s="166" t="str">
        <f>IF(V7="↑↓↑↑",IF(X7="↑","増加傾向","×"),"判定外")</f>
        <v>判定外</v>
      </c>
      <c r="AA7" s="167" t="str">
        <f>IF(G7-E7&gt;0,"↑",IF(G7-E7&lt;0,"↓","－"))</f>
        <v>↑</v>
      </c>
      <c r="AB7" s="165" t="str">
        <f>IF(V7="↓↓↑↓",IF(AA7="↓","減少傾向","×"),"判定外")</f>
        <v>判定外</v>
      </c>
      <c r="AC7" s="166" t="str">
        <f>IF(V7="↑↑↓↑",IF(AA7="↑","増加傾向","×"),"判定外")</f>
        <v>判定外</v>
      </c>
      <c r="AD7" s="168" t="s">
        <v>248</v>
      </c>
      <c r="AE7" s="147"/>
      <c r="AI7" s="128" t="s">
        <v>248</v>
      </c>
      <c r="AK7" s="129" t="s">
        <v>260</v>
      </c>
      <c r="AL7" s="129" t="s">
        <v>248</v>
      </c>
    </row>
    <row r="8" spans="2:38" ht="14.25" thickBot="1">
      <c r="B8" s="144"/>
      <c r="C8" s="169" t="s">
        <v>342</v>
      </c>
      <c r="D8" s="159" cm="1">
        <f t="array" ref="D8">INDEX('17-1.2019'!H:H,MATCH("F139110110504",'17-1.2019'!A:A,0),0)</f>
        <v>141</v>
      </c>
      <c r="E8" s="159" cm="1">
        <f t="array" ref="E8">INDEX('17-1.2020'!H:H,MATCH("F139110110504",'17-1.2020'!A:A,0),0)</f>
        <v>133</v>
      </c>
      <c r="F8" s="159" cm="1">
        <f t="array" ref="F8">INDEX('17-1.2021'!H:H,MATCH("F139110110504",'17-1.2021'!A:A,0),0)</f>
        <v>141</v>
      </c>
      <c r="G8" s="159" cm="1">
        <f t="array" ref="G8">INDEX('17-1.2022'!H:H,MATCH("F139110110504",'17-1.2022'!A:A,0),0)</f>
        <v>150</v>
      </c>
      <c r="H8" s="159" cm="1">
        <f t="array" ref="H8">INDEX('17-1.2023'!H:H,MATCH("F139110110504",'17-1.2023'!A:A,0),0)</f>
        <v>142</v>
      </c>
      <c r="I8" s="170">
        <f>AVERAGE(D8:H8)</f>
        <v>141.4</v>
      </c>
      <c r="J8" s="171">
        <f>I8*0.97</f>
        <v>137.15800000000002</v>
      </c>
      <c r="K8" s="171">
        <f>I8*1.03</f>
        <v>145.642</v>
      </c>
      <c r="L8" s="206" t="str">
        <f>IF(AND(D8&gt;I8*0.97,D8&lt;I8*1.03),"○","×")</f>
        <v>○</v>
      </c>
      <c r="M8" s="206" t="str">
        <f>IF(AND(E8&gt;I8*0.97,E8&lt;I8*1.03),"○","×")</f>
        <v>×</v>
      </c>
      <c r="N8" s="206" t="str">
        <f>IF(AND(F8&gt;I8*0.97,F8&lt;I8*1.03),"○","×")</f>
        <v>○</v>
      </c>
      <c r="O8" s="206" t="str">
        <f>IF(AND(G8&gt;I8*0.97,G8&lt;I8*1.03),"○","×")</f>
        <v>×</v>
      </c>
      <c r="P8" s="206" t="str">
        <f>IF(AND(H8&gt;I8*0.97,H8&lt;I8*1.03),"○","×")</f>
        <v>○</v>
      </c>
      <c r="Q8" s="172" t="str">
        <f>IF(COUNTIF(L8:P8,"○")=5,"同程度","―")</f>
        <v>―</v>
      </c>
      <c r="R8" s="173" t="str">
        <f t="shared" si="1"/>
        <v>↓</v>
      </c>
      <c r="S8" s="135" t="str">
        <f t="shared" si="1"/>
        <v>↑</v>
      </c>
      <c r="T8" s="135" t="str">
        <f t="shared" si="1"/>
        <v>↑</v>
      </c>
      <c r="U8" s="135" t="str">
        <f t="shared" si="1"/>
        <v>↓</v>
      </c>
      <c r="V8" s="135" t="str">
        <f>R8&amp;S8&amp;T8&amp;U8</f>
        <v>↓↑↑↓</v>
      </c>
      <c r="W8" s="174" t="str" cm="1">
        <f t="array" ref="W8">INDEX($AL$2:$AL$82,MATCH(V8,$AK$2:$AK$82,0),0)</f>
        <v>年度により増減</v>
      </c>
      <c r="X8" s="175" t="str">
        <f>IF(F8-D8&gt;0,"↑",IF(F8-D8&lt;0,"↓","－"))</f>
        <v>－</v>
      </c>
      <c r="Y8" s="176" t="str">
        <f>IF(V8="↓↑↓↓",IF(X8="↓","減少傾向","×"),"判定外")</f>
        <v>判定外</v>
      </c>
      <c r="Z8" s="177" t="str">
        <f>IF(V8="↑↓↑↑",IF(X8="↑","増加傾向","×"),"判定外")</f>
        <v>判定外</v>
      </c>
      <c r="AA8" s="178" t="str">
        <f>IF(G8-E8&gt;0,"↑",IF(G8-E8&lt;0,"↓","－"))</f>
        <v>↑</v>
      </c>
      <c r="AB8" s="176" t="str">
        <f>IF(V8="↓↓↑↓",IF(AA8="↓","減少傾向","×"),"判定外")</f>
        <v>判定外</v>
      </c>
      <c r="AC8" s="177" t="str">
        <f>IF(V8="↑↑↓↑",IF(AA8="↑","増加傾向","×"),"判定外")</f>
        <v>判定外</v>
      </c>
      <c r="AD8" s="179" t="s">
        <v>248</v>
      </c>
      <c r="AE8" s="147"/>
      <c r="AI8" s="128" t="s">
        <v>203</v>
      </c>
      <c r="AK8" s="129" t="s">
        <v>261</v>
      </c>
      <c r="AL8" s="129" t="s">
        <v>232</v>
      </c>
    </row>
    <row r="9" spans="2:38" ht="14.25" thickBot="1">
      <c r="B9" s="144"/>
      <c r="C9" s="145"/>
      <c r="D9" s="146"/>
      <c r="E9" s="146"/>
      <c r="F9" s="146"/>
      <c r="G9" s="146"/>
      <c r="H9" s="146"/>
      <c r="I9" s="145"/>
      <c r="J9" s="145"/>
      <c r="K9" s="145"/>
      <c r="L9" s="207"/>
      <c r="M9" s="207"/>
      <c r="N9" s="207"/>
      <c r="O9" s="207"/>
      <c r="P9" s="207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7"/>
      <c r="AI9" s="128" t="s">
        <v>202</v>
      </c>
      <c r="AK9" s="129" t="s">
        <v>262</v>
      </c>
      <c r="AL9" s="129" t="s">
        <v>235</v>
      </c>
    </row>
    <row r="10" spans="2:38">
      <c r="B10" s="144"/>
      <c r="C10" s="145"/>
      <c r="D10" s="146"/>
      <c r="E10" s="146"/>
      <c r="F10" s="146"/>
      <c r="G10" s="146"/>
      <c r="H10" s="146"/>
      <c r="I10" s="229" t="s">
        <v>238</v>
      </c>
      <c r="J10" s="230"/>
      <c r="K10" s="230"/>
      <c r="L10" s="231"/>
      <c r="M10" s="231"/>
      <c r="N10" s="231"/>
      <c r="O10" s="231"/>
      <c r="P10" s="231"/>
      <c r="Q10" s="232" t="s">
        <v>239</v>
      </c>
      <c r="R10" s="229" t="s">
        <v>240</v>
      </c>
      <c r="S10" s="231"/>
      <c r="T10" s="231"/>
      <c r="U10" s="231"/>
      <c r="V10" s="234" t="s">
        <v>241</v>
      </c>
      <c r="W10" s="235"/>
      <c r="X10" s="238" t="s">
        <v>242</v>
      </c>
      <c r="Y10" s="225" t="s">
        <v>243</v>
      </c>
      <c r="Z10" s="226"/>
      <c r="AA10" s="223" t="s">
        <v>244</v>
      </c>
      <c r="AB10" s="225" t="s">
        <v>245</v>
      </c>
      <c r="AC10" s="226"/>
      <c r="AD10" s="227" t="s">
        <v>246</v>
      </c>
      <c r="AE10" s="147"/>
      <c r="AK10" s="129" t="s">
        <v>263</v>
      </c>
      <c r="AL10" s="129" t="s">
        <v>232</v>
      </c>
    </row>
    <row r="11" spans="2:38" ht="27" customHeight="1">
      <c r="B11" s="144"/>
      <c r="C11" s="180" t="s">
        <v>2</v>
      </c>
      <c r="D11" s="149" t="str">
        <f ca="1">Q1&amp;"(n="&amp;D19&amp;")"</f>
        <v>R1(n=86)</v>
      </c>
      <c r="E11" s="194" t="str">
        <f ca="1">R1&amp;"(n="&amp;E19&amp;")"</f>
        <v>R2(n=86)</v>
      </c>
      <c r="F11" s="194" t="str">
        <f ca="1">S1&amp;"(n="&amp;F19&amp;")"</f>
        <v>R3(n=86)</v>
      </c>
      <c r="G11" s="194" t="str">
        <f ca="1">T1&amp;"(n="&amp;G19&amp;")"</f>
        <v>R4(n=86)</v>
      </c>
      <c r="H11" s="194" t="str">
        <f ca="1">U1&amp;"(n="&amp;H19&amp;")"</f>
        <v>R5(n=86)</v>
      </c>
      <c r="I11" s="150" t="s">
        <v>249</v>
      </c>
      <c r="J11" s="151">
        <v>-0.03</v>
      </c>
      <c r="K11" s="151">
        <v>0.03</v>
      </c>
      <c r="L11" s="204" t="str">
        <f ca="1">Q1</f>
        <v>R1</v>
      </c>
      <c r="M11" s="204" t="str">
        <f ca="1">R1</f>
        <v>R2</v>
      </c>
      <c r="N11" s="204" t="str">
        <f ca="1">S1</f>
        <v>R3</v>
      </c>
      <c r="O11" s="204" t="str">
        <f ca="1">T1</f>
        <v>R4</v>
      </c>
      <c r="P11" s="204" t="str">
        <f ca="1">U1</f>
        <v>R5</v>
      </c>
      <c r="Q11" s="233"/>
      <c r="R11" s="153" t="s">
        <v>250</v>
      </c>
      <c r="S11" s="152" t="s">
        <v>251</v>
      </c>
      <c r="T11" s="152" t="s">
        <v>252</v>
      </c>
      <c r="U11" s="152" t="s">
        <v>253</v>
      </c>
      <c r="V11" s="236"/>
      <c r="W11" s="237"/>
      <c r="X11" s="239"/>
      <c r="Y11" s="154" t="s">
        <v>254</v>
      </c>
      <c r="Z11" s="155" t="s">
        <v>255</v>
      </c>
      <c r="AA11" s="224"/>
      <c r="AB11" s="156" t="s">
        <v>256</v>
      </c>
      <c r="AC11" s="157" t="s">
        <v>257</v>
      </c>
      <c r="AD11" s="228"/>
      <c r="AE11" s="147"/>
      <c r="AK11" s="129" t="s">
        <v>264</v>
      </c>
      <c r="AL11" s="129" t="s">
        <v>248</v>
      </c>
    </row>
    <row r="12" spans="2:38">
      <c r="B12" s="144"/>
      <c r="C12" s="158" t="s">
        <v>341</v>
      </c>
      <c r="D12" s="159">
        <f>TRUNC('17-1.2019'!I98/1000,0)</f>
        <v>71791</v>
      </c>
      <c r="E12" s="159">
        <f>TRUNC('17-1.2020'!I98/1000,0)</f>
        <v>76229</v>
      </c>
      <c r="F12" s="159">
        <f>TRUNC('17-1.2021'!I98/1000,0)</f>
        <v>80000</v>
      </c>
      <c r="G12" s="159">
        <f>TRUNC('17-1.2022'!I98/1000,0)</f>
        <v>86951</v>
      </c>
      <c r="H12" s="159">
        <f>TRUNC('17-1.2023'!I98/1000,0)</f>
        <v>92798</v>
      </c>
      <c r="I12" s="160">
        <f>AVERAGE(D12:H12)</f>
        <v>81553.8</v>
      </c>
      <c r="J12" s="161">
        <f>I12*0.97</f>
        <v>79107.186000000002</v>
      </c>
      <c r="K12" s="161">
        <f>I12*1.03</f>
        <v>84000.414000000004</v>
      </c>
      <c r="L12" s="205" t="str">
        <f>IF(AND(D12&gt;I12*0.97,D12&lt;I12*1.03),"○","×")</f>
        <v>×</v>
      </c>
      <c r="M12" s="205" t="str">
        <f>IF(AND(E12&gt;I12*0.97,E12&lt;I12*1.03),"○","×")</f>
        <v>×</v>
      </c>
      <c r="N12" s="205" t="str">
        <f>IF(AND(F12&gt;I12*0.97,F12&lt;I12*1.03),"○","×")</f>
        <v>○</v>
      </c>
      <c r="O12" s="205" t="str">
        <f>IF(AND(G12&gt;I12*0.97,G12&lt;I12*1.03),"○","×")</f>
        <v>×</v>
      </c>
      <c r="P12" s="205" t="str">
        <f>IF(AND(H12&gt;I12*0.97,H12&lt;I12*1.03),"○","×")</f>
        <v>×</v>
      </c>
      <c r="Q12" s="162" t="str">
        <f>IF(COUNTIF(L12:P12,"○")=5,"同程度","―")</f>
        <v>―</v>
      </c>
      <c r="R12" s="153" t="str">
        <f t="shared" ref="R12:U13" si="2">IF(E12-D12&gt;0,"↑",IF(E12-D12&lt;0,"↓","－"))</f>
        <v>↑</v>
      </c>
      <c r="S12" s="152" t="str">
        <f t="shared" si="2"/>
        <v>↑</v>
      </c>
      <c r="T12" s="152" t="str">
        <f t="shared" si="2"/>
        <v>↑</v>
      </c>
      <c r="U12" s="152" t="str">
        <f t="shared" si="2"/>
        <v>↑</v>
      </c>
      <c r="V12" s="152" t="str">
        <f>R12&amp;S12&amp;T12&amp;U12</f>
        <v>↑↑↑↑</v>
      </c>
      <c r="W12" s="163" t="str" cm="1">
        <f t="array" ref="W12">INDEX($AL$2:$AL$82,MATCH(V12,$AK$2:$AK$82,0),0)</f>
        <v>増加傾向⤴</v>
      </c>
      <c r="X12" s="164" t="str">
        <f>IF(F12-D12&gt;0,"↑",IF(F12-D12&lt;0,"↓","－"))</f>
        <v>↑</v>
      </c>
      <c r="Y12" s="165" t="str">
        <f>IF(V12="↓↑↓↓",IF(X12="↓","減少傾向","×"),"判定外")</f>
        <v>判定外</v>
      </c>
      <c r="Z12" s="166" t="str">
        <f>IF(V12="↑↓↑↑",IF(X12="↑","増加傾向","×"),"判定外")</f>
        <v>判定外</v>
      </c>
      <c r="AA12" s="167" t="str">
        <f>IF(G12-E12&gt;0,"↑",IF(G12-E12&lt;0,"↓","－"))</f>
        <v>↑</v>
      </c>
      <c r="AB12" s="165" t="str">
        <f>IF(V12="↓↓↑↓",IF(AA12="↓","減少傾向","×"),"判定外")</f>
        <v>判定外</v>
      </c>
      <c r="AC12" s="166" t="str">
        <f>IF(V12="↑↑↓↑",IF(AA12="↑","増加傾向","×"),"判定外")</f>
        <v>判定外</v>
      </c>
      <c r="AD12" s="168" t="s">
        <v>196</v>
      </c>
      <c r="AE12" s="147"/>
      <c r="AK12" s="129" t="s">
        <v>265</v>
      </c>
      <c r="AL12" s="129" t="s">
        <v>203</v>
      </c>
    </row>
    <row r="13" spans="2:38" ht="14.25" thickBot="1">
      <c r="B13" s="144"/>
      <c r="C13" s="169" t="s">
        <v>342</v>
      </c>
      <c r="D13" s="159">
        <f>'17-1.2019'!H98</f>
        <v>23304</v>
      </c>
      <c r="E13" s="159">
        <f>'17-1.2020'!H98</f>
        <v>22979</v>
      </c>
      <c r="F13" s="159">
        <f>'17-1.2021'!H98</f>
        <v>23301</v>
      </c>
      <c r="G13" s="159">
        <f>'17-1.2022'!H98</f>
        <v>23462</v>
      </c>
      <c r="H13" s="159">
        <f>'17-1.2023'!H98</f>
        <v>24275</v>
      </c>
      <c r="I13" s="170">
        <f>AVERAGE(D13:H13)</f>
        <v>23464.2</v>
      </c>
      <c r="J13" s="171">
        <f>I13*0.97</f>
        <v>22760.274000000001</v>
      </c>
      <c r="K13" s="171">
        <f>I13*1.03</f>
        <v>24168.126</v>
      </c>
      <c r="L13" s="206" t="str">
        <f>IF(AND(D13&gt;I13*0.97,D13&lt;I13*1.03),"○","×")</f>
        <v>○</v>
      </c>
      <c r="M13" s="206" t="str">
        <f>IF(AND(E13&gt;I13*0.97,E13&lt;I13*1.03),"○","×")</f>
        <v>○</v>
      </c>
      <c r="N13" s="206" t="str">
        <f>IF(AND(F13&gt;I13*0.97,F13&lt;I13*1.03),"○","×")</f>
        <v>○</v>
      </c>
      <c r="O13" s="206" t="str">
        <f>IF(AND(G13&gt;I13*0.97,G13&lt;I13*1.03),"○","×")</f>
        <v>○</v>
      </c>
      <c r="P13" s="206" t="str">
        <f>IF(AND(H13&gt;I13*0.97,H13&lt;I13*1.03),"○","×")</f>
        <v>×</v>
      </c>
      <c r="Q13" s="172" t="str">
        <f>IF(COUNTIF(L13:P13,"○")=5,"同程度","―")</f>
        <v>―</v>
      </c>
      <c r="R13" s="173" t="str">
        <f t="shared" si="2"/>
        <v>↓</v>
      </c>
      <c r="S13" s="135" t="str">
        <f t="shared" si="2"/>
        <v>↑</v>
      </c>
      <c r="T13" s="135" t="str">
        <f t="shared" si="2"/>
        <v>↑</v>
      </c>
      <c r="U13" s="135" t="str">
        <f t="shared" si="2"/>
        <v>↑</v>
      </c>
      <c r="V13" s="135" t="str">
        <f>R13&amp;S13&amp;T13&amp;U13</f>
        <v>↓↑↑↑</v>
      </c>
      <c r="W13" s="174" t="str" cm="1">
        <f t="array" ref="W13">INDEX($AL$2:$AL$82,MATCH(V13,$AK$2:$AK$82,0),0)</f>
        <v>増加傾向⤴</v>
      </c>
      <c r="X13" s="175" t="str">
        <f>IF(F13-D13&gt;0,"↑",IF(F13-D13&lt;0,"↓","－"))</f>
        <v>↓</v>
      </c>
      <c r="Y13" s="176" t="str">
        <f>IF(V13="↓↑↓↓",IF(X13="↓","減少傾向","×"),"判定外")</f>
        <v>判定外</v>
      </c>
      <c r="Z13" s="177" t="str">
        <f>IF(V13="↑↓↑↑",IF(X13="↑","増加傾向","×"),"判定外")</f>
        <v>判定外</v>
      </c>
      <c r="AA13" s="178" t="str">
        <f>IF(G13-E13&gt;0,"↑",IF(G13-E13&lt;0,"↓","－"))</f>
        <v>↑</v>
      </c>
      <c r="AB13" s="176" t="str">
        <f>IF(V13="↓↓↑↓",IF(AA13="↓","減少傾向","×"),"判定外")</f>
        <v>判定外</v>
      </c>
      <c r="AC13" s="177" t="str">
        <f>IF(V13="↑↑↓↑",IF(AA13="↑","増加傾向","×"),"判定外")</f>
        <v>判定外</v>
      </c>
      <c r="AD13" s="179" t="s">
        <v>196</v>
      </c>
      <c r="AE13" s="147"/>
      <c r="AK13" s="129" t="s">
        <v>266</v>
      </c>
      <c r="AL13" s="129" t="s">
        <v>248</v>
      </c>
    </row>
    <row r="14" spans="2:38" ht="14.25" thickBot="1">
      <c r="B14" s="144"/>
      <c r="C14" s="145"/>
      <c r="D14" s="146"/>
      <c r="E14" s="146"/>
      <c r="F14" s="146"/>
      <c r="G14" s="146"/>
      <c r="H14" s="146"/>
      <c r="I14" s="145"/>
      <c r="J14" s="145"/>
      <c r="K14" s="145"/>
      <c r="L14" s="207"/>
      <c r="M14" s="207"/>
      <c r="N14" s="207"/>
      <c r="O14" s="207"/>
      <c r="P14" s="207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7"/>
      <c r="AK14" s="129" t="s">
        <v>267</v>
      </c>
      <c r="AL14" s="129" t="s">
        <v>248</v>
      </c>
    </row>
    <row r="15" spans="2:38">
      <c r="B15" s="144"/>
      <c r="C15" s="145"/>
      <c r="D15" s="146"/>
      <c r="E15" s="146"/>
      <c r="F15" s="146"/>
      <c r="G15" s="146"/>
      <c r="H15" s="146"/>
      <c r="I15" s="229" t="s">
        <v>238</v>
      </c>
      <c r="J15" s="230"/>
      <c r="K15" s="230"/>
      <c r="L15" s="231"/>
      <c r="M15" s="231"/>
      <c r="N15" s="231"/>
      <c r="O15" s="231"/>
      <c r="P15" s="231"/>
      <c r="Q15" s="232" t="s">
        <v>239</v>
      </c>
      <c r="R15" s="229" t="s">
        <v>240</v>
      </c>
      <c r="S15" s="231"/>
      <c r="T15" s="231"/>
      <c r="U15" s="231"/>
      <c r="V15" s="234" t="s">
        <v>241</v>
      </c>
      <c r="W15" s="235"/>
      <c r="X15" s="238" t="s">
        <v>242</v>
      </c>
      <c r="Y15" s="225" t="s">
        <v>243</v>
      </c>
      <c r="Z15" s="226"/>
      <c r="AA15" s="223" t="s">
        <v>244</v>
      </c>
      <c r="AB15" s="225" t="s">
        <v>245</v>
      </c>
      <c r="AC15" s="226"/>
      <c r="AD15" s="227" t="s">
        <v>246</v>
      </c>
      <c r="AE15" s="147"/>
      <c r="AK15" s="129" t="s">
        <v>268</v>
      </c>
      <c r="AL15" s="129" t="s">
        <v>269</v>
      </c>
    </row>
    <row r="16" spans="2:38" ht="27" customHeight="1">
      <c r="B16" s="144"/>
      <c r="C16" s="181" t="s">
        <v>193</v>
      </c>
      <c r="D16" s="149" t="str">
        <f ca="1">Q1&amp;"(n="&amp;D19&amp;")"</f>
        <v>R1(n=86)</v>
      </c>
      <c r="E16" s="194" t="str">
        <f ca="1">R1&amp;"(n="&amp;E19&amp;")"</f>
        <v>R2(n=86)</v>
      </c>
      <c r="F16" s="194" t="str">
        <f ca="1">S1&amp;"(n="&amp;F19&amp;")"</f>
        <v>R3(n=86)</v>
      </c>
      <c r="G16" s="194" t="str">
        <f ca="1">T1&amp;"(n="&amp;G19&amp;")"</f>
        <v>R4(n=86)</v>
      </c>
      <c r="H16" s="194" t="str">
        <f ca="1">U1&amp;"(n="&amp;H19&amp;")"</f>
        <v>R5(n=86)</v>
      </c>
      <c r="I16" s="150" t="s">
        <v>249</v>
      </c>
      <c r="J16" s="151">
        <v>-0.03</v>
      </c>
      <c r="K16" s="151">
        <v>0.03</v>
      </c>
      <c r="L16" s="204" t="str">
        <f ca="1">Q1</f>
        <v>R1</v>
      </c>
      <c r="M16" s="204" t="str">
        <f ca="1">R1</f>
        <v>R2</v>
      </c>
      <c r="N16" s="204" t="str">
        <f ca="1">S1</f>
        <v>R3</v>
      </c>
      <c r="O16" s="204" t="str">
        <f ca="1">T1</f>
        <v>R4</v>
      </c>
      <c r="P16" s="204" t="str">
        <f ca="1">U1</f>
        <v>R5</v>
      </c>
      <c r="Q16" s="233"/>
      <c r="R16" s="153" t="s">
        <v>250</v>
      </c>
      <c r="S16" s="152" t="s">
        <v>251</v>
      </c>
      <c r="T16" s="152" t="s">
        <v>252</v>
      </c>
      <c r="U16" s="152" t="s">
        <v>253</v>
      </c>
      <c r="V16" s="236"/>
      <c r="W16" s="237"/>
      <c r="X16" s="239"/>
      <c r="Y16" s="154" t="s">
        <v>254</v>
      </c>
      <c r="Z16" s="155" t="s">
        <v>255</v>
      </c>
      <c r="AA16" s="224"/>
      <c r="AB16" s="156" t="s">
        <v>256</v>
      </c>
      <c r="AC16" s="157" t="s">
        <v>257</v>
      </c>
      <c r="AD16" s="228"/>
      <c r="AE16" s="147"/>
      <c r="AK16" s="129" t="s">
        <v>270</v>
      </c>
      <c r="AL16" s="129" t="s">
        <v>269</v>
      </c>
    </row>
    <row r="17" spans="2:38">
      <c r="B17" s="144"/>
      <c r="C17" s="158" t="s">
        <v>341</v>
      </c>
      <c r="D17" s="182">
        <f>ROUND(D12/D19,1)</f>
        <v>834.8</v>
      </c>
      <c r="E17" s="182">
        <f>ROUND(E12/E19,1)</f>
        <v>886.4</v>
      </c>
      <c r="F17" s="182">
        <f>ROUND(F12/F19,1)</f>
        <v>930.2</v>
      </c>
      <c r="G17" s="182">
        <f>ROUND(G12/G19,1)</f>
        <v>1011.1</v>
      </c>
      <c r="H17" s="182">
        <f>ROUND(H12/H19,1)</f>
        <v>1079</v>
      </c>
      <c r="I17" s="160">
        <f>AVERAGE(D17:H17)</f>
        <v>948.3</v>
      </c>
      <c r="J17" s="161">
        <f>I17*0.97</f>
        <v>919.85099999999989</v>
      </c>
      <c r="K17" s="161">
        <f>I17*1.03</f>
        <v>976.74900000000002</v>
      </c>
      <c r="L17" s="205" t="str">
        <f>IF(AND(D17&gt;I17*0.97,D17&lt;I17*1.03),"○","×")</f>
        <v>×</v>
      </c>
      <c r="M17" s="205" t="str">
        <f>IF(AND(E17&gt;I17*0.97,E17&lt;I17*1.03),"○","×")</f>
        <v>×</v>
      </c>
      <c r="N17" s="205" t="str">
        <f>IF(AND(F17&gt;I17*0.97,F17&lt;I17*1.03),"○","×")</f>
        <v>○</v>
      </c>
      <c r="O17" s="205" t="str">
        <f>IF(AND(G17&gt;I17*0.97,G17&lt;I17*1.03),"○","×")</f>
        <v>×</v>
      </c>
      <c r="P17" s="205" t="str">
        <f>IF(AND(H17&gt;I17*0.97,H17&lt;I17*1.03),"○","×")</f>
        <v>×</v>
      </c>
      <c r="Q17" s="162" t="str">
        <f>IF(COUNTIF(L17:P17,"○")=5,"同程度","―")</f>
        <v>―</v>
      </c>
      <c r="R17" s="153" t="str">
        <f t="shared" ref="R17:U18" si="3">IF(E17-D17&gt;0,"↑",IF(E17-D17&lt;0,"↓","－"))</f>
        <v>↑</v>
      </c>
      <c r="S17" s="152" t="str">
        <f t="shared" si="3"/>
        <v>↑</v>
      </c>
      <c r="T17" s="152" t="str">
        <f t="shared" si="3"/>
        <v>↑</v>
      </c>
      <c r="U17" s="152" t="str">
        <f t="shared" si="3"/>
        <v>↑</v>
      </c>
      <c r="V17" s="152" t="str">
        <f>R17&amp;S17&amp;T17&amp;U17</f>
        <v>↑↑↑↑</v>
      </c>
      <c r="W17" s="163" t="str" cm="1">
        <f t="array" ref="W17">INDEX($AL$2:$AL$82,MATCH(V17,$AK$2:$AK$82,0),0)</f>
        <v>増加傾向⤴</v>
      </c>
      <c r="X17" s="164" t="str">
        <f>IF(F17-D17&gt;0,"↑",IF(F17-D17&lt;0,"↓","－"))</f>
        <v>↑</v>
      </c>
      <c r="Y17" s="165" t="str">
        <f>IF(V17="↓↑↓↓",IF(X17="↓","減少傾向","×"),"判定外")</f>
        <v>判定外</v>
      </c>
      <c r="Z17" s="166" t="str">
        <f>IF(V17="↑↓↑↑",IF(X17="↑","増加傾向","×"),"判定外")</f>
        <v>判定外</v>
      </c>
      <c r="AA17" s="167" t="str">
        <f>IF(G17-E17&gt;0,"↑",IF(G17-E17&lt;0,"↓","－"))</f>
        <v>↑</v>
      </c>
      <c r="AB17" s="165" t="str">
        <f>IF(V17="↓↓↑↓",IF(AA17="↓","減少傾向","×"),"判定外")</f>
        <v>判定外</v>
      </c>
      <c r="AC17" s="166" t="str">
        <f>IF(V17="↑↑↓↑",IF(AA17="↑","増加傾向","×"),"判定外")</f>
        <v>判定外</v>
      </c>
      <c r="AD17" s="168" t="s">
        <v>196</v>
      </c>
      <c r="AE17" s="147"/>
      <c r="AK17" s="129" t="s">
        <v>271</v>
      </c>
      <c r="AL17" s="129" t="s">
        <v>248</v>
      </c>
    </row>
    <row r="18" spans="2:38" ht="14.25" thickBot="1">
      <c r="B18" s="144"/>
      <c r="C18" s="169" t="s">
        <v>342</v>
      </c>
      <c r="D18" s="182">
        <f>ROUND(D13/D19,1)</f>
        <v>271</v>
      </c>
      <c r="E18" s="182">
        <f>ROUND(E13/E19,1)</f>
        <v>267.2</v>
      </c>
      <c r="F18" s="182">
        <f>ROUND(F13/F19,1)</f>
        <v>270.89999999999998</v>
      </c>
      <c r="G18" s="182">
        <f>ROUND(G13/G19,1)</f>
        <v>272.8</v>
      </c>
      <c r="H18" s="182">
        <f>ROUND(H13/H19,1)</f>
        <v>282.3</v>
      </c>
      <c r="I18" s="170">
        <f>AVERAGE(D18:H18)</f>
        <v>272.84000000000003</v>
      </c>
      <c r="J18" s="171">
        <f>I18*0.97</f>
        <v>264.65480000000002</v>
      </c>
      <c r="K18" s="171">
        <f>I18*1.03</f>
        <v>281.02520000000004</v>
      </c>
      <c r="L18" s="206" t="str">
        <f>IF(AND(D18&gt;I18*0.97,D18&lt;I18*1.03),"○","×")</f>
        <v>○</v>
      </c>
      <c r="M18" s="206" t="str">
        <f>IF(AND(E18&gt;I18*0.97,E18&lt;I18*1.03),"○","×")</f>
        <v>○</v>
      </c>
      <c r="N18" s="206" t="str">
        <f>IF(AND(F18&gt;I18*0.97,F18&lt;I18*1.03),"○","×")</f>
        <v>○</v>
      </c>
      <c r="O18" s="206" t="str">
        <f>IF(AND(G18&gt;I18*0.97,G18&lt;I18*1.03),"○","×")</f>
        <v>○</v>
      </c>
      <c r="P18" s="206" t="str">
        <f>IF(AND(H18&gt;I18*0.97,H18&lt;I18*1.03),"○","×")</f>
        <v>×</v>
      </c>
      <c r="Q18" s="172" t="str">
        <f>IF(COUNTIF(L18:P18,"○")=5,"同程度","―")</f>
        <v>―</v>
      </c>
      <c r="R18" s="173" t="str">
        <f t="shared" si="3"/>
        <v>↓</v>
      </c>
      <c r="S18" s="135" t="str">
        <f t="shared" si="3"/>
        <v>↑</v>
      </c>
      <c r="T18" s="135" t="str">
        <f t="shared" si="3"/>
        <v>↑</v>
      </c>
      <c r="U18" s="135" t="str">
        <f t="shared" si="3"/>
        <v>↑</v>
      </c>
      <c r="V18" s="135" t="str">
        <f>R18&amp;S18&amp;T18&amp;U18</f>
        <v>↓↑↑↑</v>
      </c>
      <c r="W18" s="174" t="str" cm="1">
        <f t="array" ref="W18">INDEX($AL$2:$AL$82,MATCH(V18,$AK$2:$AK$82,0),0)</f>
        <v>増加傾向⤴</v>
      </c>
      <c r="X18" s="175" t="str">
        <f>IF(F18-D18&gt;0,"↑",IF(F18-D18&lt;0,"↓","－"))</f>
        <v>↓</v>
      </c>
      <c r="Y18" s="176" t="str">
        <f>IF(V18="↓↑↓↓",IF(X18="↓","減少傾向","×"),"判定外")</f>
        <v>判定外</v>
      </c>
      <c r="Z18" s="177" t="str">
        <f>IF(V18="↑↓↑↑",IF(X18="↑","増加傾向","×"),"判定外")</f>
        <v>判定外</v>
      </c>
      <c r="AA18" s="178" t="str">
        <f>IF(G18-E18&gt;0,"↑",IF(G18-E18&lt;0,"↓","－"))</f>
        <v>↑</v>
      </c>
      <c r="AB18" s="176" t="str">
        <f>IF(V18="↓↓↑↓",IF(AA18="↓","減少傾向","×"),"判定外")</f>
        <v>判定外</v>
      </c>
      <c r="AC18" s="177" t="str">
        <f>IF(V18="↑↑↓↑",IF(AA18="↑","増加傾向","×"),"判定外")</f>
        <v>判定外</v>
      </c>
      <c r="AD18" s="179" t="s">
        <v>196</v>
      </c>
      <c r="AE18" s="147"/>
      <c r="AK18" s="129" t="s">
        <v>272</v>
      </c>
      <c r="AL18" s="129" t="s">
        <v>269</v>
      </c>
    </row>
    <row r="19" spans="2:38">
      <c r="B19" s="144"/>
      <c r="C19" s="183" t="s">
        <v>214</v>
      </c>
      <c r="D19" s="184">
        <f>COUNTA('17-1.2019'!D11:D96)</f>
        <v>86</v>
      </c>
      <c r="E19" s="184">
        <f>COUNTA('17-1.2020'!D11:D96)</f>
        <v>86</v>
      </c>
      <c r="F19" s="184">
        <f>COUNTA('17-1.2021'!D11:D96)</f>
        <v>86</v>
      </c>
      <c r="G19" s="184">
        <f>COUNTA('17-1.2022'!D11:D96)</f>
        <v>86</v>
      </c>
      <c r="H19" s="184">
        <f>COUNTA('17-1.2023'!D11:D96)</f>
        <v>86</v>
      </c>
      <c r="I19" s="145"/>
      <c r="J19" s="145"/>
      <c r="K19" s="145"/>
      <c r="L19" s="207"/>
      <c r="M19" s="207"/>
      <c r="N19" s="207"/>
      <c r="O19" s="207"/>
      <c r="P19" s="207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5"/>
      <c r="AE19" s="147"/>
      <c r="AK19" s="129" t="s">
        <v>273</v>
      </c>
      <c r="AL19" s="129" t="s">
        <v>269</v>
      </c>
    </row>
    <row r="20" spans="2:38" ht="14.25" thickBot="1">
      <c r="B20" s="144"/>
      <c r="C20" s="145"/>
      <c r="D20" s="146"/>
      <c r="E20" s="146"/>
      <c r="F20" s="146"/>
      <c r="G20" s="146"/>
      <c r="H20" s="146"/>
      <c r="I20" s="145"/>
      <c r="J20" s="145"/>
      <c r="K20" s="145"/>
      <c r="L20" s="207"/>
      <c r="M20" s="207"/>
      <c r="N20" s="207"/>
      <c r="O20" s="207"/>
      <c r="P20" s="207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7"/>
      <c r="AK20" s="129" t="s">
        <v>274</v>
      </c>
      <c r="AL20" s="129" t="s">
        <v>232</v>
      </c>
    </row>
    <row r="21" spans="2:38">
      <c r="B21" s="144"/>
      <c r="C21" s="145"/>
      <c r="D21" s="146"/>
      <c r="E21" s="146"/>
      <c r="F21" s="146"/>
      <c r="G21" s="146"/>
      <c r="H21" s="146"/>
      <c r="I21" s="229" t="s">
        <v>238</v>
      </c>
      <c r="J21" s="230"/>
      <c r="K21" s="230"/>
      <c r="L21" s="231"/>
      <c r="M21" s="231"/>
      <c r="N21" s="231"/>
      <c r="O21" s="231"/>
      <c r="P21" s="231"/>
      <c r="Q21" s="232" t="s">
        <v>239</v>
      </c>
      <c r="R21" s="229" t="s">
        <v>240</v>
      </c>
      <c r="S21" s="231"/>
      <c r="T21" s="231"/>
      <c r="U21" s="231"/>
      <c r="V21" s="234" t="s">
        <v>241</v>
      </c>
      <c r="W21" s="235"/>
      <c r="X21" s="238" t="s">
        <v>242</v>
      </c>
      <c r="Y21" s="225" t="s">
        <v>243</v>
      </c>
      <c r="Z21" s="226"/>
      <c r="AA21" s="223" t="s">
        <v>244</v>
      </c>
      <c r="AB21" s="225" t="s">
        <v>245</v>
      </c>
      <c r="AC21" s="226"/>
      <c r="AD21" s="227" t="s">
        <v>246</v>
      </c>
      <c r="AE21" s="147"/>
      <c r="AK21" s="129" t="s">
        <v>275</v>
      </c>
      <c r="AL21" s="129" t="s">
        <v>235</v>
      </c>
    </row>
    <row r="22" spans="2:38" ht="27">
      <c r="B22" s="144"/>
      <c r="C22" s="185" t="s">
        <v>212</v>
      </c>
      <c r="D22" s="149" t="str">
        <f ca="1">Q1&amp;"(n="&amp;D25&amp;")"</f>
        <v>R1(n=25)</v>
      </c>
      <c r="E22" s="194" t="str">
        <f ca="1">R1&amp;"(n="&amp;E25&amp;")"</f>
        <v>R2(n=25)</v>
      </c>
      <c r="F22" s="194" t="str">
        <f ca="1">S1&amp;"(n="&amp;F25&amp;")"</f>
        <v>R3(n=25)</v>
      </c>
      <c r="G22" s="194" t="str">
        <f ca="1">T1&amp;"(n="&amp;G25&amp;")"</f>
        <v>R4(n=25)</v>
      </c>
      <c r="H22" s="194" t="str">
        <f ca="1">U1&amp;"(n="&amp;H25&amp;")"</f>
        <v>R5(n=25)</v>
      </c>
      <c r="I22" s="150" t="s">
        <v>249</v>
      </c>
      <c r="J22" s="151">
        <v>-0.03</v>
      </c>
      <c r="K22" s="151">
        <v>0.03</v>
      </c>
      <c r="L22" s="204" t="str">
        <f ca="1">Q1</f>
        <v>R1</v>
      </c>
      <c r="M22" s="204" t="str">
        <f ca="1">R1</f>
        <v>R2</v>
      </c>
      <c r="N22" s="204" t="str">
        <f ca="1">S1</f>
        <v>R3</v>
      </c>
      <c r="O22" s="204" t="str">
        <f ca="1">T1</f>
        <v>R4</v>
      </c>
      <c r="P22" s="204" t="str">
        <f ca="1">U1</f>
        <v>R5</v>
      </c>
      <c r="Q22" s="233"/>
      <c r="R22" s="153" t="s">
        <v>250</v>
      </c>
      <c r="S22" s="152" t="s">
        <v>251</v>
      </c>
      <c r="T22" s="152" t="s">
        <v>252</v>
      </c>
      <c r="U22" s="152" t="s">
        <v>253</v>
      </c>
      <c r="V22" s="236"/>
      <c r="W22" s="237"/>
      <c r="X22" s="239"/>
      <c r="Y22" s="154" t="s">
        <v>254</v>
      </c>
      <c r="Z22" s="155" t="s">
        <v>255</v>
      </c>
      <c r="AA22" s="224"/>
      <c r="AB22" s="156" t="s">
        <v>256</v>
      </c>
      <c r="AC22" s="157" t="s">
        <v>257</v>
      </c>
      <c r="AD22" s="228"/>
      <c r="AE22" s="147"/>
      <c r="AK22" s="129" t="s">
        <v>276</v>
      </c>
      <c r="AL22" s="129" t="s">
        <v>232</v>
      </c>
    </row>
    <row r="23" spans="2:38">
      <c r="B23" s="144"/>
      <c r="C23" s="158" t="s">
        <v>341</v>
      </c>
      <c r="D23" s="186">
        <f>ROUND(TRUNC('17-1.2019'!I6/1000,1),1)</f>
        <v>419.5</v>
      </c>
      <c r="E23" s="186">
        <f>ROUND(TRUNC('17-1.2020'!I6/1000,1),1)</f>
        <v>401</v>
      </c>
      <c r="F23" s="186">
        <f>ROUND(TRUNC('17-1.2021'!I6/1000,1),1)</f>
        <v>411.1</v>
      </c>
      <c r="G23" s="186">
        <f>ROUND(TRUNC('17-1.2022'!I6/1000,1),1)</f>
        <v>438.7</v>
      </c>
      <c r="H23" s="186">
        <f>ROUND(TRUNC('17-1.2023'!I6/1000,1),1)</f>
        <v>462.7</v>
      </c>
      <c r="I23" s="160">
        <f>AVERAGE(D23:H23)</f>
        <v>426.6</v>
      </c>
      <c r="J23" s="161">
        <f>I23*0.97</f>
        <v>413.80200000000002</v>
      </c>
      <c r="K23" s="161">
        <f>I23*1.03</f>
        <v>439.39800000000002</v>
      </c>
      <c r="L23" s="205" t="str">
        <f>IF(AND(D23&gt;I23*0.97,D23&lt;I23*1.03),"○","×")</f>
        <v>○</v>
      </c>
      <c r="M23" s="205" t="str">
        <f>IF(AND(E23&gt;I23*0.97,E23&lt;I23*1.03),"○","×")</f>
        <v>×</v>
      </c>
      <c r="N23" s="205" t="str">
        <f>IF(AND(F23&gt;I23*0.97,F23&lt;I23*1.03),"○","×")</f>
        <v>×</v>
      </c>
      <c r="O23" s="205" t="str">
        <f>IF(AND(G23&gt;I23*0.97,G23&lt;I23*1.03),"○","×")</f>
        <v>○</v>
      </c>
      <c r="P23" s="205" t="str">
        <f>IF(AND(H23&gt;I23*0.97,H23&lt;I23*1.03),"○","×")</f>
        <v>×</v>
      </c>
      <c r="Q23" s="162" t="str">
        <f>IF(COUNTIF(L23:P23,"○")=5,"同程度","―")</f>
        <v>―</v>
      </c>
      <c r="R23" s="153" t="str">
        <f t="shared" ref="R23:U24" si="4">IF(E23-D23&gt;0,"↑",IF(E23-D23&lt;0,"↓","－"))</f>
        <v>↓</v>
      </c>
      <c r="S23" s="152" t="str">
        <f t="shared" si="4"/>
        <v>↑</v>
      </c>
      <c r="T23" s="152" t="str">
        <f t="shared" si="4"/>
        <v>↑</v>
      </c>
      <c r="U23" s="152" t="str">
        <f t="shared" si="4"/>
        <v>↑</v>
      </c>
      <c r="V23" s="152" t="str">
        <f>R23&amp;S23&amp;T23&amp;U23</f>
        <v>↓↑↑↑</v>
      </c>
      <c r="W23" s="163" t="str" cm="1">
        <f t="array" ref="W23">INDEX($AL$2:$AL$82,MATCH(V23,$AK$2:$AK$82,0),0)</f>
        <v>増加傾向⤴</v>
      </c>
      <c r="X23" s="164" t="str">
        <f>IF(F23-D23&gt;0,"↑",IF(F23-D23&lt;0,"↓","－"))</f>
        <v>↓</v>
      </c>
      <c r="Y23" s="165" t="str">
        <f>IF(V23="↓↑↓↓",IF(X23="↓","減少傾向","×"),"判定外")</f>
        <v>判定外</v>
      </c>
      <c r="Z23" s="166" t="str">
        <f>IF(V23="↑↓↑↑",IF(X23="↑","増加傾向","×"),"判定外")</f>
        <v>判定外</v>
      </c>
      <c r="AA23" s="167" t="str">
        <f>IF(G23-E23&gt;0,"↑",IF(G23-E23&lt;0,"↓","－"))</f>
        <v>↑</v>
      </c>
      <c r="AB23" s="165" t="str">
        <f>IF(V23="↓↓↑↓",IF(AA23="↓","減少傾向","×"),"判定外")</f>
        <v>判定外</v>
      </c>
      <c r="AC23" s="166" t="str">
        <f>IF(V23="↑↑↓↑",IF(AA23="↑","増加傾向","×"),"判定外")</f>
        <v>判定外</v>
      </c>
      <c r="AD23" s="168" t="s">
        <v>196</v>
      </c>
      <c r="AE23" s="147"/>
      <c r="AK23" s="129" t="s">
        <v>277</v>
      </c>
      <c r="AL23" s="129" t="s">
        <v>248</v>
      </c>
    </row>
    <row r="24" spans="2:38" ht="14.25" thickBot="1">
      <c r="B24" s="144"/>
      <c r="C24" s="169" t="s">
        <v>342</v>
      </c>
      <c r="D24" s="186">
        <f>ROUND('17-1.2019'!H6,1)</f>
        <v>236.5</v>
      </c>
      <c r="E24" s="186">
        <f>ROUND('17-1.2020'!H6,1)</f>
        <v>232.4</v>
      </c>
      <c r="F24" s="186">
        <f>ROUND('17-1.2021'!H6,1)</f>
        <v>239.1</v>
      </c>
      <c r="G24" s="186">
        <f>ROUND('17-1.2022'!H6,1)</f>
        <v>234</v>
      </c>
      <c r="H24" s="186">
        <f>ROUND('17-1.2023'!H6,1)</f>
        <v>247</v>
      </c>
      <c r="I24" s="170">
        <f>AVERAGE(D24:H24)</f>
        <v>237.8</v>
      </c>
      <c r="J24" s="171">
        <f>I24*0.97</f>
        <v>230.666</v>
      </c>
      <c r="K24" s="171">
        <f>I24*1.03</f>
        <v>244.93400000000003</v>
      </c>
      <c r="L24" s="206" t="str">
        <f>IF(AND(D24&gt;I24*0.97,D24&lt;I24*1.03),"○","×")</f>
        <v>○</v>
      </c>
      <c r="M24" s="206" t="str">
        <f>IF(AND(E24&gt;I24*0.97,E24&lt;I24*1.03),"○","×")</f>
        <v>○</v>
      </c>
      <c r="N24" s="206" t="str">
        <f>IF(AND(F24&gt;I24*0.97,F24&lt;I24*1.03),"○","×")</f>
        <v>○</v>
      </c>
      <c r="O24" s="206" t="str">
        <f>IF(AND(G24&gt;I24*0.97,G24&lt;I24*1.03),"○","×")</f>
        <v>○</v>
      </c>
      <c r="P24" s="206" t="str">
        <f>IF(AND(H24&gt;I24*0.97,H24&lt;I24*1.03),"○","×")</f>
        <v>×</v>
      </c>
      <c r="Q24" s="172" t="str">
        <f>IF(COUNTIF(L24:P24,"○")=5,"同程度","―")</f>
        <v>―</v>
      </c>
      <c r="R24" s="173" t="str">
        <f t="shared" si="4"/>
        <v>↓</v>
      </c>
      <c r="S24" s="135" t="str">
        <f t="shared" si="4"/>
        <v>↑</v>
      </c>
      <c r="T24" s="135" t="str">
        <f t="shared" si="4"/>
        <v>↓</v>
      </c>
      <c r="U24" s="135" t="str">
        <f t="shared" si="4"/>
        <v>↑</v>
      </c>
      <c r="V24" s="135" t="str">
        <f>R24&amp;S24&amp;T24&amp;U24</f>
        <v>↓↑↓↑</v>
      </c>
      <c r="W24" s="174" t="str" cm="1">
        <f t="array" ref="W24">INDEX($AL$2:$AL$82,MATCH(V24,$AK$2:$AK$82,0),0)</f>
        <v>隔年で増減</v>
      </c>
      <c r="X24" s="175" t="str">
        <f>IF(F24-D24&gt;0,"↑",IF(F24-D24&lt;0,"↓","－"))</f>
        <v>↑</v>
      </c>
      <c r="Y24" s="176" t="str">
        <f>IF(V24="↓↑↓↓",IF(X24="↓","減少傾向","×"),"判定外")</f>
        <v>判定外</v>
      </c>
      <c r="Z24" s="177" t="str">
        <f>IF(V24="↑↓↑↑",IF(X24="↑","増加傾向","×"),"判定外")</f>
        <v>判定外</v>
      </c>
      <c r="AA24" s="178" t="str">
        <f>IF(G24-E24&gt;0,"↑",IF(G24-E24&lt;0,"↓","－"))</f>
        <v>↑</v>
      </c>
      <c r="AB24" s="176" t="str">
        <f>IF(V24="↓↓↑↓",IF(AA24="↓","減少傾向","×"),"判定外")</f>
        <v>判定外</v>
      </c>
      <c r="AC24" s="177" t="str">
        <f>IF(V24="↑↑↓↑",IF(AA24="↑","増加傾向","×"),"判定外")</f>
        <v>判定外</v>
      </c>
      <c r="AD24" s="179" t="s">
        <v>203</v>
      </c>
      <c r="AE24" s="147"/>
      <c r="AK24" s="129" t="s">
        <v>278</v>
      </c>
      <c r="AL24" s="129" t="s">
        <v>279</v>
      </c>
    </row>
    <row r="25" spans="2:38">
      <c r="B25" s="144"/>
      <c r="C25" s="183" t="s">
        <v>214</v>
      </c>
      <c r="D25" s="184">
        <f>COUNTIFS('17-1.2019'!B11:B96,"G",'17-1.2019'!D11:D96,"&lt;&gt;")</f>
        <v>25</v>
      </c>
      <c r="E25" s="184">
        <f>COUNTIFS('17-1.2020'!B11:B96,"G",'17-1.2020'!D11:D96,"&lt;&gt;")</f>
        <v>25</v>
      </c>
      <c r="F25" s="184">
        <f>COUNTIFS('17-1.2021'!B11:B96,"G",'17-1.2021'!D11:D96,"&lt;&gt;")</f>
        <v>25</v>
      </c>
      <c r="G25" s="184">
        <f>COUNTIFS('17-1.2022'!B11:B96,"G",'17-1.2022'!D11:D96,"&lt;&gt;")</f>
        <v>25</v>
      </c>
      <c r="H25" s="184">
        <f>COUNTIFS('17-1.2023'!B11:B96,"G",'17-1.2023'!D11:D96,"&lt;&gt;")</f>
        <v>25</v>
      </c>
      <c r="I25" s="145"/>
      <c r="J25" s="145"/>
      <c r="K25" s="145"/>
      <c r="L25" s="207"/>
      <c r="M25" s="207"/>
      <c r="N25" s="207"/>
      <c r="O25" s="207"/>
      <c r="P25" s="207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7"/>
      <c r="AK25" s="129" t="s">
        <v>280</v>
      </c>
      <c r="AL25" s="129" t="s">
        <v>248</v>
      </c>
    </row>
    <row r="26" spans="2:38" ht="14.25" thickBot="1">
      <c r="B26" s="187"/>
      <c r="C26" s="188"/>
      <c r="D26" s="189"/>
      <c r="E26" s="189"/>
      <c r="F26" s="189"/>
      <c r="G26" s="189"/>
      <c r="H26" s="189"/>
      <c r="I26" s="188"/>
      <c r="J26" s="188"/>
      <c r="K26" s="188"/>
      <c r="L26" s="208"/>
      <c r="M26" s="208"/>
      <c r="N26" s="208"/>
      <c r="O26" s="208"/>
      <c r="P26" s="20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90"/>
      <c r="AK26" s="129" t="s">
        <v>281</v>
      </c>
      <c r="AL26" s="129" t="s">
        <v>232</v>
      </c>
    </row>
    <row r="27" spans="2:38">
      <c r="I27" s="127"/>
      <c r="J27" s="127"/>
      <c r="K27" s="127"/>
      <c r="L27" s="209"/>
      <c r="M27" s="209"/>
      <c r="N27" s="209"/>
      <c r="O27" s="209"/>
      <c r="P27" s="209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K27" s="129" t="s">
        <v>282</v>
      </c>
      <c r="AL27" s="129" t="s">
        <v>248</v>
      </c>
    </row>
    <row r="28" spans="2:38">
      <c r="I28" s="127"/>
      <c r="J28" s="127"/>
      <c r="K28" s="127"/>
      <c r="L28" s="209"/>
      <c r="M28" s="209"/>
      <c r="N28" s="209"/>
      <c r="O28" s="209"/>
      <c r="P28" s="209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K28" s="129" t="s">
        <v>283</v>
      </c>
      <c r="AL28" s="129" t="s">
        <v>230</v>
      </c>
    </row>
    <row r="29" spans="2:38">
      <c r="AD29" s="127"/>
      <c r="AK29" s="129" t="s">
        <v>284</v>
      </c>
      <c r="AL29" s="129" t="s">
        <v>232</v>
      </c>
    </row>
    <row r="30" spans="2:38">
      <c r="I30" s="127"/>
      <c r="J30" s="127"/>
      <c r="K30" s="127"/>
      <c r="L30" s="209"/>
      <c r="M30" s="209"/>
      <c r="N30" s="209"/>
      <c r="O30" s="209"/>
      <c r="P30" s="209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K30" s="129" t="s">
        <v>285</v>
      </c>
      <c r="AL30" s="129" t="s">
        <v>248</v>
      </c>
    </row>
    <row r="31" spans="2:38">
      <c r="I31" s="127"/>
      <c r="J31" s="127"/>
      <c r="K31" s="127"/>
      <c r="L31" s="209"/>
      <c r="M31" s="209"/>
      <c r="N31" s="209"/>
      <c r="O31" s="209"/>
      <c r="P31" s="209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K31" s="129" t="s">
        <v>286</v>
      </c>
      <c r="AL31" s="129" t="s">
        <v>232</v>
      </c>
    </row>
    <row r="32" spans="2:38">
      <c r="I32" s="127"/>
      <c r="J32" s="127"/>
      <c r="K32" s="127"/>
      <c r="L32" s="209"/>
      <c r="M32" s="209"/>
      <c r="N32" s="209"/>
      <c r="O32" s="209"/>
      <c r="P32" s="209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K32" s="129" t="s">
        <v>287</v>
      </c>
      <c r="AL32" s="129" t="s">
        <v>203</v>
      </c>
    </row>
    <row r="33" spans="9:38">
      <c r="I33" s="127"/>
      <c r="J33" s="127"/>
      <c r="K33" s="127"/>
      <c r="L33" s="209"/>
      <c r="M33" s="209"/>
      <c r="N33" s="209"/>
      <c r="O33" s="209"/>
      <c r="P33" s="209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K33" s="129" t="s">
        <v>288</v>
      </c>
      <c r="AL33" s="129" t="s">
        <v>248</v>
      </c>
    </row>
    <row r="34" spans="9:38">
      <c r="I34" s="127"/>
      <c r="J34" s="127"/>
      <c r="K34" s="127"/>
      <c r="L34" s="209"/>
      <c r="M34" s="209"/>
      <c r="N34" s="209"/>
      <c r="O34" s="209"/>
      <c r="P34" s="209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K34" s="129" t="s">
        <v>289</v>
      </c>
      <c r="AL34" s="129" t="s">
        <v>248</v>
      </c>
    </row>
    <row r="35" spans="9:38">
      <c r="I35" s="127"/>
      <c r="J35" s="127"/>
      <c r="K35" s="127"/>
      <c r="L35" s="209"/>
      <c r="M35" s="209"/>
      <c r="N35" s="209"/>
      <c r="O35" s="209"/>
      <c r="P35" s="209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K35" s="129" t="s">
        <v>290</v>
      </c>
      <c r="AL35" s="129" t="s">
        <v>232</v>
      </c>
    </row>
    <row r="36" spans="9:38">
      <c r="I36" s="127"/>
      <c r="J36" s="127"/>
      <c r="K36" s="127"/>
      <c r="L36" s="209"/>
      <c r="M36" s="209"/>
      <c r="N36" s="209"/>
      <c r="O36" s="209"/>
      <c r="P36" s="209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K36" s="129" t="s">
        <v>291</v>
      </c>
      <c r="AL36" s="129" t="s">
        <v>248</v>
      </c>
    </row>
    <row r="37" spans="9:38">
      <c r="I37" s="127"/>
      <c r="J37" s="127"/>
      <c r="K37" s="127"/>
      <c r="L37" s="209"/>
      <c r="M37" s="209"/>
      <c r="N37" s="209"/>
      <c r="O37" s="209"/>
      <c r="P37" s="209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K37" s="129" t="s">
        <v>292</v>
      </c>
      <c r="AL37" s="129" t="s">
        <v>248</v>
      </c>
    </row>
    <row r="38" spans="9:38">
      <c r="I38" s="127"/>
      <c r="J38" s="127"/>
      <c r="K38" s="127"/>
      <c r="L38" s="209"/>
      <c r="M38" s="209"/>
      <c r="N38" s="209"/>
      <c r="O38" s="209"/>
      <c r="P38" s="209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G38" s="191"/>
      <c r="AJ38" s="191"/>
      <c r="AK38" s="129" t="s">
        <v>293</v>
      </c>
      <c r="AL38" s="129" t="s">
        <v>248</v>
      </c>
    </row>
    <row r="39" spans="9:38">
      <c r="I39" s="127"/>
      <c r="J39" s="127"/>
      <c r="K39" s="127"/>
      <c r="L39" s="209"/>
      <c r="M39" s="209"/>
      <c r="N39" s="209"/>
      <c r="O39" s="209"/>
      <c r="P39" s="209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K39" s="129" t="s">
        <v>294</v>
      </c>
      <c r="AL39" s="129" t="s">
        <v>248</v>
      </c>
    </row>
    <row r="40" spans="9:38">
      <c r="I40" s="127"/>
      <c r="J40" s="127"/>
      <c r="K40" s="127"/>
      <c r="L40" s="209"/>
      <c r="M40" s="209"/>
      <c r="N40" s="209"/>
      <c r="O40" s="209"/>
      <c r="P40" s="209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K40" s="129" t="s">
        <v>295</v>
      </c>
      <c r="AL40" s="129" t="s">
        <v>248</v>
      </c>
    </row>
    <row r="41" spans="9:38">
      <c r="I41" s="127"/>
      <c r="J41" s="127"/>
      <c r="K41" s="127"/>
      <c r="L41" s="209"/>
      <c r="M41" s="209"/>
      <c r="N41" s="209"/>
      <c r="O41" s="209"/>
      <c r="P41" s="209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K41" s="129" t="s">
        <v>296</v>
      </c>
      <c r="AL41" s="129" t="s">
        <v>297</v>
      </c>
    </row>
    <row r="42" spans="9:38">
      <c r="I42" s="127"/>
      <c r="J42" s="127"/>
      <c r="K42" s="127"/>
      <c r="L42" s="209"/>
      <c r="M42" s="209"/>
      <c r="N42" s="209"/>
      <c r="O42" s="209"/>
      <c r="P42" s="209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K42" s="129" t="s">
        <v>298</v>
      </c>
      <c r="AL42" s="129" t="s">
        <v>269</v>
      </c>
    </row>
    <row r="43" spans="9:38">
      <c r="I43" s="127"/>
      <c r="J43" s="127"/>
      <c r="K43" s="127"/>
      <c r="L43" s="209"/>
      <c r="M43" s="209"/>
      <c r="N43" s="209"/>
      <c r="O43" s="209"/>
      <c r="P43" s="209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K43" s="129" t="s">
        <v>299</v>
      </c>
      <c r="AL43" s="129" t="s">
        <v>269</v>
      </c>
    </row>
    <row r="44" spans="9:38">
      <c r="I44" s="127"/>
      <c r="J44" s="127"/>
      <c r="K44" s="127"/>
      <c r="L44" s="209"/>
      <c r="M44" s="209"/>
      <c r="N44" s="209"/>
      <c r="O44" s="209"/>
      <c r="P44" s="209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K44" s="129" t="s">
        <v>300</v>
      </c>
      <c r="AL44" s="129" t="s">
        <v>297</v>
      </c>
    </row>
    <row r="45" spans="9:38">
      <c r="I45" s="127"/>
      <c r="J45" s="127"/>
      <c r="K45" s="127"/>
      <c r="L45" s="209"/>
      <c r="M45" s="209"/>
      <c r="N45" s="209"/>
      <c r="O45" s="209"/>
      <c r="P45" s="209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K45" s="129" t="s">
        <v>301</v>
      </c>
      <c r="AL45" s="129" t="s">
        <v>269</v>
      </c>
    </row>
    <row r="46" spans="9:38">
      <c r="I46" s="127"/>
      <c r="J46" s="127"/>
      <c r="K46" s="127"/>
      <c r="L46" s="209"/>
      <c r="M46" s="209"/>
      <c r="N46" s="209"/>
      <c r="O46" s="209"/>
      <c r="P46" s="209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K46" s="129" t="s">
        <v>302</v>
      </c>
      <c r="AL46" s="129" t="s">
        <v>269</v>
      </c>
    </row>
    <row r="47" spans="9:38">
      <c r="I47" s="127"/>
      <c r="J47" s="127"/>
      <c r="K47" s="127"/>
      <c r="L47" s="209"/>
      <c r="M47" s="209"/>
      <c r="N47" s="209"/>
      <c r="O47" s="209"/>
      <c r="P47" s="209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K47" s="129" t="s">
        <v>303</v>
      </c>
      <c r="AL47" s="129" t="s">
        <v>196</v>
      </c>
    </row>
    <row r="48" spans="9:38">
      <c r="I48" s="127"/>
      <c r="J48" s="127"/>
      <c r="K48" s="127"/>
      <c r="L48" s="209"/>
      <c r="M48" s="209"/>
      <c r="N48" s="209"/>
      <c r="O48" s="209"/>
      <c r="P48" s="209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K48" s="129" t="s">
        <v>304</v>
      </c>
      <c r="AL48" s="129" t="s">
        <v>248</v>
      </c>
    </row>
    <row r="49" spans="9:38">
      <c r="I49" s="127"/>
      <c r="J49" s="127"/>
      <c r="K49" s="127"/>
      <c r="L49" s="209"/>
      <c r="M49" s="209"/>
      <c r="N49" s="209"/>
      <c r="O49" s="209"/>
      <c r="P49" s="209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K49" s="129" t="s">
        <v>305</v>
      </c>
      <c r="AL49" s="129" t="s">
        <v>248</v>
      </c>
    </row>
    <row r="50" spans="9:38">
      <c r="I50" s="127"/>
      <c r="J50" s="127"/>
      <c r="K50" s="127"/>
      <c r="L50" s="209"/>
      <c r="M50" s="209"/>
      <c r="N50" s="209"/>
      <c r="O50" s="209"/>
      <c r="P50" s="209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K50" s="129" t="s">
        <v>306</v>
      </c>
      <c r="AL50" s="129" t="s">
        <v>297</v>
      </c>
    </row>
    <row r="51" spans="9:38">
      <c r="I51" s="127"/>
      <c r="J51" s="127"/>
      <c r="K51" s="127"/>
      <c r="L51" s="209"/>
      <c r="M51" s="209"/>
      <c r="N51" s="209"/>
      <c r="O51" s="209"/>
      <c r="P51" s="209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K51" s="129" t="s">
        <v>307</v>
      </c>
      <c r="AL51" s="129" t="s">
        <v>269</v>
      </c>
    </row>
    <row r="52" spans="9:38">
      <c r="I52" s="127"/>
      <c r="J52" s="127"/>
      <c r="K52" s="127"/>
      <c r="L52" s="209"/>
      <c r="M52" s="209"/>
      <c r="N52" s="209"/>
      <c r="O52" s="209"/>
      <c r="P52" s="209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K52" s="129" t="s">
        <v>308</v>
      </c>
      <c r="AL52" s="129" t="s">
        <v>269</v>
      </c>
    </row>
    <row r="53" spans="9:38">
      <c r="R53" s="192"/>
      <c r="S53" s="193"/>
      <c r="X53" s="192"/>
      <c r="AA53" s="193"/>
      <c r="AK53" s="129" t="s">
        <v>309</v>
      </c>
      <c r="AL53" s="129" t="s">
        <v>248</v>
      </c>
    </row>
    <row r="54" spans="9:38">
      <c r="R54" s="192"/>
      <c r="S54" s="193"/>
      <c r="X54" s="192"/>
      <c r="AA54" s="193"/>
      <c r="AK54" s="129" t="s">
        <v>310</v>
      </c>
      <c r="AL54" s="129" t="s">
        <v>269</v>
      </c>
    </row>
    <row r="55" spans="9:38">
      <c r="R55" s="192"/>
      <c r="S55" s="193"/>
      <c r="X55" s="192"/>
      <c r="AA55" s="193"/>
      <c r="AK55" s="129" t="s">
        <v>311</v>
      </c>
      <c r="AL55" s="129" t="s">
        <v>230</v>
      </c>
    </row>
    <row r="56" spans="9:38">
      <c r="R56" s="192"/>
      <c r="S56" s="193"/>
      <c r="X56" s="192"/>
      <c r="AA56" s="193"/>
      <c r="AK56" s="129" t="s">
        <v>312</v>
      </c>
      <c r="AL56" s="129" t="s">
        <v>232</v>
      </c>
    </row>
    <row r="57" spans="9:38">
      <c r="R57" s="192"/>
      <c r="S57" s="193"/>
      <c r="X57" s="192"/>
      <c r="AA57" s="193"/>
      <c r="AK57" s="129" t="s">
        <v>313</v>
      </c>
      <c r="AL57" s="129" t="s">
        <v>235</v>
      </c>
    </row>
    <row r="58" spans="9:38">
      <c r="R58" s="192"/>
      <c r="S58" s="193"/>
      <c r="X58" s="192"/>
      <c r="AA58" s="193"/>
      <c r="AK58" s="129" t="s">
        <v>314</v>
      </c>
      <c r="AL58" s="129" t="s">
        <v>232</v>
      </c>
    </row>
    <row r="59" spans="9:38">
      <c r="R59" s="192"/>
      <c r="S59" s="193"/>
      <c r="X59" s="192"/>
      <c r="AA59" s="193"/>
      <c r="AK59" s="129" t="s">
        <v>315</v>
      </c>
      <c r="AL59" s="129" t="s">
        <v>248</v>
      </c>
    </row>
    <row r="60" spans="9:38">
      <c r="R60" s="192"/>
      <c r="S60" s="193"/>
      <c r="X60" s="192"/>
      <c r="AA60" s="193"/>
      <c r="AK60" s="129" t="s">
        <v>316</v>
      </c>
      <c r="AL60" s="129" t="s">
        <v>248</v>
      </c>
    </row>
    <row r="61" spans="9:38">
      <c r="R61" s="192"/>
      <c r="S61" s="193"/>
      <c r="X61" s="192"/>
      <c r="AA61" s="193"/>
      <c r="AK61" s="129" t="s">
        <v>317</v>
      </c>
      <c r="AL61" s="129" t="s">
        <v>248</v>
      </c>
    </row>
    <row r="62" spans="9:38">
      <c r="R62" s="192"/>
      <c r="S62" s="193"/>
      <c r="X62" s="192"/>
      <c r="AA62" s="193"/>
      <c r="AK62" s="129" t="s">
        <v>318</v>
      </c>
      <c r="AL62" s="129" t="s">
        <v>232</v>
      </c>
    </row>
    <row r="63" spans="9:38">
      <c r="R63" s="192"/>
      <c r="S63" s="193"/>
      <c r="X63" s="192"/>
      <c r="AA63" s="193"/>
      <c r="AK63" s="129" t="s">
        <v>319</v>
      </c>
      <c r="AL63" s="129" t="s">
        <v>248</v>
      </c>
    </row>
    <row r="64" spans="9:38">
      <c r="R64" s="192"/>
      <c r="S64" s="193"/>
      <c r="X64" s="192"/>
      <c r="AA64" s="193"/>
      <c r="AK64" s="129" t="s">
        <v>320</v>
      </c>
      <c r="AL64" s="129" t="s">
        <v>230</v>
      </c>
    </row>
    <row r="65" spans="18:38">
      <c r="R65" s="192"/>
      <c r="S65" s="193"/>
      <c r="X65" s="192"/>
      <c r="AA65" s="193"/>
      <c r="AK65" s="129" t="s">
        <v>321</v>
      </c>
      <c r="AL65" s="129" t="s">
        <v>248</v>
      </c>
    </row>
    <row r="66" spans="18:38">
      <c r="R66" s="192"/>
      <c r="S66" s="193"/>
      <c r="X66" s="192"/>
      <c r="AA66" s="193"/>
      <c r="AK66" s="129" t="s">
        <v>322</v>
      </c>
      <c r="AL66" s="129" t="s">
        <v>248</v>
      </c>
    </row>
    <row r="67" spans="18:38">
      <c r="R67" s="192"/>
      <c r="S67" s="193"/>
      <c r="X67" s="192"/>
      <c r="AA67" s="193"/>
      <c r="AK67" s="129" t="s">
        <v>323</v>
      </c>
      <c r="AL67" s="129" t="s">
        <v>248</v>
      </c>
    </row>
    <row r="68" spans="18:38">
      <c r="R68" s="192"/>
      <c r="S68" s="193"/>
      <c r="X68" s="192"/>
      <c r="AA68" s="193"/>
      <c r="AK68" s="129" t="s">
        <v>324</v>
      </c>
      <c r="AL68" s="129" t="s">
        <v>297</v>
      </c>
    </row>
    <row r="69" spans="18:38">
      <c r="R69" s="192"/>
      <c r="S69" s="193"/>
      <c r="X69" s="192"/>
      <c r="AA69" s="193"/>
      <c r="AK69" s="129" t="s">
        <v>325</v>
      </c>
      <c r="AL69" s="129" t="s">
        <v>269</v>
      </c>
    </row>
    <row r="70" spans="18:38">
      <c r="R70" s="192"/>
      <c r="S70" s="193"/>
      <c r="X70" s="192"/>
      <c r="AA70" s="193"/>
      <c r="AK70" s="129" t="s">
        <v>326</v>
      </c>
      <c r="AL70" s="129" t="s">
        <v>269</v>
      </c>
    </row>
    <row r="71" spans="18:38">
      <c r="R71" s="192"/>
      <c r="S71" s="193"/>
      <c r="X71" s="192"/>
      <c r="AA71" s="193"/>
      <c r="AK71" s="129" t="s">
        <v>327</v>
      </c>
      <c r="AL71" s="129" t="s">
        <v>248</v>
      </c>
    </row>
    <row r="72" spans="18:38">
      <c r="R72" s="192"/>
      <c r="S72" s="193"/>
      <c r="X72" s="192"/>
      <c r="AA72" s="193"/>
      <c r="AK72" s="129" t="s">
        <v>328</v>
      </c>
      <c r="AL72" s="129" t="s">
        <v>269</v>
      </c>
    </row>
    <row r="73" spans="18:38">
      <c r="R73" s="192"/>
      <c r="S73" s="193"/>
      <c r="X73" s="192"/>
      <c r="AA73" s="193"/>
      <c r="AK73" s="129" t="s">
        <v>329</v>
      </c>
      <c r="AL73" s="129" t="s">
        <v>230</v>
      </c>
    </row>
    <row r="74" spans="18:38">
      <c r="R74" s="192"/>
      <c r="S74" s="193"/>
      <c r="X74" s="192"/>
      <c r="AA74" s="193"/>
      <c r="AK74" s="129" t="s">
        <v>330</v>
      </c>
      <c r="AL74" s="129" t="s">
        <v>232</v>
      </c>
    </row>
    <row r="75" spans="18:38">
      <c r="R75" s="192"/>
      <c r="S75" s="193"/>
      <c r="X75" s="192"/>
      <c r="AA75" s="193"/>
      <c r="AK75" s="129" t="s">
        <v>331</v>
      </c>
      <c r="AL75" s="129" t="s">
        <v>248</v>
      </c>
    </row>
    <row r="76" spans="18:38">
      <c r="R76" s="192"/>
      <c r="S76" s="193"/>
      <c r="X76" s="192"/>
      <c r="AA76" s="193"/>
      <c r="AK76" s="129" t="s">
        <v>332</v>
      </c>
      <c r="AL76" s="129" t="s">
        <v>230</v>
      </c>
    </row>
    <row r="77" spans="18:38">
      <c r="R77" s="192"/>
      <c r="S77" s="193"/>
      <c r="X77" s="192"/>
      <c r="AA77" s="193"/>
      <c r="AK77" s="129" t="s">
        <v>333</v>
      </c>
      <c r="AL77" s="129" t="s">
        <v>248</v>
      </c>
    </row>
    <row r="78" spans="18:38">
      <c r="R78" s="192"/>
      <c r="S78" s="193"/>
      <c r="X78" s="192"/>
      <c r="AA78" s="193"/>
      <c r="AK78" s="129" t="s">
        <v>334</v>
      </c>
      <c r="AL78" s="129" t="s">
        <v>269</v>
      </c>
    </row>
    <row r="79" spans="18:38">
      <c r="R79" s="192"/>
      <c r="S79" s="193"/>
      <c r="X79" s="192"/>
      <c r="AA79" s="193"/>
      <c r="AK79" s="129" t="s">
        <v>335</v>
      </c>
      <c r="AL79" s="129" t="s">
        <v>230</v>
      </c>
    </row>
    <row r="80" spans="18:38">
      <c r="AK80" s="129" t="s">
        <v>336</v>
      </c>
      <c r="AL80" s="129" t="s">
        <v>230</v>
      </c>
    </row>
    <row r="81" spans="37:38">
      <c r="AK81" s="129" t="s">
        <v>337</v>
      </c>
      <c r="AL81" s="129" t="s">
        <v>230</v>
      </c>
    </row>
    <row r="82" spans="37:38">
      <c r="AK82" s="129" t="s">
        <v>338</v>
      </c>
      <c r="AL82" s="129" t="s">
        <v>230</v>
      </c>
    </row>
    <row r="113" spans="33:38">
      <c r="AK113" s="191"/>
      <c r="AL113" s="191"/>
    </row>
    <row r="114" spans="33:38">
      <c r="AG114" s="191"/>
      <c r="AI114" s="191"/>
      <c r="AJ114" s="191"/>
    </row>
    <row r="134" spans="21:22">
      <c r="U134" s="192"/>
      <c r="V134" s="192"/>
    </row>
    <row r="135" spans="21:22">
      <c r="U135" s="192"/>
      <c r="V135" s="192"/>
    </row>
    <row r="136" spans="21:22">
      <c r="U136" s="192"/>
      <c r="V136" s="192"/>
    </row>
    <row r="137" spans="21:22">
      <c r="U137" s="192"/>
      <c r="V137" s="192"/>
    </row>
    <row r="138" spans="21:22">
      <c r="U138" s="192"/>
      <c r="V138" s="192"/>
    </row>
    <row r="139" spans="21:22">
      <c r="U139" s="192"/>
      <c r="V139" s="192"/>
    </row>
    <row r="140" spans="21:22">
      <c r="U140" s="192"/>
      <c r="V140" s="192"/>
    </row>
    <row r="141" spans="21:22">
      <c r="U141" s="192"/>
      <c r="V141" s="192"/>
    </row>
    <row r="142" spans="21:22">
      <c r="U142" s="192"/>
      <c r="V142" s="192"/>
    </row>
    <row r="143" spans="21:22">
      <c r="U143" s="192"/>
      <c r="V143" s="192"/>
    </row>
    <row r="144" spans="21:22">
      <c r="U144" s="192"/>
      <c r="V144" s="192"/>
    </row>
    <row r="145" spans="21:22">
      <c r="U145" s="192"/>
      <c r="V145" s="192"/>
    </row>
    <row r="146" spans="21:22">
      <c r="U146" s="192"/>
      <c r="V146" s="192"/>
    </row>
    <row r="147" spans="21:22">
      <c r="U147" s="192"/>
      <c r="V147" s="192"/>
    </row>
    <row r="148" spans="21:22">
      <c r="U148" s="192"/>
      <c r="V148" s="192"/>
    </row>
    <row r="149" spans="21:22">
      <c r="U149" s="192"/>
      <c r="V149" s="192"/>
    </row>
    <row r="150" spans="21:22">
      <c r="U150" s="192"/>
      <c r="V150" s="192"/>
    </row>
    <row r="151" spans="21:22">
      <c r="U151" s="192"/>
      <c r="V151" s="192"/>
    </row>
    <row r="152" spans="21:22">
      <c r="U152" s="192"/>
      <c r="V152" s="192"/>
    </row>
    <row r="153" spans="21:22">
      <c r="U153" s="192"/>
      <c r="V153" s="192"/>
    </row>
    <row r="154" spans="21:22">
      <c r="U154" s="192"/>
      <c r="V154" s="192"/>
    </row>
    <row r="155" spans="21:22">
      <c r="U155" s="192"/>
      <c r="V155" s="192"/>
    </row>
    <row r="156" spans="21:22">
      <c r="U156" s="192"/>
      <c r="V156" s="192"/>
    </row>
    <row r="157" spans="21:22">
      <c r="U157" s="192"/>
      <c r="V157" s="192"/>
    </row>
    <row r="158" spans="21:22">
      <c r="U158" s="192"/>
      <c r="V158" s="192"/>
    </row>
    <row r="159" spans="21:22">
      <c r="U159" s="192"/>
      <c r="V159" s="192"/>
    </row>
    <row r="160" spans="21:22">
      <c r="U160" s="192"/>
      <c r="V160" s="192"/>
    </row>
    <row r="161" spans="21:22">
      <c r="U161" s="192"/>
      <c r="V161" s="192"/>
    </row>
    <row r="162" spans="21:22">
      <c r="U162" s="192"/>
      <c r="V162" s="192"/>
    </row>
    <row r="163" spans="21:22">
      <c r="U163" s="192"/>
      <c r="V163" s="192"/>
    </row>
    <row r="164" spans="21:22">
      <c r="U164" s="192"/>
      <c r="V164" s="192"/>
    </row>
    <row r="165" spans="21:22">
      <c r="U165" s="192"/>
      <c r="V165" s="192"/>
    </row>
    <row r="166" spans="21:22">
      <c r="U166" s="192"/>
      <c r="V166" s="192"/>
    </row>
    <row r="167" spans="21:22">
      <c r="U167" s="192"/>
      <c r="V167" s="192"/>
    </row>
    <row r="168" spans="21:22">
      <c r="U168" s="192"/>
      <c r="V168" s="192"/>
    </row>
    <row r="169" spans="21:22">
      <c r="U169" s="192"/>
      <c r="V169" s="192"/>
    </row>
    <row r="170" spans="21:22">
      <c r="U170" s="192"/>
      <c r="V170" s="192"/>
    </row>
    <row r="171" spans="21:22">
      <c r="U171" s="192"/>
      <c r="V171" s="192"/>
    </row>
    <row r="172" spans="21:22">
      <c r="U172" s="192"/>
      <c r="V172" s="192"/>
    </row>
    <row r="173" spans="21:22">
      <c r="U173" s="192"/>
      <c r="V173" s="192"/>
    </row>
    <row r="174" spans="21:22">
      <c r="U174" s="192"/>
      <c r="V174" s="192"/>
    </row>
    <row r="175" spans="21:22">
      <c r="U175" s="192"/>
      <c r="V175" s="192"/>
    </row>
    <row r="176" spans="21:22">
      <c r="U176" s="192"/>
      <c r="V176" s="192"/>
    </row>
    <row r="177" spans="21:22">
      <c r="U177" s="192"/>
      <c r="V177" s="192"/>
    </row>
    <row r="178" spans="21:22">
      <c r="U178" s="192"/>
      <c r="V178" s="192"/>
    </row>
    <row r="179" spans="21:22">
      <c r="U179" s="192"/>
      <c r="V179" s="192"/>
    </row>
    <row r="180" spans="21:22">
      <c r="U180" s="192"/>
      <c r="V180" s="192"/>
    </row>
    <row r="181" spans="21:22">
      <c r="U181" s="192"/>
      <c r="V181" s="192"/>
    </row>
    <row r="182" spans="21:22">
      <c r="U182" s="192"/>
      <c r="V182" s="192"/>
    </row>
    <row r="183" spans="21:22">
      <c r="U183" s="192"/>
      <c r="V183" s="192"/>
    </row>
    <row r="184" spans="21:22">
      <c r="U184" s="192"/>
      <c r="V184" s="192"/>
    </row>
    <row r="185" spans="21:22">
      <c r="U185" s="192"/>
      <c r="V185" s="192"/>
    </row>
    <row r="186" spans="21:22">
      <c r="U186" s="192"/>
      <c r="V186" s="192"/>
    </row>
    <row r="187" spans="21:22">
      <c r="U187" s="192"/>
      <c r="V187" s="192"/>
    </row>
    <row r="188" spans="21:22">
      <c r="U188" s="192"/>
      <c r="V188" s="192"/>
    </row>
    <row r="189" spans="21:22">
      <c r="U189" s="192"/>
      <c r="V189" s="192"/>
    </row>
    <row r="190" spans="21:22">
      <c r="U190" s="192"/>
      <c r="V190" s="192"/>
    </row>
    <row r="191" spans="21:22">
      <c r="U191" s="192"/>
      <c r="V191" s="192"/>
    </row>
    <row r="192" spans="21:22">
      <c r="U192" s="192"/>
      <c r="V192" s="192"/>
    </row>
    <row r="193" spans="21:22">
      <c r="U193" s="192"/>
      <c r="V193" s="192"/>
    </row>
    <row r="194" spans="21:22">
      <c r="U194" s="192"/>
      <c r="V194" s="192"/>
    </row>
    <row r="195" spans="21:22">
      <c r="U195" s="192"/>
      <c r="V195" s="192"/>
    </row>
    <row r="196" spans="21:22">
      <c r="U196" s="192"/>
      <c r="V196" s="192"/>
    </row>
    <row r="197" spans="21:22">
      <c r="U197" s="192"/>
      <c r="V197" s="192"/>
    </row>
    <row r="198" spans="21:22">
      <c r="U198" s="192"/>
      <c r="V198" s="192"/>
    </row>
    <row r="199" spans="21:22">
      <c r="U199" s="192"/>
      <c r="V199" s="192"/>
    </row>
    <row r="200" spans="21:22">
      <c r="U200" s="192"/>
      <c r="V200" s="192"/>
    </row>
    <row r="201" spans="21:22">
      <c r="U201" s="192"/>
      <c r="V201" s="192"/>
    </row>
    <row r="202" spans="21:22">
      <c r="U202" s="192"/>
      <c r="V202" s="192"/>
    </row>
    <row r="203" spans="21:22">
      <c r="U203" s="192"/>
      <c r="V203" s="192"/>
    </row>
    <row r="204" spans="21:22">
      <c r="U204" s="192"/>
      <c r="V204" s="192"/>
    </row>
    <row r="205" spans="21:22">
      <c r="U205" s="192"/>
      <c r="V205" s="192"/>
    </row>
    <row r="206" spans="21:22">
      <c r="U206" s="192"/>
      <c r="V206" s="192"/>
    </row>
    <row r="207" spans="21:22">
      <c r="U207" s="192"/>
      <c r="V207" s="192"/>
    </row>
    <row r="208" spans="21:22">
      <c r="U208" s="192"/>
      <c r="V208" s="192"/>
    </row>
    <row r="209" spans="21:22">
      <c r="U209" s="192"/>
      <c r="V209" s="192"/>
    </row>
    <row r="210" spans="21:22">
      <c r="U210" s="192"/>
      <c r="V210" s="192"/>
    </row>
    <row r="211" spans="21:22">
      <c r="U211" s="192"/>
      <c r="V211" s="192"/>
    </row>
    <row r="212" spans="21:22">
      <c r="U212" s="192"/>
      <c r="V212" s="192"/>
    </row>
    <row r="213" spans="21:22">
      <c r="U213" s="192"/>
      <c r="V213" s="192"/>
    </row>
    <row r="214" spans="21:22">
      <c r="U214" s="192"/>
      <c r="V214" s="192"/>
    </row>
    <row r="215" spans="21:22">
      <c r="U215" s="192"/>
      <c r="V215" s="192"/>
    </row>
    <row r="216" spans="21:22">
      <c r="U216" s="192"/>
      <c r="V216" s="192"/>
    </row>
    <row r="217" spans="21:22">
      <c r="U217" s="192"/>
      <c r="V217" s="192"/>
    </row>
    <row r="218" spans="21:22">
      <c r="U218" s="192"/>
      <c r="V218" s="192"/>
    </row>
    <row r="219" spans="21:22">
      <c r="U219" s="192"/>
      <c r="V219" s="192"/>
    </row>
    <row r="220" spans="21:22">
      <c r="U220" s="192"/>
      <c r="V220" s="192"/>
    </row>
    <row r="221" spans="21:22">
      <c r="U221" s="192"/>
      <c r="V221" s="192"/>
    </row>
    <row r="222" spans="21:22">
      <c r="U222" s="192"/>
      <c r="V222" s="192"/>
    </row>
    <row r="223" spans="21:22">
      <c r="U223" s="192"/>
      <c r="V223" s="192"/>
    </row>
    <row r="224" spans="21:22">
      <c r="U224" s="192"/>
      <c r="V224" s="192"/>
    </row>
    <row r="225" spans="21:22">
      <c r="U225" s="192"/>
      <c r="V225" s="192"/>
    </row>
    <row r="226" spans="21:22">
      <c r="U226" s="192"/>
      <c r="V226" s="192"/>
    </row>
    <row r="227" spans="21:22">
      <c r="U227" s="192"/>
      <c r="V227" s="192"/>
    </row>
    <row r="228" spans="21:22">
      <c r="U228" s="192"/>
      <c r="V228" s="192"/>
    </row>
    <row r="229" spans="21:22">
      <c r="U229" s="192"/>
      <c r="V229" s="192"/>
    </row>
    <row r="230" spans="21:22">
      <c r="U230" s="192"/>
      <c r="V230" s="192"/>
    </row>
    <row r="231" spans="21:22">
      <c r="U231" s="192"/>
      <c r="V231" s="192"/>
    </row>
    <row r="232" spans="21:22">
      <c r="U232" s="192"/>
      <c r="V232" s="192"/>
    </row>
    <row r="233" spans="21:22">
      <c r="U233" s="192"/>
      <c r="V233" s="192"/>
    </row>
    <row r="234" spans="21:22">
      <c r="U234" s="192"/>
      <c r="V234" s="192"/>
    </row>
    <row r="235" spans="21:22">
      <c r="U235" s="192"/>
      <c r="V235" s="192"/>
    </row>
    <row r="236" spans="21:22">
      <c r="U236" s="192"/>
      <c r="V236" s="192"/>
    </row>
    <row r="237" spans="21:22">
      <c r="U237" s="192"/>
      <c r="V237" s="192"/>
    </row>
    <row r="238" spans="21:22">
      <c r="U238" s="192"/>
      <c r="V238" s="192"/>
    </row>
    <row r="239" spans="21:22">
      <c r="U239" s="192"/>
      <c r="V239" s="192"/>
    </row>
    <row r="240" spans="21:22">
      <c r="U240" s="192"/>
      <c r="V240" s="192"/>
    </row>
    <row r="241" spans="21:22">
      <c r="U241" s="192"/>
      <c r="V241" s="192"/>
    </row>
    <row r="242" spans="21:22">
      <c r="U242" s="192"/>
      <c r="V242" s="192"/>
    </row>
    <row r="243" spans="21:22">
      <c r="U243" s="192"/>
      <c r="V243" s="192"/>
    </row>
    <row r="244" spans="21:22">
      <c r="U244" s="192"/>
      <c r="V244" s="192"/>
    </row>
    <row r="245" spans="21:22">
      <c r="U245" s="192"/>
      <c r="V245" s="192"/>
    </row>
    <row r="246" spans="21:22">
      <c r="U246" s="192"/>
      <c r="V246" s="192"/>
    </row>
    <row r="247" spans="21:22">
      <c r="U247" s="192"/>
      <c r="V247" s="192"/>
    </row>
    <row r="248" spans="21:22">
      <c r="U248" s="192"/>
      <c r="V248" s="192"/>
    </row>
    <row r="249" spans="21:22">
      <c r="U249" s="192"/>
      <c r="V249" s="192"/>
    </row>
    <row r="250" spans="21:22">
      <c r="U250" s="192"/>
      <c r="V250" s="192"/>
    </row>
    <row r="251" spans="21:22">
      <c r="U251" s="192"/>
      <c r="V251" s="192"/>
    </row>
    <row r="252" spans="21:22">
      <c r="U252" s="192"/>
      <c r="V252" s="192"/>
    </row>
    <row r="253" spans="21:22">
      <c r="U253" s="192"/>
      <c r="V253" s="192"/>
    </row>
    <row r="254" spans="21:22">
      <c r="U254" s="192"/>
      <c r="V254" s="192"/>
    </row>
    <row r="255" spans="21:22">
      <c r="U255" s="192"/>
      <c r="V255" s="192"/>
    </row>
    <row r="256" spans="21:22">
      <c r="U256" s="192"/>
      <c r="V256" s="192"/>
    </row>
    <row r="257" spans="21:22">
      <c r="U257" s="192"/>
      <c r="V257" s="192"/>
    </row>
    <row r="258" spans="21:22">
      <c r="U258" s="192"/>
      <c r="V258" s="192"/>
    </row>
    <row r="259" spans="21:22">
      <c r="U259" s="192"/>
      <c r="V259" s="192"/>
    </row>
    <row r="260" spans="21:22">
      <c r="U260" s="192"/>
      <c r="V260" s="192"/>
    </row>
    <row r="261" spans="21:22">
      <c r="U261" s="192"/>
      <c r="V261" s="192"/>
    </row>
    <row r="262" spans="21:22">
      <c r="U262" s="192"/>
      <c r="V262" s="192"/>
    </row>
    <row r="263" spans="21:22">
      <c r="U263" s="192"/>
      <c r="V263" s="192"/>
    </row>
    <row r="264" spans="21:22">
      <c r="U264" s="192"/>
      <c r="V264" s="192"/>
    </row>
    <row r="265" spans="21:22">
      <c r="U265" s="192"/>
      <c r="V265" s="192"/>
    </row>
    <row r="266" spans="21:22">
      <c r="U266" s="192"/>
      <c r="V266" s="192"/>
    </row>
    <row r="267" spans="21:22">
      <c r="U267" s="192"/>
      <c r="V267" s="192"/>
    </row>
    <row r="268" spans="21:22">
      <c r="U268" s="192"/>
      <c r="V268" s="192"/>
    </row>
    <row r="269" spans="21:22">
      <c r="U269" s="192"/>
      <c r="V269" s="192"/>
    </row>
    <row r="270" spans="21:22">
      <c r="U270" s="192"/>
      <c r="V270" s="192"/>
    </row>
    <row r="271" spans="21:22">
      <c r="U271" s="192"/>
      <c r="V271" s="192"/>
    </row>
    <row r="272" spans="21:22">
      <c r="U272" s="192"/>
      <c r="V272" s="192"/>
    </row>
    <row r="273" spans="21:22">
      <c r="U273" s="192"/>
      <c r="V273" s="192"/>
    </row>
    <row r="274" spans="21:22">
      <c r="U274" s="192"/>
      <c r="V274" s="192"/>
    </row>
    <row r="275" spans="21:22">
      <c r="U275" s="192"/>
      <c r="V275" s="192"/>
    </row>
    <row r="276" spans="21:22">
      <c r="U276" s="192"/>
      <c r="V276" s="192"/>
    </row>
    <row r="277" spans="21:22">
      <c r="U277" s="192"/>
      <c r="V277" s="192"/>
    </row>
    <row r="278" spans="21:22">
      <c r="U278" s="192"/>
      <c r="V278" s="192"/>
    </row>
    <row r="279" spans="21:22">
      <c r="U279" s="192"/>
      <c r="V279" s="192"/>
    </row>
    <row r="280" spans="21:22">
      <c r="U280" s="192"/>
      <c r="V280" s="192"/>
    </row>
    <row r="281" spans="21:22">
      <c r="U281" s="192"/>
      <c r="V281" s="192"/>
    </row>
    <row r="282" spans="21:22">
      <c r="U282" s="192"/>
      <c r="V282" s="192"/>
    </row>
    <row r="283" spans="21:22">
      <c r="U283" s="192"/>
      <c r="V283" s="192"/>
    </row>
    <row r="284" spans="21:22">
      <c r="U284" s="192"/>
      <c r="V284" s="192"/>
    </row>
    <row r="285" spans="21:22">
      <c r="U285" s="192"/>
      <c r="V285" s="192"/>
    </row>
  </sheetData>
  <sheetProtection algorithmName="SHA-512" hashValue="4VPQQV53NkoW6h6zWtfeN5C1yvIPedtM6rT4jBzr/1gR3M2O0N4nSPdSH/lMHbs+Ze1X20xLfIhOXV4O66okYg==" saltValue="yOLTvDtqyQILfbFm56cjdQ==" spinCount="100000" sheet="1" objects="1" scenarios="1"/>
  <mergeCells count="36">
    <mergeCell ref="AB15:AC15"/>
    <mergeCell ref="AD15:AD16"/>
    <mergeCell ref="AA10:AA11"/>
    <mergeCell ref="AB10:AC10"/>
    <mergeCell ref="AD10:AD11"/>
    <mergeCell ref="Y15:Z15"/>
    <mergeCell ref="AA15:AA16"/>
    <mergeCell ref="I10:P10"/>
    <mergeCell ref="Q10:Q11"/>
    <mergeCell ref="R10:U10"/>
    <mergeCell ref="V10:W11"/>
    <mergeCell ref="X10:X11"/>
    <mergeCell ref="Y10:Z10"/>
    <mergeCell ref="I15:P15"/>
    <mergeCell ref="Q15:Q16"/>
    <mergeCell ref="R15:U15"/>
    <mergeCell ref="V15:W16"/>
    <mergeCell ref="X15:X16"/>
    <mergeCell ref="AD21:AD22"/>
    <mergeCell ref="I21:P21"/>
    <mergeCell ref="Q21:Q22"/>
    <mergeCell ref="R21:U21"/>
    <mergeCell ref="V21:W22"/>
    <mergeCell ref="X21:X22"/>
    <mergeCell ref="Y21:Z21"/>
    <mergeCell ref="AA21:AA22"/>
    <mergeCell ref="AB21:AC21"/>
    <mergeCell ref="AA5:AA6"/>
    <mergeCell ref="AB5:AC5"/>
    <mergeCell ref="AD5:AD6"/>
    <mergeCell ref="I5:P5"/>
    <mergeCell ref="Q5:Q6"/>
    <mergeCell ref="R5:U5"/>
    <mergeCell ref="V5:W6"/>
    <mergeCell ref="X5:X6"/>
    <mergeCell ref="Y5:Z5"/>
  </mergeCells>
  <phoneticPr fontId="1"/>
  <conditionalFormatting sqref="L1:P5 L7:P10 L12:P15 L17:P21 L23:P1048576">
    <cfRule type="containsText" dxfId="20" priority="20" operator="containsText" text="×">
      <formula>NOT(ISERROR(SEARCH("×",L1)))</formula>
    </cfRule>
  </conditionalFormatting>
  <conditionalFormatting sqref="Q2:Q1048576">
    <cfRule type="containsText" dxfId="19" priority="18" operator="containsText" text="同程度">
      <formula>NOT(ISERROR(SEARCH("同程度",Q2)))</formula>
    </cfRule>
    <cfRule type="containsText" dxfId="18" priority="19" operator="containsText" text="―">
      <formula>NOT(ISERROR(SEARCH("―",Q2)))</formula>
    </cfRule>
  </conditionalFormatting>
  <conditionalFormatting sqref="R2:U1048576 X1:X1048576 AA1:AA1048576">
    <cfRule type="containsText" dxfId="17" priority="15" operator="containsText" text="－">
      <formula>NOT(ISERROR(SEARCH("－",R1)))</formula>
    </cfRule>
    <cfRule type="containsText" dxfId="16" priority="16" operator="containsText" text="↓">
      <formula>NOT(ISERROR(SEARCH("↓",R1)))</formula>
    </cfRule>
    <cfRule type="containsText" dxfId="15" priority="17" operator="containsText" text="↑">
      <formula>NOT(ISERROR(SEARCH("↑",R1)))</formula>
    </cfRule>
  </conditionalFormatting>
  <conditionalFormatting sqref="V1:V1048576">
    <cfRule type="containsText" dxfId="14" priority="10" operator="containsText" text="－">
      <formula>NOT(ISERROR(SEARCH("－",V1)))</formula>
    </cfRule>
    <cfRule type="containsText" dxfId="13" priority="21" operator="containsText" text="↓↓↑↓">
      <formula>NOT(ISERROR(SEARCH("↓↓↑↓",V1)))</formula>
    </cfRule>
    <cfRule type="containsText" dxfId="12" priority="22" operator="containsText" text="↓↑↓↓">
      <formula>NOT(ISERROR(SEARCH("↓↑↓↓",V1)))</formula>
    </cfRule>
    <cfRule type="containsText" dxfId="11" priority="23" operator="containsText" text="↑↓↑↑">
      <formula>NOT(ISERROR(SEARCH("↑↓↑↑",V1)))</formula>
    </cfRule>
    <cfRule type="containsText" dxfId="10" priority="24" operator="containsText" text="↑↑↓↑">
      <formula>NOT(ISERROR(SEARCH("↑↑↓↑",V1)))</formula>
    </cfRule>
  </conditionalFormatting>
  <conditionalFormatting sqref="Y1:Z1048576 AB1:AC1048576">
    <cfRule type="containsText" dxfId="9" priority="11" operator="containsText" text="判定外">
      <formula>NOT(ISERROR(SEARCH("判定外",Y1)))</formula>
    </cfRule>
    <cfRule type="containsText" dxfId="8" priority="12" operator="containsText" text="×">
      <formula>NOT(ISERROR(SEARCH("×",Y1)))</formula>
    </cfRule>
    <cfRule type="containsText" dxfId="7" priority="13" operator="containsText" text="減少">
      <formula>NOT(ISERROR(SEARCH("減少",Y1)))</formula>
    </cfRule>
    <cfRule type="containsText" dxfId="6" priority="14" operator="containsText" text="増加">
      <formula>NOT(ISERROR(SEARCH("増加",Y1)))</formula>
    </cfRule>
  </conditionalFormatting>
  <conditionalFormatting sqref="L16:P16">
    <cfRule type="containsText" dxfId="5" priority="2" operator="containsText" text="×">
      <formula>NOT(ISERROR(SEARCH("×",L16)))</formula>
    </cfRule>
  </conditionalFormatting>
  <conditionalFormatting sqref="L6:P6">
    <cfRule type="containsText" dxfId="4" priority="6" operator="containsText" text="×">
      <formula>NOT(ISERROR(SEARCH("×",L6)))</formula>
    </cfRule>
  </conditionalFormatting>
  <conditionalFormatting sqref="Q1:U1">
    <cfRule type="containsText" dxfId="3" priority="4" operator="containsText" text="同程度">
      <formula>NOT(ISERROR(SEARCH("同程度",Q1)))</formula>
    </cfRule>
    <cfRule type="containsText" dxfId="2" priority="5" operator="containsText" text="―">
      <formula>NOT(ISERROR(SEARCH("―",Q1)))</formula>
    </cfRule>
  </conditionalFormatting>
  <conditionalFormatting sqref="L11:P11">
    <cfRule type="containsText" dxfId="1" priority="3" operator="containsText" text="×">
      <formula>NOT(ISERROR(SEARCH("×",L11)))</formula>
    </cfRule>
  </conditionalFormatting>
  <conditionalFormatting sqref="L22:P22">
    <cfRule type="containsText" dxfId="0" priority="1" operator="containsText" text="×">
      <formula>NOT(ISERROR(SEARCH("×",L22)))</formula>
    </cfRule>
  </conditionalFormatting>
  <dataValidations count="1">
    <dataValidation type="list" allowBlank="1" showInputMessage="1" showErrorMessage="1" sqref="AD7:AD8 AD12:AD13 AD17:AD18 AD23:AD24" xr:uid="{BB1432C5-A6AF-4262-AB63-A6687941919E}">
      <formula1>$AI$2:$AI$9</formula1>
    </dataValidation>
  </dataValidations>
  <hyperlinks>
    <hyperlink ref="C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L98"/>
  <sheetViews>
    <sheetView view="pageBreakPreview" zoomScaleNormal="100" zoomScaleSheetLayoutView="100" workbookViewId="0">
      <pane xSplit="2" ySplit="10" topLeftCell="C11" activePane="bottomRight" state="frozen"/>
      <selection activeCell="L45" sqref="L45"/>
      <selection pane="topRight" activeCell="L45" sqref="L45"/>
      <selection pane="bottomLeft" activeCell="L45" sqref="L45"/>
      <selection pane="bottomRight" activeCell="C11" sqref="C11"/>
    </sheetView>
  </sheetViews>
  <sheetFormatPr defaultRowHeight="13.5"/>
  <cols>
    <col min="1" max="1" width="15" bestFit="1" customWidth="1"/>
    <col min="2" max="2" width="5.375" customWidth="1"/>
    <col min="3" max="3" width="24.125" customWidth="1"/>
    <col min="4" max="11" width="13.125" style="32" customWidth="1"/>
    <col min="12" max="13" width="11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225</v>
      </c>
      <c r="B2" s="1"/>
      <c r="C2" s="1"/>
      <c r="D2"/>
      <c r="E2"/>
      <c r="F2"/>
      <c r="G2"/>
      <c r="H2"/>
      <c r="I2"/>
      <c r="J2"/>
      <c r="K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ht="41.25" thickBot="1">
      <c r="C4" s="8"/>
      <c r="D4" s="9" t="s">
        <v>3</v>
      </c>
      <c r="E4" s="10" t="s">
        <v>221</v>
      </c>
      <c r="F4" s="11" t="s">
        <v>4</v>
      </c>
      <c r="G4" s="112" t="s">
        <v>219</v>
      </c>
      <c r="H4" s="118" t="s">
        <v>5</v>
      </c>
      <c r="I4" s="119" t="s">
        <v>220</v>
      </c>
      <c r="J4" s="12" t="s">
        <v>6</v>
      </c>
      <c r="K4" s="13" t="s">
        <v>7</v>
      </c>
    </row>
    <row r="5" spans="1:12">
      <c r="C5" s="14" t="s">
        <v>1</v>
      </c>
      <c r="D5" s="15">
        <f>INDEX(D11:D96,MATCH($C$5,$C$11:$C$96,0),0)</f>
        <v>112</v>
      </c>
      <c r="E5" s="16">
        <f>INDEX(E11:E96,MATCH($C$5,$C$11:$C$96,0),0)</f>
        <v>172403</v>
      </c>
      <c r="F5" s="16">
        <f>INDEX(F11:F96,MATCH($C$5,$C$11:$C$96,0),0)</f>
        <v>29</v>
      </c>
      <c r="G5" s="19">
        <f>INDEX(G11:G96,MATCH($C$5,$C$11:$C$96,0),0)</f>
        <v>87119</v>
      </c>
      <c r="H5" s="18">
        <f t="shared" ref="H5:I5" si="0">SUM(D5,F5)</f>
        <v>141</v>
      </c>
      <c r="I5" s="17">
        <f t="shared" si="0"/>
        <v>259522</v>
      </c>
      <c r="J5" s="115">
        <f>INDEX(J11:J96,MATCH($C$5,$C$11:$C$96,0),0)</f>
        <v>50</v>
      </c>
      <c r="K5" s="20">
        <f>INDEX(K11:K96,MATCH($C$5,$C$11:$C$96,0),0)</f>
        <v>43</v>
      </c>
    </row>
    <row r="6" spans="1:12">
      <c r="C6" s="21" t="s">
        <v>8</v>
      </c>
      <c r="D6" s="94">
        <f>ROUND(SUMIF($B$11:$B$96,"G",D11:D96)/(COUNTIFS(B11:B96,"G",D11:D96,"&lt;&gt;")),1)</f>
        <v>204</v>
      </c>
      <c r="E6" s="95">
        <f>ROUND(SUMIF($B$11:$B$96,"G",E11:E96)/(COUNTIFS(B11:B96,"G",D11:D96,"&lt;&gt;")),1)</f>
        <v>359103.9</v>
      </c>
      <c r="F6" s="95">
        <f>ROUND(SUMIF($B$11:$B$96,"G",F11:F96)/(COUNTIFS(B11:B96,"G",D11:D96,"&lt;&gt;")),1)</f>
        <v>32.5</v>
      </c>
      <c r="G6" s="113">
        <f>ROUND(SUMIF($B$11:$B$96,"G",G11:G96)/(COUNTIFS(B11:B96,"G",D11:D96,"&lt;&gt;")),1)</f>
        <v>60450.2</v>
      </c>
      <c r="H6" s="96">
        <f>ROUND(SUM(D6,F6),1)</f>
        <v>236.5</v>
      </c>
      <c r="I6" s="97">
        <f>ROUND(SUM(E6,G6),1)</f>
        <v>419554.1</v>
      </c>
      <c r="J6" s="116"/>
      <c r="K6" s="26"/>
    </row>
    <row r="7" spans="1:12" ht="14.25" thickBot="1">
      <c r="C7" s="27" t="s">
        <v>9</v>
      </c>
      <c r="D7" s="98">
        <f>ROUND(AVERAGE(D11:D96),1)</f>
        <v>235.9</v>
      </c>
      <c r="E7" s="99">
        <f>ROUND(AVERAGE(E11:E96),1)</f>
        <v>718939.1</v>
      </c>
      <c r="F7" s="99">
        <f>ROUND(AVERAGE(F11:F96),1)</f>
        <v>35.4</v>
      </c>
      <c r="G7" s="114">
        <f>ROUND(AVERAGE(G11:G96),1)</f>
        <v>115841</v>
      </c>
      <c r="H7" s="100">
        <f>ROUND(SUM(D7,F7),1)</f>
        <v>271.3</v>
      </c>
      <c r="I7" s="101">
        <f>ROUND(SUM(E7,G7),1)</f>
        <v>834780.1</v>
      </c>
      <c r="J7" s="117"/>
      <c r="K7" s="30"/>
    </row>
    <row r="8" spans="1:12" ht="21" customHeight="1" thickBot="1">
      <c r="D8" s="31"/>
    </row>
    <row r="9" spans="1:12" ht="21" customHeight="1">
      <c r="D9" s="240" t="str" cm="1">
        <f t="array" aca="1" ref="D9" ca="1">RIGHT(CELL("filename",A1),4)&amp;"年度（基準日：４月１日～３月31日）"</f>
        <v>2019年度（基準日：４月１日～３月31日）</v>
      </c>
      <c r="E9" s="241"/>
      <c r="F9" s="241"/>
      <c r="G9" s="241"/>
      <c r="H9" s="241"/>
      <c r="I9" s="241"/>
      <c r="J9" s="241"/>
      <c r="K9" s="242"/>
    </row>
    <row r="10" spans="1:12" ht="54" customHeight="1">
      <c r="A10" s="33" t="s">
        <v>10</v>
      </c>
      <c r="B10" s="34" t="s">
        <v>11</v>
      </c>
      <c r="C10" s="8" t="s">
        <v>12</v>
      </c>
      <c r="D10" s="35" t="s">
        <v>3</v>
      </c>
      <c r="E10" s="36" t="s">
        <v>218</v>
      </c>
      <c r="F10" s="36" t="s">
        <v>4</v>
      </c>
      <c r="G10" s="37" t="s">
        <v>219</v>
      </c>
      <c r="H10" s="38" t="s">
        <v>5</v>
      </c>
      <c r="I10" s="39" t="s">
        <v>220</v>
      </c>
      <c r="J10" s="40" t="s">
        <v>6</v>
      </c>
      <c r="K10" s="41" t="s">
        <v>7</v>
      </c>
    </row>
    <row r="11" spans="1:12">
      <c r="A11" s="7" t="s">
        <v>13</v>
      </c>
      <c r="B11" s="7" t="s">
        <v>204</v>
      </c>
      <c r="C11" s="42" t="s">
        <v>14</v>
      </c>
      <c r="D11" s="22">
        <v>674</v>
      </c>
      <c r="E11" s="43">
        <v>1694980</v>
      </c>
      <c r="F11" s="43">
        <v>103</v>
      </c>
      <c r="G11" s="44">
        <v>245911</v>
      </c>
      <c r="H11" s="45">
        <f t="shared" ref="H11:I26" si="1">SUM(D11,F11)</f>
        <v>777</v>
      </c>
      <c r="I11" s="23">
        <f t="shared" si="1"/>
        <v>1940891</v>
      </c>
      <c r="J11" s="46">
        <f t="shared" ref="J11:J74" si="2">_xlfn.RANK.EQ(H11,$H$11:$H$96,0)</f>
        <v>8</v>
      </c>
      <c r="K11" s="47">
        <f t="shared" ref="K11:K74" si="3">_xlfn.RANK.EQ(I11,$I$11:$I$96,0)</f>
        <v>9</v>
      </c>
    </row>
    <row r="12" spans="1:12">
      <c r="A12" s="7" t="s">
        <v>15</v>
      </c>
      <c r="B12" s="7" t="s">
        <v>205</v>
      </c>
      <c r="C12" s="42" t="s">
        <v>16</v>
      </c>
      <c r="D12" s="22">
        <v>2</v>
      </c>
      <c r="E12" s="43">
        <v>150</v>
      </c>
      <c r="F12" s="43">
        <v>0</v>
      </c>
      <c r="G12" s="44">
        <v>0</v>
      </c>
      <c r="H12" s="45">
        <f t="shared" si="1"/>
        <v>2</v>
      </c>
      <c r="I12" s="23">
        <f t="shared" si="1"/>
        <v>150</v>
      </c>
      <c r="J12" s="46">
        <f t="shared" si="2"/>
        <v>80</v>
      </c>
      <c r="K12" s="47">
        <f t="shared" si="3"/>
        <v>85</v>
      </c>
    </row>
    <row r="13" spans="1:12">
      <c r="A13" s="7" t="s">
        <v>17</v>
      </c>
      <c r="B13" s="7" t="s">
        <v>206</v>
      </c>
      <c r="C13" s="42" t="s">
        <v>18</v>
      </c>
      <c r="D13" s="22">
        <v>76</v>
      </c>
      <c r="E13" s="43">
        <v>85144</v>
      </c>
      <c r="F13" s="43">
        <v>8</v>
      </c>
      <c r="G13" s="44">
        <v>11251</v>
      </c>
      <c r="H13" s="45">
        <f t="shared" si="1"/>
        <v>84</v>
      </c>
      <c r="I13" s="23">
        <f t="shared" si="1"/>
        <v>96395</v>
      </c>
      <c r="J13" s="46">
        <f t="shared" si="2"/>
        <v>59</v>
      </c>
      <c r="K13" s="47">
        <f t="shared" si="3"/>
        <v>59</v>
      </c>
    </row>
    <row r="14" spans="1:12">
      <c r="A14" s="48" t="s">
        <v>19</v>
      </c>
      <c r="B14" s="48" t="s">
        <v>207</v>
      </c>
      <c r="C14" s="49" t="s">
        <v>20</v>
      </c>
      <c r="D14" s="22">
        <v>6</v>
      </c>
      <c r="E14" s="50">
        <v>6852</v>
      </c>
      <c r="F14" s="50">
        <v>1</v>
      </c>
      <c r="G14" s="51">
        <v>500</v>
      </c>
      <c r="H14" s="45">
        <f t="shared" si="1"/>
        <v>7</v>
      </c>
      <c r="I14" s="23">
        <f t="shared" si="1"/>
        <v>7352</v>
      </c>
      <c r="J14" s="46">
        <f t="shared" si="2"/>
        <v>72</v>
      </c>
      <c r="K14" s="47">
        <f t="shared" si="3"/>
        <v>74</v>
      </c>
    </row>
    <row r="15" spans="1:12">
      <c r="A15" s="7" t="s">
        <v>21</v>
      </c>
      <c r="B15" s="7" t="s">
        <v>206</v>
      </c>
      <c r="C15" s="42" t="s">
        <v>22</v>
      </c>
      <c r="D15" s="22">
        <v>98</v>
      </c>
      <c r="E15" s="43">
        <v>60591</v>
      </c>
      <c r="F15" s="43">
        <v>37</v>
      </c>
      <c r="G15" s="44">
        <v>30405</v>
      </c>
      <c r="H15" s="45">
        <f t="shared" si="1"/>
        <v>135</v>
      </c>
      <c r="I15" s="23">
        <f t="shared" si="1"/>
        <v>90996</v>
      </c>
      <c r="J15" s="46">
        <f t="shared" si="2"/>
        <v>53</v>
      </c>
      <c r="K15" s="47">
        <f t="shared" si="3"/>
        <v>61</v>
      </c>
    </row>
    <row r="16" spans="1:12">
      <c r="A16" s="7" t="s">
        <v>23</v>
      </c>
      <c r="B16" s="7" t="s">
        <v>206</v>
      </c>
      <c r="C16" s="42" t="s">
        <v>24</v>
      </c>
      <c r="D16" s="22">
        <v>68</v>
      </c>
      <c r="E16" s="43">
        <v>50870</v>
      </c>
      <c r="F16" s="43">
        <v>27</v>
      </c>
      <c r="G16" s="44">
        <v>51629</v>
      </c>
      <c r="H16" s="45">
        <f t="shared" si="1"/>
        <v>95</v>
      </c>
      <c r="I16" s="23">
        <f t="shared" si="1"/>
        <v>102499</v>
      </c>
      <c r="J16" s="46">
        <f t="shared" si="2"/>
        <v>58</v>
      </c>
      <c r="K16" s="47">
        <f t="shared" si="3"/>
        <v>58</v>
      </c>
    </row>
    <row r="17" spans="1:11">
      <c r="A17" s="48" t="s">
        <v>25</v>
      </c>
      <c r="B17" s="48" t="s">
        <v>208</v>
      </c>
      <c r="C17" s="49" t="s">
        <v>26</v>
      </c>
      <c r="D17" s="65">
        <v>31</v>
      </c>
      <c r="E17" s="50">
        <v>123280</v>
      </c>
      <c r="F17" s="50">
        <v>1</v>
      </c>
      <c r="G17" s="51">
        <v>903</v>
      </c>
      <c r="H17" s="45">
        <f t="shared" si="1"/>
        <v>32</v>
      </c>
      <c r="I17" s="23">
        <f t="shared" si="1"/>
        <v>124183</v>
      </c>
      <c r="J17" s="46">
        <f t="shared" si="2"/>
        <v>66</v>
      </c>
      <c r="K17" s="47">
        <f t="shared" si="3"/>
        <v>56</v>
      </c>
    </row>
    <row r="18" spans="1:11">
      <c r="A18" s="48" t="s">
        <v>27</v>
      </c>
      <c r="B18" s="48" t="s">
        <v>209</v>
      </c>
      <c r="C18" s="49" t="s">
        <v>28</v>
      </c>
      <c r="D18" s="65">
        <v>128</v>
      </c>
      <c r="E18" s="50">
        <v>668647</v>
      </c>
      <c r="F18" s="50">
        <v>18</v>
      </c>
      <c r="G18" s="51">
        <v>30319</v>
      </c>
      <c r="H18" s="45">
        <f t="shared" si="1"/>
        <v>146</v>
      </c>
      <c r="I18" s="23">
        <f t="shared" si="1"/>
        <v>698966</v>
      </c>
      <c r="J18" s="46">
        <f t="shared" si="2"/>
        <v>48</v>
      </c>
      <c r="K18" s="47">
        <f t="shared" si="3"/>
        <v>20</v>
      </c>
    </row>
    <row r="19" spans="1:11">
      <c r="A19" s="48" t="s">
        <v>29</v>
      </c>
      <c r="B19" s="48" t="s">
        <v>210</v>
      </c>
      <c r="C19" s="49" t="s">
        <v>30</v>
      </c>
      <c r="D19" s="65">
        <v>197</v>
      </c>
      <c r="E19" s="50">
        <v>230995</v>
      </c>
      <c r="F19" s="50">
        <v>25</v>
      </c>
      <c r="G19" s="51">
        <v>32013</v>
      </c>
      <c r="H19" s="45">
        <f t="shared" si="1"/>
        <v>222</v>
      </c>
      <c r="I19" s="23">
        <f t="shared" si="1"/>
        <v>263008</v>
      </c>
      <c r="J19" s="46">
        <f t="shared" si="2"/>
        <v>35</v>
      </c>
      <c r="K19" s="47">
        <f t="shared" si="3"/>
        <v>41</v>
      </c>
    </row>
    <row r="20" spans="1:11">
      <c r="A20" s="48" t="s">
        <v>31</v>
      </c>
      <c r="B20" s="48" t="s">
        <v>204</v>
      </c>
      <c r="C20" s="49" t="s">
        <v>32</v>
      </c>
      <c r="D20" s="65">
        <v>1279</v>
      </c>
      <c r="E20" s="50">
        <v>4538033</v>
      </c>
      <c r="F20" s="50">
        <v>164</v>
      </c>
      <c r="G20" s="51">
        <v>533970</v>
      </c>
      <c r="H20" s="45">
        <f t="shared" si="1"/>
        <v>1443</v>
      </c>
      <c r="I20" s="23">
        <f t="shared" si="1"/>
        <v>5072003</v>
      </c>
      <c r="J20" s="46">
        <f t="shared" si="2"/>
        <v>3</v>
      </c>
      <c r="K20" s="47">
        <f t="shared" si="3"/>
        <v>4</v>
      </c>
    </row>
    <row r="21" spans="1:11">
      <c r="A21" s="48" t="s">
        <v>33</v>
      </c>
      <c r="B21" s="48" t="s">
        <v>205</v>
      </c>
      <c r="C21" s="49" t="s">
        <v>34</v>
      </c>
      <c r="D21" s="65">
        <v>1</v>
      </c>
      <c r="E21" s="50">
        <v>1528</v>
      </c>
      <c r="F21" s="50">
        <v>1</v>
      </c>
      <c r="G21" s="51">
        <v>2094</v>
      </c>
      <c r="H21" s="45">
        <f t="shared" si="1"/>
        <v>2</v>
      </c>
      <c r="I21" s="23">
        <f t="shared" si="1"/>
        <v>3622</v>
      </c>
      <c r="J21" s="46">
        <f t="shared" si="2"/>
        <v>80</v>
      </c>
      <c r="K21" s="47">
        <f t="shared" si="3"/>
        <v>75</v>
      </c>
    </row>
    <row r="22" spans="1:11">
      <c r="A22" s="48" t="s">
        <v>35</v>
      </c>
      <c r="B22" s="48" t="s">
        <v>209</v>
      </c>
      <c r="C22" s="49" t="s">
        <v>36</v>
      </c>
      <c r="D22" s="65">
        <v>97</v>
      </c>
      <c r="E22" s="50">
        <v>96325</v>
      </c>
      <c r="F22" s="50">
        <v>10</v>
      </c>
      <c r="G22" s="51">
        <v>14959</v>
      </c>
      <c r="H22" s="45">
        <f t="shared" si="1"/>
        <v>107</v>
      </c>
      <c r="I22" s="23">
        <f t="shared" si="1"/>
        <v>111284</v>
      </c>
      <c r="J22" s="46">
        <f t="shared" si="2"/>
        <v>56</v>
      </c>
      <c r="K22" s="47">
        <f t="shared" si="3"/>
        <v>57</v>
      </c>
    </row>
    <row r="23" spans="1:11">
      <c r="A23" s="48" t="s">
        <v>37</v>
      </c>
      <c r="B23" s="48" t="s">
        <v>209</v>
      </c>
      <c r="C23" s="49" t="s">
        <v>38</v>
      </c>
      <c r="D23" s="65">
        <v>348</v>
      </c>
      <c r="E23" s="50">
        <v>923093</v>
      </c>
      <c r="F23" s="50">
        <v>16</v>
      </c>
      <c r="G23" s="51">
        <v>23997</v>
      </c>
      <c r="H23" s="45">
        <f t="shared" si="1"/>
        <v>364</v>
      </c>
      <c r="I23" s="23">
        <f t="shared" si="1"/>
        <v>947090</v>
      </c>
      <c r="J23" s="46">
        <f t="shared" si="2"/>
        <v>16</v>
      </c>
      <c r="K23" s="47">
        <f t="shared" si="3"/>
        <v>12</v>
      </c>
    </row>
    <row r="24" spans="1:11">
      <c r="A24" s="48" t="s">
        <v>39</v>
      </c>
      <c r="B24" s="48" t="s">
        <v>207</v>
      </c>
      <c r="C24" s="49" t="s">
        <v>40</v>
      </c>
      <c r="D24" s="65">
        <v>22</v>
      </c>
      <c r="E24" s="50">
        <v>28125</v>
      </c>
      <c r="F24" s="50"/>
      <c r="G24" s="51">
        <v>12261</v>
      </c>
      <c r="H24" s="45">
        <f t="shared" si="1"/>
        <v>22</v>
      </c>
      <c r="I24" s="23">
        <f t="shared" si="1"/>
        <v>40386</v>
      </c>
      <c r="J24" s="46">
        <f t="shared" si="2"/>
        <v>68</v>
      </c>
      <c r="K24" s="47">
        <f t="shared" si="3"/>
        <v>66</v>
      </c>
    </row>
    <row r="25" spans="1:11">
      <c r="A25" s="48" t="s">
        <v>41</v>
      </c>
      <c r="B25" s="48" t="s">
        <v>210</v>
      </c>
      <c r="C25" s="49" t="s">
        <v>42</v>
      </c>
      <c r="D25" s="65">
        <v>181</v>
      </c>
      <c r="E25" s="50">
        <v>133632</v>
      </c>
      <c r="F25" s="50">
        <v>65</v>
      </c>
      <c r="G25" s="51">
        <v>45613</v>
      </c>
      <c r="H25" s="45">
        <f t="shared" si="1"/>
        <v>246</v>
      </c>
      <c r="I25" s="23">
        <f t="shared" si="1"/>
        <v>179245</v>
      </c>
      <c r="J25" s="46">
        <f t="shared" si="2"/>
        <v>31</v>
      </c>
      <c r="K25" s="47">
        <f t="shared" si="3"/>
        <v>53</v>
      </c>
    </row>
    <row r="26" spans="1:11">
      <c r="A26" s="48" t="s">
        <v>43</v>
      </c>
      <c r="B26" s="48" t="s">
        <v>204</v>
      </c>
      <c r="C26" s="49" t="s">
        <v>44</v>
      </c>
      <c r="D26" s="65">
        <v>426</v>
      </c>
      <c r="E26" s="50">
        <v>1707730</v>
      </c>
      <c r="F26" s="50">
        <v>90</v>
      </c>
      <c r="G26" s="51">
        <v>361852</v>
      </c>
      <c r="H26" s="45">
        <f t="shared" si="1"/>
        <v>516</v>
      </c>
      <c r="I26" s="23">
        <f t="shared" si="1"/>
        <v>2069582</v>
      </c>
      <c r="J26" s="46">
        <f t="shared" si="2"/>
        <v>10</v>
      </c>
      <c r="K26" s="47">
        <f t="shared" si="3"/>
        <v>8</v>
      </c>
    </row>
    <row r="27" spans="1:11">
      <c r="A27" s="48" t="s">
        <v>45</v>
      </c>
      <c r="B27" s="48" t="s">
        <v>207</v>
      </c>
      <c r="C27" s="49" t="s">
        <v>46</v>
      </c>
      <c r="D27" s="65">
        <v>6</v>
      </c>
      <c r="E27" s="50">
        <v>11545</v>
      </c>
      <c r="F27" s="50">
        <v>4</v>
      </c>
      <c r="G27" s="51">
        <v>1586</v>
      </c>
      <c r="H27" s="45">
        <f t="shared" ref="H27:I83" si="4">SUM(D27,F27)</f>
        <v>10</v>
      </c>
      <c r="I27" s="23">
        <f t="shared" si="4"/>
        <v>13131</v>
      </c>
      <c r="J27" s="46">
        <f t="shared" si="2"/>
        <v>71</v>
      </c>
      <c r="K27" s="47">
        <f t="shared" si="3"/>
        <v>71</v>
      </c>
    </row>
    <row r="28" spans="1:11">
      <c r="A28" s="48" t="s">
        <v>47</v>
      </c>
      <c r="B28" s="48" t="s">
        <v>210</v>
      </c>
      <c r="C28" s="49" t="s">
        <v>48</v>
      </c>
      <c r="D28" s="65">
        <v>145</v>
      </c>
      <c r="E28" s="50">
        <v>215580</v>
      </c>
      <c r="F28" s="50">
        <v>20</v>
      </c>
      <c r="G28" s="51">
        <v>14206</v>
      </c>
      <c r="H28" s="45">
        <f t="shared" si="4"/>
        <v>165</v>
      </c>
      <c r="I28" s="23">
        <f t="shared" si="4"/>
        <v>229786</v>
      </c>
      <c r="J28" s="46">
        <f t="shared" si="2"/>
        <v>43</v>
      </c>
      <c r="K28" s="47">
        <f t="shared" si="3"/>
        <v>47</v>
      </c>
    </row>
    <row r="29" spans="1:11">
      <c r="A29" s="48" t="s">
        <v>49</v>
      </c>
      <c r="B29" s="48" t="s">
        <v>209</v>
      </c>
      <c r="C29" s="49" t="s">
        <v>50</v>
      </c>
      <c r="D29" s="65">
        <v>243</v>
      </c>
      <c r="E29" s="50">
        <v>380416</v>
      </c>
      <c r="F29" s="50">
        <v>24</v>
      </c>
      <c r="G29" s="51">
        <v>34218</v>
      </c>
      <c r="H29" s="45">
        <f t="shared" si="4"/>
        <v>267</v>
      </c>
      <c r="I29" s="23">
        <f t="shared" si="4"/>
        <v>414634</v>
      </c>
      <c r="J29" s="46">
        <f t="shared" si="2"/>
        <v>28</v>
      </c>
      <c r="K29" s="47">
        <f t="shared" si="3"/>
        <v>34</v>
      </c>
    </row>
    <row r="30" spans="1:11">
      <c r="A30" s="48" t="s">
        <v>51</v>
      </c>
      <c r="B30" s="48" t="s">
        <v>210</v>
      </c>
      <c r="C30" s="49" t="s">
        <v>52</v>
      </c>
      <c r="D30" s="65">
        <v>147</v>
      </c>
      <c r="E30" s="50">
        <v>224503</v>
      </c>
      <c r="F30" s="50">
        <v>13</v>
      </c>
      <c r="G30" s="51">
        <v>4012</v>
      </c>
      <c r="H30" s="45">
        <f t="shared" si="4"/>
        <v>160</v>
      </c>
      <c r="I30" s="23">
        <f t="shared" si="4"/>
        <v>228515</v>
      </c>
      <c r="J30" s="46">
        <f t="shared" si="2"/>
        <v>45</v>
      </c>
      <c r="K30" s="47">
        <f t="shared" si="3"/>
        <v>48</v>
      </c>
    </row>
    <row r="31" spans="1:11">
      <c r="A31" s="48" t="s">
        <v>53</v>
      </c>
      <c r="B31" s="48" t="s">
        <v>204</v>
      </c>
      <c r="C31" s="49" t="s">
        <v>54</v>
      </c>
      <c r="D31" s="65">
        <v>380</v>
      </c>
      <c r="E31" s="50">
        <v>675574</v>
      </c>
      <c r="F31" s="50">
        <v>38</v>
      </c>
      <c r="G31" s="51">
        <v>163589</v>
      </c>
      <c r="H31" s="45">
        <f t="shared" si="4"/>
        <v>418</v>
      </c>
      <c r="I31" s="23">
        <f t="shared" si="4"/>
        <v>839163</v>
      </c>
      <c r="J31" s="46">
        <f t="shared" si="2"/>
        <v>14</v>
      </c>
      <c r="K31" s="47">
        <f t="shared" si="3"/>
        <v>17</v>
      </c>
    </row>
    <row r="32" spans="1:11">
      <c r="A32" s="48" t="s">
        <v>55</v>
      </c>
      <c r="B32" s="48" t="s">
        <v>204</v>
      </c>
      <c r="C32" s="49" t="s">
        <v>56</v>
      </c>
      <c r="D32" s="65">
        <v>1953</v>
      </c>
      <c r="E32" s="50">
        <v>9961296</v>
      </c>
      <c r="F32" s="50">
        <v>347</v>
      </c>
      <c r="G32" s="51">
        <v>2179695</v>
      </c>
      <c r="H32" s="45">
        <f t="shared" si="4"/>
        <v>2300</v>
      </c>
      <c r="I32" s="23">
        <f t="shared" si="4"/>
        <v>12140991</v>
      </c>
      <c r="J32" s="46">
        <f t="shared" si="2"/>
        <v>1</v>
      </c>
      <c r="K32" s="47">
        <f t="shared" si="3"/>
        <v>1</v>
      </c>
    </row>
    <row r="33" spans="1:11">
      <c r="A33" s="48" t="s">
        <v>57</v>
      </c>
      <c r="B33" s="48" t="s">
        <v>208</v>
      </c>
      <c r="C33" s="49" t="s">
        <v>58</v>
      </c>
      <c r="D33" s="65">
        <v>180</v>
      </c>
      <c r="E33" s="50">
        <v>776157</v>
      </c>
      <c r="F33" s="50">
        <v>28</v>
      </c>
      <c r="G33" s="51">
        <v>70511</v>
      </c>
      <c r="H33" s="45">
        <f t="shared" si="4"/>
        <v>208</v>
      </c>
      <c r="I33" s="23">
        <f t="shared" si="4"/>
        <v>846668</v>
      </c>
      <c r="J33" s="46">
        <f t="shared" si="2"/>
        <v>37</v>
      </c>
      <c r="K33" s="47">
        <f t="shared" si="3"/>
        <v>16</v>
      </c>
    </row>
    <row r="34" spans="1:11">
      <c r="A34" s="48" t="s">
        <v>59</v>
      </c>
      <c r="B34" s="48" t="s">
        <v>207</v>
      </c>
      <c r="C34" s="49" t="s">
        <v>60</v>
      </c>
      <c r="D34" s="65">
        <v>0</v>
      </c>
      <c r="E34" s="50">
        <v>0</v>
      </c>
      <c r="F34" s="50">
        <v>0</v>
      </c>
      <c r="G34" s="51">
        <v>0</v>
      </c>
      <c r="H34" s="45">
        <f t="shared" si="4"/>
        <v>0</v>
      </c>
      <c r="I34" s="23">
        <f t="shared" si="4"/>
        <v>0</v>
      </c>
      <c r="J34" s="46">
        <f t="shared" si="2"/>
        <v>86</v>
      </c>
      <c r="K34" s="47">
        <f t="shared" si="3"/>
        <v>86</v>
      </c>
    </row>
    <row r="35" spans="1:11">
      <c r="A35" s="48" t="s">
        <v>61</v>
      </c>
      <c r="B35" s="48" t="s">
        <v>207</v>
      </c>
      <c r="C35" s="49" t="s">
        <v>62</v>
      </c>
      <c r="D35" s="65">
        <v>12</v>
      </c>
      <c r="E35" s="50">
        <v>9170</v>
      </c>
      <c r="F35" s="50">
        <v>0</v>
      </c>
      <c r="G35" s="51">
        <v>0</v>
      </c>
      <c r="H35" s="45">
        <f t="shared" si="4"/>
        <v>12</v>
      </c>
      <c r="I35" s="23">
        <f t="shared" si="4"/>
        <v>9170</v>
      </c>
      <c r="J35" s="46">
        <f t="shared" si="2"/>
        <v>70</v>
      </c>
      <c r="K35" s="47">
        <f t="shared" si="3"/>
        <v>73</v>
      </c>
    </row>
    <row r="36" spans="1:11">
      <c r="A36" s="48" t="s">
        <v>63</v>
      </c>
      <c r="B36" s="48" t="s">
        <v>206</v>
      </c>
      <c r="C36" s="49" t="s">
        <v>64</v>
      </c>
      <c r="D36" s="65">
        <v>720</v>
      </c>
      <c r="E36" s="50">
        <v>2972733</v>
      </c>
      <c r="F36" s="50">
        <v>74</v>
      </c>
      <c r="G36" s="51">
        <v>282667</v>
      </c>
      <c r="H36" s="45">
        <f t="shared" si="4"/>
        <v>794</v>
      </c>
      <c r="I36" s="23">
        <f t="shared" si="4"/>
        <v>3255400</v>
      </c>
      <c r="J36" s="46">
        <f t="shared" si="2"/>
        <v>7</v>
      </c>
      <c r="K36" s="47">
        <f t="shared" si="3"/>
        <v>6</v>
      </c>
    </row>
    <row r="37" spans="1:11">
      <c r="A37" s="48" t="s">
        <v>65</v>
      </c>
      <c r="B37" s="48" t="s">
        <v>210</v>
      </c>
      <c r="C37" s="49" t="s">
        <v>66</v>
      </c>
      <c r="D37" s="65">
        <v>34</v>
      </c>
      <c r="E37" s="50">
        <v>52998</v>
      </c>
      <c r="F37" s="50">
        <v>2</v>
      </c>
      <c r="G37" s="51">
        <v>1951</v>
      </c>
      <c r="H37" s="45">
        <f t="shared" si="4"/>
        <v>36</v>
      </c>
      <c r="I37" s="23">
        <f t="shared" si="4"/>
        <v>54949</v>
      </c>
      <c r="J37" s="46">
        <f t="shared" si="2"/>
        <v>64</v>
      </c>
      <c r="K37" s="47">
        <f t="shared" si="3"/>
        <v>64</v>
      </c>
    </row>
    <row r="38" spans="1:11">
      <c r="A38" s="48" t="s">
        <v>67</v>
      </c>
      <c r="B38" s="48" t="s">
        <v>205</v>
      </c>
      <c r="C38" s="49" t="s">
        <v>68</v>
      </c>
      <c r="D38" s="65">
        <v>30</v>
      </c>
      <c r="E38" s="50">
        <v>22442</v>
      </c>
      <c r="F38" s="50">
        <v>5</v>
      </c>
      <c r="G38" s="51">
        <v>1843</v>
      </c>
      <c r="H38" s="45">
        <f t="shared" si="4"/>
        <v>35</v>
      </c>
      <c r="I38" s="23">
        <f t="shared" si="4"/>
        <v>24285</v>
      </c>
      <c r="J38" s="46">
        <f t="shared" si="2"/>
        <v>65</v>
      </c>
      <c r="K38" s="47">
        <f t="shared" si="3"/>
        <v>70</v>
      </c>
    </row>
    <row r="39" spans="1:11">
      <c r="A39" s="48" t="s">
        <v>69</v>
      </c>
      <c r="B39" s="48" t="s">
        <v>206</v>
      </c>
      <c r="C39" s="49" t="s">
        <v>70</v>
      </c>
      <c r="D39" s="65">
        <v>350</v>
      </c>
      <c r="E39" s="50">
        <v>736508</v>
      </c>
      <c r="F39" s="50">
        <v>33</v>
      </c>
      <c r="G39" s="51">
        <v>71412</v>
      </c>
      <c r="H39" s="45">
        <f t="shared" si="4"/>
        <v>383</v>
      </c>
      <c r="I39" s="23">
        <f t="shared" si="4"/>
        <v>807920</v>
      </c>
      <c r="J39" s="46">
        <f t="shared" si="2"/>
        <v>15</v>
      </c>
      <c r="K39" s="47">
        <f t="shared" si="3"/>
        <v>18</v>
      </c>
    </row>
    <row r="40" spans="1:11">
      <c r="A40" s="48" t="s">
        <v>71</v>
      </c>
      <c r="B40" s="48" t="s">
        <v>206</v>
      </c>
      <c r="C40" s="49" t="s">
        <v>72</v>
      </c>
      <c r="D40" s="65">
        <v>173</v>
      </c>
      <c r="E40" s="50">
        <v>334521</v>
      </c>
      <c r="F40" s="50">
        <v>21</v>
      </c>
      <c r="G40" s="51">
        <v>58204</v>
      </c>
      <c r="H40" s="45">
        <f t="shared" si="4"/>
        <v>194</v>
      </c>
      <c r="I40" s="23">
        <f t="shared" si="4"/>
        <v>392725</v>
      </c>
      <c r="J40" s="46">
        <f t="shared" si="2"/>
        <v>39</v>
      </c>
      <c r="K40" s="47">
        <f t="shared" si="3"/>
        <v>35</v>
      </c>
    </row>
    <row r="41" spans="1:11">
      <c r="A41" s="48" t="s">
        <v>73</v>
      </c>
      <c r="B41" s="48" t="s">
        <v>207</v>
      </c>
      <c r="C41" s="49" t="s">
        <v>74</v>
      </c>
      <c r="D41" s="65">
        <v>6</v>
      </c>
      <c r="E41" s="50">
        <v>30338</v>
      </c>
      <c r="F41" s="50">
        <v>1</v>
      </c>
      <c r="G41" s="51">
        <v>1000</v>
      </c>
      <c r="H41" s="45">
        <f t="shared" si="4"/>
        <v>7</v>
      </c>
      <c r="I41" s="23">
        <f t="shared" si="4"/>
        <v>31338</v>
      </c>
      <c r="J41" s="46">
        <f t="shared" si="2"/>
        <v>72</v>
      </c>
      <c r="K41" s="47">
        <f t="shared" si="3"/>
        <v>69</v>
      </c>
    </row>
    <row r="42" spans="1:11">
      <c r="A42" s="48" t="s">
        <v>75</v>
      </c>
      <c r="B42" s="48" t="s">
        <v>211</v>
      </c>
      <c r="C42" s="49" t="s">
        <v>76</v>
      </c>
      <c r="D42" s="65">
        <v>1</v>
      </c>
      <c r="E42" s="50">
        <v>500</v>
      </c>
      <c r="F42" s="50">
        <v>1</v>
      </c>
      <c r="G42" s="51">
        <v>378</v>
      </c>
      <c r="H42" s="45">
        <f t="shared" si="4"/>
        <v>2</v>
      </c>
      <c r="I42" s="23">
        <f t="shared" si="4"/>
        <v>878</v>
      </c>
      <c r="J42" s="46">
        <f t="shared" si="2"/>
        <v>80</v>
      </c>
      <c r="K42" s="47">
        <f t="shared" si="3"/>
        <v>81</v>
      </c>
    </row>
    <row r="43" spans="1:11">
      <c r="A43" s="48" t="s">
        <v>77</v>
      </c>
      <c r="B43" s="48" t="s">
        <v>206</v>
      </c>
      <c r="C43" s="49" t="s">
        <v>78</v>
      </c>
      <c r="D43" s="65">
        <v>174</v>
      </c>
      <c r="E43" s="50">
        <v>227461</v>
      </c>
      <c r="F43" s="50">
        <v>28</v>
      </c>
      <c r="G43" s="51">
        <v>43152</v>
      </c>
      <c r="H43" s="45">
        <f t="shared" si="4"/>
        <v>202</v>
      </c>
      <c r="I43" s="23">
        <f t="shared" si="4"/>
        <v>270613</v>
      </c>
      <c r="J43" s="46">
        <f t="shared" si="2"/>
        <v>38</v>
      </c>
      <c r="K43" s="47">
        <f t="shared" si="3"/>
        <v>39</v>
      </c>
    </row>
    <row r="44" spans="1:11">
      <c r="A44" s="48" t="s">
        <v>79</v>
      </c>
      <c r="B44" s="48" t="s">
        <v>210</v>
      </c>
      <c r="C44" s="49" t="s">
        <v>80</v>
      </c>
      <c r="D44" s="65">
        <v>307</v>
      </c>
      <c r="E44" s="50">
        <v>526749</v>
      </c>
      <c r="F44" s="50">
        <v>36</v>
      </c>
      <c r="G44" s="51">
        <v>132500</v>
      </c>
      <c r="H44" s="45">
        <f t="shared" si="4"/>
        <v>343</v>
      </c>
      <c r="I44" s="23">
        <f t="shared" si="4"/>
        <v>659249</v>
      </c>
      <c r="J44" s="46">
        <f t="shared" si="2"/>
        <v>20</v>
      </c>
      <c r="K44" s="47">
        <f t="shared" si="3"/>
        <v>24</v>
      </c>
    </row>
    <row r="45" spans="1:11">
      <c r="A45" s="48" t="s">
        <v>81</v>
      </c>
      <c r="B45" s="48" t="s">
        <v>211</v>
      </c>
      <c r="C45" s="49" t="s">
        <v>82</v>
      </c>
      <c r="D45" s="65">
        <v>2</v>
      </c>
      <c r="E45" s="50">
        <v>200</v>
      </c>
      <c r="F45" s="50">
        <v>0</v>
      </c>
      <c r="G45" s="51">
        <v>0</v>
      </c>
      <c r="H45" s="45">
        <f t="shared" si="4"/>
        <v>2</v>
      </c>
      <c r="I45" s="23">
        <f t="shared" si="4"/>
        <v>200</v>
      </c>
      <c r="J45" s="46">
        <f t="shared" si="2"/>
        <v>80</v>
      </c>
      <c r="K45" s="47">
        <f t="shared" si="3"/>
        <v>84</v>
      </c>
    </row>
    <row r="46" spans="1:11">
      <c r="A46" s="48" t="s">
        <v>83</v>
      </c>
      <c r="B46" s="48" t="s">
        <v>204</v>
      </c>
      <c r="C46" s="49" t="s">
        <v>84</v>
      </c>
      <c r="D46" s="65">
        <v>223</v>
      </c>
      <c r="E46" s="50">
        <v>409068</v>
      </c>
      <c r="F46" s="50">
        <v>33</v>
      </c>
      <c r="G46" s="51">
        <v>58660</v>
      </c>
      <c r="H46" s="45">
        <f t="shared" si="4"/>
        <v>256</v>
      </c>
      <c r="I46" s="23">
        <f t="shared" si="4"/>
        <v>467728</v>
      </c>
      <c r="J46" s="46">
        <f t="shared" si="2"/>
        <v>30</v>
      </c>
      <c r="K46" s="47">
        <f t="shared" si="3"/>
        <v>30</v>
      </c>
    </row>
    <row r="47" spans="1:11">
      <c r="A47" s="48" t="s">
        <v>85</v>
      </c>
      <c r="B47" s="48" t="s">
        <v>206</v>
      </c>
      <c r="C47" s="49" t="s">
        <v>86</v>
      </c>
      <c r="D47" s="65">
        <v>237</v>
      </c>
      <c r="E47" s="50">
        <v>362605</v>
      </c>
      <c r="F47" s="50">
        <v>48</v>
      </c>
      <c r="G47" s="51">
        <v>63206</v>
      </c>
      <c r="H47" s="45">
        <f t="shared" si="4"/>
        <v>285</v>
      </c>
      <c r="I47" s="23">
        <f t="shared" si="4"/>
        <v>425811</v>
      </c>
      <c r="J47" s="46">
        <f t="shared" si="2"/>
        <v>25</v>
      </c>
      <c r="K47" s="47">
        <f t="shared" si="3"/>
        <v>33</v>
      </c>
    </row>
    <row r="48" spans="1:11">
      <c r="A48" s="48" t="s">
        <v>87</v>
      </c>
      <c r="B48" s="48" t="s">
        <v>205</v>
      </c>
      <c r="C48" s="49" t="s">
        <v>88</v>
      </c>
      <c r="D48" s="65">
        <v>3</v>
      </c>
      <c r="E48" s="50">
        <v>1510</v>
      </c>
      <c r="F48" s="50">
        <v>1</v>
      </c>
      <c r="G48" s="51">
        <v>287</v>
      </c>
      <c r="H48" s="45">
        <f t="shared" si="4"/>
        <v>4</v>
      </c>
      <c r="I48" s="23">
        <f t="shared" si="4"/>
        <v>1797</v>
      </c>
      <c r="J48" s="46">
        <f t="shared" si="2"/>
        <v>75</v>
      </c>
      <c r="K48" s="47">
        <f t="shared" si="3"/>
        <v>76</v>
      </c>
    </row>
    <row r="49" spans="1:11">
      <c r="A49" s="48" t="s">
        <v>89</v>
      </c>
      <c r="B49" s="48" t="s">
        <v>209</v>
      </c>
      <c r="C49" s="49" t="s">
        <v>90</v>
      </c>
      <c r="D49" s="65">
        <v>162</v>
      </c>
      <c r="E49" s="50">
        <v>194501</v>
      </c>
      <c r="F49" s="50">
        <v>23</v>
      </c>
      <c r="G49" s="51">
        <v>48272</v>
      </c>
      <c r="H49" s="45">
        <f t="shared" si="4"/>
        <v>185</v>
      </c>
      <c r="I49" s="23">
        <f t="shared" si="4"/>
        <v>242773</v>
      </c>
      <c r="J49" s="46">
        <f t="shared" si="2"/>
        <v>41</v>
      </c>
      <c r="K49" s="47">
        <f t="shared" si="3"/>
        <v>46</v>
      </c>
    </row>
    <row r="50" spans="1:11">
      <c r="A50" s="48" t="s">
        <v>91</v>
      </c>
      <c r="B50" s="48" t="s">
        <v>209</v>
      </c>
      <c r="C50" s="49" t="s">
        <v>92</v>
      </c>
      <c r="D50" s="65">
        <v>282</v>
      </c>
      <c r="E50" s="50">
        <v>572343</v>
      </c>
      <c r="F50" s="50">
        <v>42</v>
      </c>
      <c r="G50" s="51">
        <v>108513</v>
      </c>
      <c r="H50" s="45">
        <f t="shared" si="4"/>
        <v>324</v>
      </c>
      <c r="I50" s="23">
        <f t="shared" si="4"/>
        <v>680856</v>
      </c>
      <c r="J50" s="46">
        <f t="shared" si="2"/>
        <v>22</v>
      </c>
      <c r="K50" s="47">
        <f t="shared" si="3"/>
        <v>21</v>
      </c>
    </row>
    <row r="51" spans="1:11">
      <c r="A51" s="48" t="s">
        <v>93</v>
      </c>
      <c r="B51" s="48" t="s">
        <v>211</v>
      </c>
      <c r="C51" s="49" t="s">
        <v>94</v>
      </c>
      <c r="D51" s="65">
        <v>112</v>
      </c>
      <c r="E51" s="50">
        <v>221413</v>
      </c>
      <c r="F51" s="50">
        <v>12</v>
      </c>
      <c r="G51" s="51">
        <v>31372</v>
      </c>
      <c r="H51" s="45">
        <f t="shared" si="4"/>
        <v>124</v>
      </c>
      <c r="I51" s="23">
        <f t="shared" si="4"/>
        <v>252785</v>
      </c>
      <c r="J51" s="46">
        <f t="shared" si="2"/>
        <v>55</v>
      </c>
      <c r="K51" s="47">
        <f t="shared" si="3"/>
        <v>44</v>
      </c>
    </row>
    <row r="52" spans="1:11">
      <c r="A52" s="48" t="s">
        <v>95</v>
      </c>
      <c r="B52" s="48" t="s">
        <v>209</v>
      </c>
      <c r="C52" s="49" t="s">
        <v>96</v>
      </c>
      <c r="D52" s="65">
        <v>158</v>
      </c>
      <c r="E52" s="50">
        <v>173678</v>
      </c>
      <c r="F52" s="50">
        <v>32</v>
      </c>
      <c r="G52" s="51">
        <v>33751</v>
      </c>
      <c r="H52" s="45">
        <f t="shared" si="4"/>
        <v>190</v>
      </c>
      <c r="I52" s="23">
        <f t="shared" si="4"/>
        <v>207429</v>
      </c>
      <c r="J52" s="46">
        <f t="shared" si="2"/>
        <v>40</v>
      </c>
      <c r="K52" s="47">
        <f t="shared" si="3"/>
        <v>49</v>
      </c>
    </row>
    <row r="53" spans="1:11">
      <c r="A53" s="48" t="s">
        <v>97</v>
      </c>
      <c r="B53" s="48" t="s">
        <v>209</v>
      </c>
      <c r="C53" s="49" t="s">
        <v>98</v>
      </c>
      <c r="D53" s="65">
        <v>157</v>
      </c>
      <c r="E53" s="50">
        <v>234008</v>
      </c>
      <c r="F53" s="50">
        <v>21</v>
      </c>
      <c r="G53" s="51">
        <v>26094</v>
      </c>
      <c r="H53" s="45">
        <f t="shared" si="4"/>
        <v>178</v>
      </c>
      <c r="I53" s="23">
        <f t="shared" si="4"/>
        <v>260102</v>
      </c>
      <c r="J53" s="46">
        <f t="shared" si="2"/>
        <v>42</v>
      </c>
      <c r="K53" s="47">
        <f t="shared" si="3"/>
        <v>42</v>
      </c>
    </row>
    <row r="54" spans="1:11">
      <c r="A54" s="48" t="s">
        <v>99</v>
      </c>
      <c r="B54" s="48" t="s">
        <v>209</v>
      </c>
      <c r="C54" s="49" t="s">
        <v>100</v>
      </c>
      <c r="D54" s="65">
        <v>441</v>
      </c>
      <c r="E54" s="50">
        <v>658448</v>
      </c>
      <c r="F54" s="50">
        <v>47</v>
      </c>
      <c r="G54" s="51">
        <v>235590</v>
      </c>
      <c r="H54" s="45">
        <f t="shared" si="4"/>
        <v>488</v>
      </c>
      <c r="I54" s="23">
        <f t="shared" si="4"/>
        <v>894038</v>
      </c>
      <c r="J54" s="46">
        <f t="shared" si="2"/>
        <v>11</v>
      </c>
      <c r="K54" s="47">
        <f t="shared" si="3"/>
        <v>14</v>
      </c>
    </row>
    <row r="55" spans="1:11">
      <c r="A55" s="48" t="s">
        <v>101</v>
      </c>
      <c r="B55" s="48" t="s">
        <v>209</v>
      </c>
      <c r="C55" s="49" t="s">
        <v>102</v>
      </c>
      <c r="D55" s="65">
        <v>391</v>
      </c>
      <c r="E55" s="50">
        <v>617496</v>
      </c>
      <c r="F55" s="50">
        <v>32</v>
      </c>
      <c r="G55" s="51">
        <v>61140</v>
      </c>
      <c r="H55" s="45">
        <f t="shared" si="4"/>
        <v>423</v>
      </c>
      <c r="I55" s="23">
        <f t="shared" si="4"/>
        <v>678636</v>
      </c>
      <c r="J55" s="46">
        <f t="shared" si="2"/>
        <v>13</v>
      </c>
      <c r="K55" s="47">
        <f t="shared" si="3"/>
        <v>22</v>
      </c>
    </row>
    <row r="56" spans="1:11">
      <c r="A56" s="48" t="s">
        <v>103</v>
      </c>
      <c r="B56" s="48" t="s">
        <v>210</v>
      </c>
      <c r="C56" s="49" t="s">
        <v>104</v>
      </c>
      <c r="D56" s="65">
        <v>253</v>
      </c>
      <c r="E56" s="50">
        <v>427327</v>
      </c>
      <c r="F56" s="50">
        <v>16</v>
      </c>
      <c r="G56" s="51">
        <v>37150</v>
      </c>
      <c r="H56" s="45">
        <f t="shared" si="4"/>
        <v>269</v>
      </c>
      <c r="I56" s="23">
        <f t="shared" si="4"/>
        <v>464477</v>
      </c>
      <c r="J56" s="46">
        <f t="shared" si="2"/>
        <v>26</v>
      </c>
      <c r="K56" s="47">
        <f t="shared" si="3"/>
        <v>31</v>
      </c>
    </row>
    <row r="57" spans="1:11">
      <c r="A57" s="48" t="s">
        <v>105</v>
      </c>
      <c r="B57" s="48" t="s">
        <v>208</v>
      </c>
      <c r="C57" s="49" t="s">
        <v>106</v>
      </c>
      <c r="D57" s="65">
        <v>74</v>
      </c>
      <c r="E57" s="50">
        <v>69877</v>
      </c>
      <c r="F57" s="50">
        <v>4</v>
      </c>
      <c r="G57" s="51">
        <v>7777</v>
      </c>
      <c r="H57" s="45">
        <f t="shared" si="4"/>
        <v>78</v>
      </c>
      <c r="I57" s="23">
        <f t="shared" si="4"/>
        <v>77654</v>
      </c>
      <c r="J57" s="46">
        <f t="shared" si="2"/>
        <v>60</v>
      </c>
      <c r="K57" s="47">
        <f t="shared" si="3"/>
        <v>63</v>
      </c>
    </row>
    <row r="58" spans="1:11">
      <c r="A58" s="48" t="s">
        <v>107</v>
      </c>
      <c r="B58" s="48" t="s">
        <v>204</v>
      </c>
      <c r="C58" s="49" t="s">
        <v>108</v>
      </c>
      <c r="D58" s="65">
        <v>705</v>
      </c>
      <c r="E58" s="50">
        <v>3821009</v>
      </c>
      <c r="F58" s="50">
        <v>99</v>
      </c>
      <c r="G58" s="51">
        <v>527542</v>
      </c>
      <c r="H58" s="45">
        <f t="shared" si="4"/>
        <v>804</v>
      </c>
      <c r="I58" s="23">
        <f t="shared" si="4"/>
        <v>4348551</v>
      </c>
      <c r="J58" s="46">
        <f t="shared" si="2"/>
        <v>6</v>
      </c>
      <c r="K58" s="47">
        <f t="shared" si="3"/>
        <v>5</v>
      </c>
    </row>
    <row r="59" spans="1:11">
      <c r="A59" s="48" t="s">
        <v>109</v>
      </c>
      <c r="B59" s="48" t="s">
        <v>206</v>
      </c>
      <c r="C59" s="49" t="s">
        <v>110</v>
      </c>
      <c r="D59" s="65">
        <v>332</v>
      </c>
      <c r="E59" s="50">
        <v>739840</v>
      </c>
      <c r="F59" s="50">
        <v>31</v>
      </c>
      <c r="G59" s="51">
        <v>154842</v>
      </c>
      <c r="H59" s="45">
        <f t="shared" si="4"/>
        <v>363</v>
      </c>
      <c r="I59" s="23">
        <f t="shared" si="4"/>
        <v>894682</v>
      </c>
      <c r="J59" s="46">
        <f t="shared" si="2"/>
        <v>17</v>
      </c>
      <c r="K59" s="47">
        <f t="shared" si="3"/>
        <v>13</v>
      </c>
    </row>
    <row r="60" spans="1:11">
      <c r="A60" s="48" t="s">
        <v>111</v>
      </c>
      <c r="B60" s="48" t="s">
        <v>205</v>
      </c>
      <c r="C60" s="49" t="s">
        <v>112</v>
      </c>
      <c r="D60" s="65">
        <v>2</v>
      </c>
      <c r="E60" s="50">
        <v>1650</v>
      </c>
      <c r="F60" s="50">
        <v>1</v>
      </c>
      <c r="G60" s="51">
        <v>0</v>
      </c>
      <c r="H60" s="45">
        <f t="shared" si="4"/>
        <v>3</v>
      </c>
      <c r="I60" s="23">
        <f t="shared" si="4"/>
        <v>1650</v>
      </c>
      <c r="J60" s="46">
        <f t="shared" si="2"/>
        <v>78</v>
      </c>
      <c r="K60" s="47">
        <f t="shared" si="3"/>
        <v>77</v>
      </c>
    </row>
    <row r="61" spans="1:11">
      <c r="A61" s="48" t="s">
        <v>113</v>
      </c>
      <c r="B61" s="48" t="s">
        <v>206</v>
      </c>
      <c r="C61" s="49" t="s">
        <v>114</v>
      </c>
      <c r="D61" s="65">
        <v>188</v>
      </c>
      <c r="E61" s="50">
        <v>427126</v>
      </c>
      <c r="F61" s="50">
        <v>43</v>
      </c>
      <c r="G61" s="51">
        <v>156309</v>
      </c>
      <c r="H61" s="45">
        <f t="shared" si="4"/>
        <v>231</v>
      </c>
      <c r="I61" s="23">
        <f t="shared" si="4"/>
        <v>583435</v>
      </c>
      <c r="J61" s="46">
        <f t="shared" si="2"/>
        <v>34</v>
      </c>
      <c r="K61" s="47">
        <f t="shared" si="3"/>
        <v>25</v>
      </c>
    </row>
    <row r="62" spans="1:11">
      <c r="A62" s="48" t="s">
        <v>115</v>
      </c>
      <c r="B62" s="48" t="s">
        <v>209</v>
      </c>
      <c r="C62" s="49" t="s">
        <v>116</v>
      </c>
      <c r="D62" s="65">
        <v>305</v>
      </c>
      <c r="E62" s="50">
        <v>424007</v>
      </c>
      <c r="F62" s="50">
        <v>36</v>
      </c>
      <c r="G62" s="51">
        <v>47885</v>
      </c>
      <c r="H62" s="45">
        <f t="shared" si="4"/>
        <v>341</v>
      </c>
      <c r="I62" s="23">
        <f t="shared" si="4"/>
        <v>471892</v>
      </c>
      <c r="J62" s="46">
        <f t="shared" si="2"/>
        <v>21</v>
      </c>
      <c r="K62" s="47">
        <f t="shared" si="3"/>
        <v>28</v>
      </c>
    </row>
    <row r="63" spans="1:11">
      <c r="A63" s="48" t="s">
        <v>117</v>
      </c>
      <c r="B63" s="48" t="s">
        <v>207</v>
      </c>
      <c r="C63" s="49" t="s">
        <v>118</v>
      </c>
      <c r="D63" s="65">
        <v>21</v>
      </c>
      <c r="E63" s="50">
        <v>79374</v>
      </c>
      <c r="F63" s="50">
        <v>2</v>
      </c>
      <c r="G63" s="51">
        <v>1600</v>
      </c>
      <c r="H63" s="45">
        <f t="shared" si="4"/>
        <v>23</v>
      </c>
      <c r="I63" s="23">
        <f t="shared" si="4"/>
        <v>80974</v>
      </c>
      <c r="J63" s="46">
        <f t="shared" si="2"/>
        <v>67</v>
      </c>
      <c r="K63" s="47">
        <f t="shared" si="3"/>
        <v>62</v>
      </c>
    </row>
    <row r="64" spans="1:11">
      <c r="A64" s="48" t="s">
        <v>119</v>
      </c>
      <c r="B64" s="48" t="s">
        <v>208</v>
      </c>
      <c r="C64" s="49" t="s">
        <v>120</v>
      </c>
      <c r="D64" s="65">
        <v>51</v>
      </c>
      <c r="E64" s="50">
        <v>89635</v>
      </c>
      <c r="F64" s="50">
        <v>19</v>
      </c>
      <c r="G64" s="51">
        <v>2000</v>
      </c>
      <c r="H64" s="45">
        <f t="shared" si="4"/>
        <v>70</v>
      </c>
      <c r="I64" s="23">
        <f t="shared" si="4"/>
        <v>91635</v>
      </c>
      <c r="J64" s="46">
        <f t="shared" si="2"/>
        <v>61</v>
      </c>
      <c r="K64" s="47">
        <f t="shared" si="3"/>
        <v>60</v>
      </c>
    </row>
    <row r="65" spans="1:11">
      <c r="A65" s="48" t="s">
        <v>121</v>
      </c>
      <c r="B65" s="48" t="s">
        <v>204</v>
      </c>
      <c r="C65" s="49" t="s">
        <v>122</v>
      </c>
      <c r="D65" s="65">
        <v>1256</v>
      </c>
      <c r="E65" s="50">
        <v>5543439</v>
      </c>
      <c r="F65" s="50">
        <v>159</v>
      </c>
      <c r="G65" s="51">
        <v>1134710</v>
      </c>
      <c r="H65" s="45">
        <f t="shared" si="4"/>
        <v>1415</v>
      </c>
      <c r="I65" s="23">
        <f t="shared" si="4"/>
        <v>6678149</v>
      </c>
      <c r="J65" s="46">
        <f t="shared" si="2"/>
        <v>4</v>
      </c>
      <c r="K65" s="47">
        <f t="shared" si="3"/>
        <v>3</v>
      </c>
    </row>
    <row r="66" spans="1:11">
      <c r="A66" s="48" t="s">
        <v>123</v>
      </c>
      <c r="B66" s="48" t="s">
        <v>205</v>
      </c>
      <c r="C66" s="49" t="s">
        <v>124</v>
      </c>
      <c r="D66" s="65">
        <v>2</v>
      </c>
      <c r="E66" s="50">
        <v>800</v>
      </c>
      <c r="F66" s="50">
        <v>2</v>
      </c>
      <c r="G66" s="51">
        <v>400</v>
      </c>
      <c r="H66" s="45">
        <f t="shared" si="4"/>
        <v>4</v>
      </c>
      <c r="I66" s="23">
        <f t="shared" si="4"/>
        <v>1200</v>
      </c>
      <c r="J66" s="46">
        <f t="shared" si="2"/>
        <v>75</v>
      </c>
      <c r="K66" s="47">
        <f t="shared" si="3"/>
        <v>79</v>
      </c>
    </row>
    <row r="67" spans="1:11">
      <c r="A67" s="48" t="s">
        <v>125</v>
      </c>
      <c r="B67" s="48" t="s">
        <v>206</v>
      </c>
      <c r="C67" s="49" t="s">
        <v>126</v>
      </c>
      <c r="D67" s="65">
        <v>148</v>
      </c>
      <c r="E67" s="50">
        <v>194336</v>
      </c>
      <c r="F67" s="50">
        <v>6</v>
      </c>
      <c r="G67" s="51">
        <v>9790</v>
      </c>
      <c r="H67" s="45">
        <f t="shared" si="4"/>
        <v>154</v>
      </c>
      <c r="I67" s="23">
        <f t="shared" si="4"/>
        <v>204126</v>
      </c>
      <c r="J67" s="46">
        <f t="shared" si="2"/>
        <v>46</v>
      </c>
      <c r="K67" s="47">
        <f t="shared" si="3"/>
        <v>50</v>
      </c>
    </row>
    <row r="68" spans="1:11">
      <c r="A68" s="48" t="s">
        <v>127</v>
      </c>
      <c r="B68" s="48" t="s">
        <v>204</v>
      </c>
      <c r="C68" s="49" t="s">
        <v>128</v>
      </c>
      <c r="D68" s="65">
        <v>1411</v>
      </c>
      <c r="E68" s="50">
        <v>9214452</v>
      </c>
      <c r="F68" s="50">
        <v>89</v>
      </c>
      <c r="G68" s="51">
        <v>673805</v>
      </c>
      <c r="H68" s="45">
        <f t="shared" si="4"/>
        <v>1500</v>
      </c>
      <c r="I68" s="23">
        <f t="shared" si="4"/>
        <v>9888257</v>
      </c>
      <c r="J68" s="46">
        <f t="shared" si="2"/>
        <v>2</v>
      </c>
      <c r="K68" s="47">
        <f t="shared" si="3"/>
        <v>2</v>
      </c>
    </row>
    <row r="69" spans="1:11">
      <c r="A69" s="48" t="s">
        <v>129</v>
      </c>
      <c r="B69" s="48" t="s">
        <v>205</v>
      </c>
      <c r="C69" s="49" t="s">
        <v>130</v>
      </c>
      <c r="D69" s="65">
        <v>3</v>
      </c>
      <c r="E69" s="50">
        <v>7153</v>
      </c>
      <c r="F69" s="50">
        <v>3</v>
      </c>
      <c r="G69" s="51">
        <v>30209</v>
      </c>
      <c r="H69" s="45">
        <f t="shared" si="4"/>
        <v>6</v>
      </c>
      <c r="I69" s="23">
        <f t="shared" si="4"/>
        <v>37362</v>
      </c>
      <c r="J69" s="46">
        <f t="shared" si="2"/>
        <v>74</v>
      </c>
      <c r="K69" s="47">
        <f t="shared" si="3"/>
        <v>68</v>
      </c>
    </row>
    <row r="70" spans="1:11">
      <c r="A70" s="48" t="s">
        <v>131</v>
      </c>
      <c r="B70" s="48" t="s">
        <v>204</v>
      </c>
      <c r="C70" s="49" t="s">
        <v>132</v>
      </c>
      <c r="D70" s="65">
        <v>524</v>
      </c>
      <c r="E70" s="50">
        <v>1000096</v>
      </c>
      <c r="F70" s="50">
        <v>236</v>
      </c>
      <c r="G70" s="51">
        <v>282026</v>
      </c>
      <c r="H70" s="45">
        <f t="shared" si="4"/>
        <v>760</v>
      </c>
      <c r="I70" s="23">
        <f t="shared" si="4"/>
        <v>1282122</v>
      </c>
      <c r="J70" s="46">
        <f t="shared" si="2"/>
        <v>9</v>
      </c>
      <c r="K70" s="47">
        <f t="shared" si="3"/>
        <v>11</v>
      </c>
    </row>
    <row r="71" spans="1:11">
      <c r="A71" s="48" t="s">
        <v>133</v>
      </c>
      <c r="B71" s="48" t="s">
        <v>205</v>
      </c>
      <c r="C71" s="49" t="s">
        <v>134</v>
      </c>
      <c r="D71" s="65">
        <v>1</v>
      </c>
      <c r="E71" s="50">
        <v>220</v>
      </c>
      <c r="F71" s="50">
        <v>0</v>
      </c>
      <c r="G71" s="51">
        <v>0</v>
      </c>
      <c r="H71" s="45">
        <f t="shared" si="4"/>
        <v>1</v>
      </c>
      <c r="I71" s="23">
        <f t="shared" si="4"/>
        <v>220</v>
      </c>
      <c r="J71" s="46">
        <f t="shared" si="2"/>
        <v>85</v>
      </c>
      <c r="K71" s="47">
        <f t="shared" si="3"/>
        <v>83</v>
      </c>
    </row>
    <row r="72" spans="1:11">
      <c r="A72" s="48" t="s">
        <v>135</v>
      </c>
      <c r="B72" s="48" t="s">
        <v>205</v>
      </c>
      <c r="C72" s="49" t="s">
        <v>136</v>
      </c>
      <c r="D72" s="22">
        <v>3</v>
      </c>
      <c r="E72" s="50">
        <v>1600</v>
      </c>
      <c r="F72" s="50">
        <v>1</v>
      </c>
      <c r="G72" s="51">
        <v>0</v>
      </c>
      <c r="H72" s="45">
        <f t="shared" si="4"/>
        <v>4</v>
      </c>
      <c r="I72" s="23">
        <f t="shared" si="4"/>
        <v>1600</v>
      </c>
      <c r="J72" s="46">
        <f t="shared" si="2"/>
        <v>75</v>
      </c>
      <c r="K72" s="47">
        <f t="shared" si="3"/>
        <v>78</v>
      </c>
    </row>
    <row r="73" spans="1:11">
      <c r="A73" s="7" t="s">
        <v>137</v>
      </c>
      <c r="B73" s="7" t="s">
        <v>210</v>
      </c>
      <c r="C73" s="42" t="s">
        <v>138</v>
      </c>
      <c r="D73" s="22">
        <v>39</v>
      </c>
      <c r="E73" s="43">
        <v>35435</v>
      </c>
      <c r="F73" s="43">
        <v>6</v>
      </c>
      <c r="G73" s="44">
        <v>5474</v>
      </c>
      <c r="H73" s="45">
        <f t="shared" si="4"/>
        <v>45</v>
      </c>
      <c r="I73" s="23">
        <f t="shared" si="4"/>
        <v>40909</v>
      </c>
      <c r="J73" s="46">
        <f t="shared" si="2"/>
        <v>62</v>
      </c>
      <c r="K73" s="47">
        <f t="shared" si="3"/>
        <v>65</v>
      </c>
    </row>
    <row r="74" spans="1:11">
      <c r="A74" s="7" t="s">
        <v>139</v>
      </c>
      <c r="B74" s="7" t="s">
        <v>211</v>
      </c>
      <c r="C74" s="42" t="s">
        <v>140</v>
      </c>
      <c r="D74" s="22">
        <v>135</v>
      </c>
      <c r="E74" s="43">
        <v>256373</v>
      </c>
      <c r="F74" s="43">
        <v>12</v>
      </c>
      <c r="G74" s="44">
        <v>66185</v>
      </c>
      <c r="H74" s="45">
        <f t="shared" si="4"/>
        <v>147</v>
      </c>
      <c r="I74" s="23">
        <f t="shared" si="4"/>
        <v>322558</v>
      </c>
      <c r="J74" s="46">
        <f t="shared" si="2"/>
        <v>47</v>
      </c>
      <c r="K74" s="47">
        <f t="shared" si="3"/>
        <v>36</v>
      </c>
    </row>
    <row r="75" spans="1:11">
      <c r="A75" s="7" t="s">
        <v>141</v>
      </c>
      <c r="B75" s="7" t="s">
        <v>210</v>
      </c>
      <c r="C75" s="42" t="s">
        <v>142</v>
      </c>
      <c r="D75" s="22">
        <v>29</v>
      </c>
      <c r="E75" s="43">
        <v>28703</v>
      </c>
      <c r="F75" s="43">
        <v>8</v>
      </c>
      <c r="G75" s="44">
        <v>9673</v>
      </c>
      <c r="H75" s="45">
        <f t="shared" si="4"/>
        <v>37</v>
      </c>
      <c r="I75" s="23">
        <f t="shared" si="4"/>
        <v>38376</v>
      </c>
      <c r="J75" s="46">
        <f t="shared" ref="J75:J96" si="5">_xlfn.RANK.EQ(H75,$H$11:$H$96,0)</f>
        <v>63</v>
      </c>
      <c r="K75" s="47">
        <f t="shared" ref="K75:K96" si="6">_xlfn.RANK.EQ(I75,$I$11:$I$96,0)</f>
        <v>67</v>
      </c>
    </row>
    <row r="76" spans="1:11">
      <c r="A76" s="7" t="s">
        <v>143</v>
      </c>
      <c r="B76" s="7" t="s">
        <v>209</v>
      </c>
      <c r="C76" s="42" t="s">
        <v>144</v>
      </c>
      <c r="D76" s="22">
        <v>193</v>
      </c>
      <c r="E76" s="43">
        <v>246308</v>
      </c>
      <c r="F76" s="43">
        <v>25</v>
      </c>
      <c r="G76" s="44">
        <v>54626</v>
      </c>
      <c r="H76" s="45">
        <f t="shared" si="4"/>
        <v>218</v>
      </c>
      <c r="I76" s="23">
        <f t="shared" si="4"/>
        <v>300934</v>
      </c>
      <c r="J76" s="46">
        <f t="shared" si="5"/>
        <v>36</v>
      </c>
      <c r="K76" s="47">
        <f t="shared" si="6"/>
        <v>37</v>
      </c>
    </row>
    <row r="77" spans="1:11">
      <c r="A77" s="7" t="s">
        <v>145</v>
      </c>
      <c r="B77" s="7" t="s">
        <v>209</v>
      </c>
      <c r="C77" s="42" t="s">
        <v>146</v>
      </c>
      <c r="D77" s="22">
        <v>113</v>
      </c>
      <c r="E77" s="43">
        <v>229808</v>
      </c>
      <c r="F77" s="43">
        <v>32</v>
      </c>
      <c r="G77" s="44">
        <v>34639</v>
      </c>
      <c r="H77" s="45">
        <f t="shared" si="4"/>
        <v>145</v>
      </c>
      <c r="I77" s="23">
        <f t="shared" si="4"/>
        <v>264447</v>
      </c>
      <c r="J77" s="46">
        <f t="shared" si="5"/>
        <v>49</v>
      </c>
      <c r="K77" s="47">
        <f t="shared" si="6"/>
        <v>40</v>
      </c>
    </row>
    <row r="78" spans="1:11">
      <c r="A78" s="7" t="s">
        <v>147</v>
      </c>
      <c r="B78" s="7" t="s">
        <v>204</v>
      </c>
      <c r="C78" s="42" t="s">
        <v>148</v>
      </c>
      <c r="D78" s="22">
        <v>325</v>
      </c>
      <c r="E78" s="43">
        <v>439958</v>
      </c>
      <c r="F78" s="43">
        <v>30</v>
      </c>
      <c r="G78" s="44">
        <v>44680</v>
      </c>
      <c r="H78" s="45">
        <f t="shared" si="4"/>
        <v>355</v>
      </c>
      <c r="I78" s="23">
        <f t="shared" si="4"/>
        <v>484638</v>
      </c>
      <c r="J78" s="46">
        <f t="shared" si="5"/>
        <v>18</v>
      </c>
      <c r="K78" s="47">
        <f t="shared" si="6"/>
        <v>27</v>
      </c>
    </row>
    <row r="79" spans="1:11">
      <c r="A79" s="7" t="s">
        <v>149</v>
      </c>
      <c r="B79" s="7" t="s">
        <v>204</v>
      </c>
      <c r="C79" s="42" t="s">
        <v>150</v>
      </c>
      <c r="D79" s="22">
        <v>424</v>
      </c>
      <c r="E79" s="43">
        <v>1166605</v>
      </c>
      <c r="F79" s="43">
        <v>45</v>
      </c>
      <c r="G79" s="44">
        <v>130040</v>
      </c>
      <c r="H79" s="45">
        <f t="shared" si="4"/>
        <v>469</v>
      </c>
      <c r="I79" s="23">
        <f t="shared" si="4"/>
        <v>1296645</v>
      </c>
      <c r="J79" s="46">
        <f t="shared" si="5"/>
        <v>12</v>
      </c>
      <c r="K79" s="47">
        <f t="shared" si="6"/>
        <v>10</v>
      </c>
    </row>
    <row r="80" spans="1:11">
      <c r="A80" s="7" t="s">
        <v>151</v>
      </c>
      <c r="B80" s="7" t="s">
        <v>209</v>
      </c>
      <c r="C80" s="42" t="s">
        <v>152</v>
      </c>
      <c r="D80" s="22">
        <v>191</v>
      </c>
      <c r="E80" s="43">
        <v>392549</v>
      </c>
      <c r="F80" s="43">
        <v>44</v>
      </c>
      <c r="G80" s="44">
        <v>76688</v>
      </c>
      <c r="H80" s="45">
        <f t="shared" si="4"/>
        <v>235</v>
      </c>
      <c r="I80" s="23">
        <f t="shared" si="4"/>
        <v>469237</v>
      </c>
      <c r="J80" s="46">
        <f t="shared" si="5"/>
        <v>33</v>
      </c>
      <c r="K80" s="47">
        <f t="shared" si="6"/>
        <v>29</v>
      </c>
    </row>
    <row r="81" spans="1:11">
      <c r="A81" s="7" t="s">
        <v>153</v>
      </c>
      <c r="B81" s="7" t="s">
        <v>209</v>
      </c>
      <c r="C81" s="42" t="s">
        <v>154</v>
      </c>
      <c r="D81" s="22">
        <v>284</v>
      </c>
      <c r="E81" s="43">
        <v>484418</v>
      </c>
      <c r="F81" s="43">
        <v>28</v>
      </c>
      <c r="G81" s="44">
        <v>48734</v>
      </c>
      <c r="H81" s="45">
        <f t="shared" si="4"/>
        <v>312</v>
      </c>
      <c r="I81" s="23">
        <f t="shared" si="4"/>
        <v>533152</v>
      </c>
      <c r="J81" s="46">
        <f t="shared" si="5"/>
        <v>24</v>
      </c>
      <c r="K81" s="47">
        <f t="shared" si="6"/>
        <v>26</v>
      </c>
    </row>
    <row r="82" spans="1:11">
      <c r="A82" s="48" t="s">
        <v>155</v>
      </c>
      <c r="B82" s="48" t="s">
        <v>205</v>
      </c>
      <c r="C82" s="49" t="s">
        <v>156</v>
      </c>
      <c r="D82" s="22">
        <v>1</v>
      </c>
      <c r="E82" s="50">
        <v>1000</v>
      </c>
      <c r="F82" s="50">
        <v>2</v>
      </c>
      <c r="G82" s="51">
        <v>180</v>
      </c>
      <c r="H82" s="45">
        <f t="shared" si="4"/>
        <v>3</v>
      </c>
      <c r="I82" s="23">
        <f t="shared" si="4"/>
        <v>1180</v>
      </c>
      <c r="J82" s="46">
        <f t="shared" si="5"/>
        <v>78</v>
      </c>
      <c r="K82" s="47">
        <f t="shared" si="6"/>
        <v>80</v>
      </c>
    </row>
    <row r="83" spans="1:11">
      <c r="A83" s="7" t="s">
        <v>157</v>
      </c>
      <c r="B83" s="7" t="s">
        <v>209</v>
      </c>
      <c r="C83" s="42" t="s">
        <v>158</v>
      </c>
      <c r="D83" s="22">
        <v>125</v>
      </c>
      <c r="E83" s="43">
        <v>165537</v>
      </c>
      <c r="F83" s="43">
        <v>15</v>
      </c>
      <c r="G83" s="44">
        <v>24644</v>
      </c>
      <c r="H83" s="45">
        <f t="shared" si="4"/>
        <v>140</v>
      </c>
      <c r="I83" s="23">
        <f t="shared" si="4"/>
        <v>190181</v>
      </c>
      <c r="J83" s="46">
        <f t="shared" si="5"/>
        <v>51</v>
      </c>
      <c r="K83" s="47">
        <f t="shared" si="6"/>
        <v>52</v>
      </c>
    </row>
    <row r="84" spans="1:11">
      <c r="A84" s="7" t="s">
        <v>159</v>
      </c>
      <c r="B84" s="7" t="s">
        <v>209</v>
      </c>
      <c r="C84" s="42" t="s">
        <v>160</v>
      </c>
      <c r="D84" s="22">
        <v>193</v>
      </c>
      <c r="E84" s="43">
        <v>184046</v>
      </c>
      <c r="F84" s="43">
        <v>126</v>
      </c>
      <c r="G84" s="44">
        <v>99105</v>
      </c>
      <c r="H84" s="45">
        <f t="shared" ref="H84:I96" si="7">SUM(D84,F84)</f>
        <v>319</v>
      </c>
      <c r="I84" s="23">
        <f t="shared" si="7"/>
        <v>283151</v>
      </c>
      <c r="J84" s="46">
        <f t="shared" si="5"/>
        <v>23</v>
      </c>
      <c r="K84" s="47">
        <f t="shared" si="6"/>
        <v>38</v>
      </c>
    </row>
    <row r="85" spans="1:11">
      <c r="A85" s="6" t="s">
        <v>161</v>
      </c>
      <c r="B85" s="6" t="s">
        <v>209</v>
      </c>
      <c r="C85" s="52" t="s">
        <v>162</v>
      </c>
      <c r="D85" s="53">
        <v>112</v>
      </c>
      <c r="E85" s="54">
        <v>172403</v>
      </c>
      <c r="F85" s="54">
        <v>29</v>
      </c>
      <c r="G85" s="55">
        <v>87119</v>
      </c>
      <c r="H85" s="56">
        <f t="shared" si="7"/>
        <v>141</v>
      </c>
      <c r="I85" s="57">
        <f t="shared" si="7"/>
        <v>259522</v>
      </c>
      <c r="J85" s="58">
        <f t="shared" si="5"/>
        <v>50</v>
      </c>
      <c r="K85" s="59">
        <f t="shared" si="6"/>
        <v>43</v>
      </c>
    </row>
    <row r="86" spans="1:11">
      <c r="A86" s="7" t="s">
        <v>163</v>
      </c>
      <c r="B86" s="7" t="s">
        <v>206</v>
      </c>
      <c r="C86" s="42" t="s">
        <v>164</v>
      </c>
      <c r="D86" s="22">
        <v>240</v>
      </c>
      <c r="E86" s="43">
        <v>722223</v>
      </c>
      <c r="F86" s="43">
        <v>26</v>
      </c>
      <c r="G86" s="44">
        <v>125940</v>
      </c>
      <c r="H86" s="45">
        <f t="shared" si="7"/>
        <v>266</v>
      </c>
      <c r="I86" s="23">
        <f t="shared" si="7"/>
        <v>848163</v>
      </c>
      <c r="J86" s="46">
        <f t="shared" si="5"/>
        <v>29</v>
      </c>
      <c r="K86" s="47">
        <f t="shared" si="6"/>
        <v>15</v>
      </c>
    </row>
    <row r="87" spans="1:11">
      <c r="A87" s="48" t="s">
        <v>165</v>
      </c>
      <c r="B87" s="48" t="s">
        <v>205</v>
      </c>
      <c r="C87" s="49" t="s">
        <v>166</v>
      </c>
      <c r="D87" s="22">
        <v>2</v>
      </c>
      <c r="E87" s="50">
        <v>400</v>
      </c>
      <c r="F87" s="50">
        <v>0</v>
      </c>
      <c r="G87" s="51">
        <v>0</v>
      </c>
      <c r="H87" s="45">
        <f t="shared" si="7"/>
        <v>2</v>
      </c>
      <c r="I87" s="23">
        <f t="shared" si="7"/>
        <v>400</v>
      </c>
      <c r="J87" s="46">
        <f t="shared" si="5"/>
        <v>80</v>
      </c>
      <c r="K87" s="47">
        <f t="shared" si="6"/>
        <v>82</v>
      </c>
    </row>
    <row r="88" spans="1:11">
      <c r="A88" s="7" t="s">
        <v>167</v>
      </c>
      <c r="B88" s="7" t="s">
        <v>204</v>
      </c>
      <c r="C88" s="42" t="s">
        <v>168</v>
      </c>
      <c r="D88" s="22">
        <v>752</v>
      </c>
      <c r="E88" s="43">
        <v>2135943</v>
      </c>
      <c r="F88" s="43">
        <v>94</v>
      </c>
      <c r="G88" s="44">
        <v>542105</v>
      </c>
      <c r="H88" s="45">
        <f t="shared" si="7"/>
        <v>846</v>
      </c>
      <c r="I88" s="23">
        <f t="shared" si="7"/>
        <v>2678048</v>
      </c>
      <c r="J88" s="46">
        <f t="shared" si="5"/>
        <v>5</v>
      </c>
      <c r="K88" s="47">
        <f t="shared" si="6"/>
        <v>7</v>
      </c>
    </row>
    <row r="89" spans="1:11">
      <c r="A89" s="7" t="s">
        <v>169</v>
      </c>
      <c r="B89" s="7" t="s">
        <v>209</v>
      </c>
      <c r="C89" s="42" t="s">
        <v>170</v>
      </c>
      <c r="D89" s="22">
        <v>121</v>
      </c>
      <c r="E89" s="43">
        <v>161818</v>
      </c>
      <c r="F89" s="43">
        <v>18</v>
      </c>
      <c r="G89" s="44">
        <v>15108</v>
      </c>
      <c r="H89" s="45">
        <f t="shared" si="7"/>
        <v>139</v>
      </c>
      <c r="I89" s="23">
        <f t="shared" si="7"/>
        <v>176926</v>
      </c>
      <c r="J89" s="46">
        <f t="shared" si="5"/>
        <v>52</v>
      </c>
      <c r="K89" s="47">
        <f t="shared" si="6"/>
        <v>54</v>
      </c>
    </row>
    <row r="90" spans="1:11">
      <c r="A90" s="7" t="s">
        <v>171</v>
      </c>
      <c r="B90" s="7" t="s">
        <v>209</v>
      </c>
      <c r="C90" s="42" t="s">
        <v>172</v>
      </c>
      <c r="D90" s="22">
        <v>211</v>
      </c>
      <c r="E90" s="43">
        <v>629950</v>
      </c>
      <c r="F90" s="43">
        <v>32</v>
      </c>
      <c r="G90" s="44">
        <v>39981</v>
      </c>
      <c r="H90" s="45">
        <f t="shared" si="7"/>
        <v>243</v>
      </c>
      <c r="I90" s="23">
        <f t="shared" si="7"/>
        <v>669931</v>
      </c>
      <c r="J90" s="46">
        <f t="shared" si="5"/>
        <v>32</v>
      </c>
      <c r="K90" s="47">
        <f t="shared" si="6"/>
        <v>23</v>
      </c>
    </row>
    <row r="91" spans="1:11">
      <c r="A91" s="7" t="s">
        <v>173</v>
      </c>
      <c r="B91" s="7" t="s">
        <v>209</v>
      </c>
      <c r="C91" s="42" t="s">
        <v>174</v>
      </c>
      <c r="D91" s="22">
        <v>303</v>
      </c>
      <c r="E91" s="43">
        <v>612449</v>
      </c>
      <c r="F91" s="43">
        <v>49</v>
      </c>
      <c r="G91" s="44">
        <v>104679</v>
      </c>
      <c r="H91" s="45">
        <f t="shared" si="7"/>
        <v>352</v>
      </c>
      <c r="I91" s="23">
        <f t="shared" si="7"/>
        <v>717128</v>
      </c>
      <c r="J91" s="46">
        <f t="shared" si="5"/>
        <v>19</v>
      </c>
      <c r="K91" s="47">
        <f t="shared" si="6"/>
        <v>19</v>
      </c>
    </row>
    <row r="92" spans="1:11">
      <c r="A92" s="7" t="s">
        <v>175</v>
      </c>
      <c r="B92" s="7" t="s">
        <v>209</v>
      </c>
      <c r="C92" s="42" t="s">
        <v>176</v>
      </c>
      <c r="D92" s="22">
        <v>80</v>
      </c>
      <c r="E92" s="43">
        <v>165472</v>
      </c>
      <c r="F92" s="43">
        <v>16</v>
      </c>
      <c r="G92" s="44">
        <v>26840</v>
      </c>
      <c r="H92" s="45">
        <f t="shared" si="7"/>
        <v>96</v>
      </c>
      <c r="I92" s="23">
        <f t="shared" si="7"/>
        <v>192312</v>
      </c>
      <c r="J92" s="46">
        <f t="shared" si="5"/>
        <v>57</v>
      </c>
      <c r="K92" s="47">
        <f t="shared" si="6"/>
        <v>51</v>
      </c>
    </row>
    <row r="93" spans="1:11">
      <c r="A93" s="7" t="s">
        <v>177</v>
      </c>
      <c r="B93" s="7" t="s">
        <v>209</v>
      </c>
      <c r="C93" s="42" t="s">
        <v>178</v>
      </c>
      <c r="D93" s="22">
        <v>141</v>
      </c>
      <c r="E93" s="43">
        <v>192540</v>
      </c>
      <c r="F93" s="43">
        <v>23</v>
      </c>
      <c r="G93" s="44">
        <v>57909</v>
      </c>
      <c r="H93" s="45">
        <f t="shared" si="7"/>
        <v>164</v>
      </c>
      <c r="I93" s="23">
        <f t="shared" si="7"/>
        <v>250449</v>
      </c>
      <c r="J93" s="46">
        <f t="shared" si="5"/>
        <v>44</v>
      </c>
      <c r="K93" s="47">
        <f t="shared" si="6"/>
        <v>45</v>
      </c>
    </row>
    <row r="94" spans="1:11">
      <c r="A94" s="7" t="s">
        <v>179</v>
      </c>
      <c r="B94" s="7" t="s">
        <v>209</v>
      </c>
      <c r="C94" s="42" t="s">
        <v>180</v>
      </c>
      <c r="D94" s="22">
        <v>204</v>
      </c>
      <c r="E94" s="43">
        <v>281631</v>
      </c>
      <c r="F94" s="43">
        <v>65</v>
      </c>
      <c r="G94" s="44">
        <v>163463</v>
      </c>
      <c r="H94" s="45">
        <f t="shared" si="7"/>
        <v>269</v>
      </c>
      <c r="I94" s="23">
        <f t="shared" si="7"/>
        <v>445094</v>
      </c>
      <c r="J94" s="46">
        <f t="shared" si="5"/>
        <v>26</v>
      </c>
      <c r="K94" s="47">
        <f t="shared" si="6"/>
        <v>32</v>
      </c>
    </row>
    <row r="95" spans="1:11">
      <c r="A95" s="7" t="s">
        <v>181</v>
      </c>
      <c r="B95" s="7" t="s">
        <v>206</v>
      </c>
      <c r="C95" s="42" t="s">
        <v>182</v>
      </c>
      <c r="D95" s="22">
        <v>15</v>
      </c>
      <c r="E95" s="43">
        <v>11811</v>
      </c>
      <c r="F95" s="43">
        <v>0</v>
      </c>
      <c r="G95" s="44">
        <v>0</v>
      </c>
      <c r="H95" s="45">
        <f t="shared" si="7"/>
        <v>15</v>
      </c>
      <c r="I95" s="23">
        <f t="shared" si="7"/>
        <v>11811</v>
      </c>
      <c r="J95" s="46">
        <f t="shared" si="5"/>
        <v>69</v>
      </c>
      <c r="K95" s="47">
        <f t="shared" si="6"/>
        <v>72</v>
      </c>
    </row>
    <row r="96" spans="1:11" ht="14.25" thickBot="1">
      <c r="A96" s="7" t="s">
        <v>183</v>
      </c>
      <c r="B96" s="7" t="s">
        <v>209</v>
      </c>
      <c r="C96" s="42" t="s">
        <v>184</v>
      </c>
      <c r="D96" s="28">
        <v>116</v>
      </c>
      <c r="E96" s="60">
        <v>115706</v>
      </c>
      <c r="F96" s="60">
        <v>9</v>
      </c>
      <c r="G96" s="61">
        <v>12982</v>
      </c>
      <c r="H96" s="62">
        <f t="shared" si="7"/>
        <v>125</v>
      </c>
      <c r="I96" s="29">
        <f t="shared" si="7"/>
        <v>128688</v>
      </c>
      <c r="J96" s="63">
        <f t="shared" si="5"/>
        <v>54</v>
      </c>
      <c r="K96" s="64">
        <f t="shared" si="6"/>
        <v>55</v>
      </c>
    </row>
    <row r="97" spans="1:9" ht="14.25" thickBot="1">
      <c r="A97" s="32"/>
      <c r="B97" s="32"/>
      <c r="C97" s="32"/>
    </row>
    <row r="98" spans="1:9" ht="14.25" thickBot="1">
      <c r="C98" s="197" t="s">
        <v>349</v>
      </c>
      <c r="D98" s="195">
        <f>SUM(D11:D96)</f>
        <v>20291</v>
      </c>
      <c r="E98" s="195">
        <f t="shared" ref="E98:I98" si="8">SUM(E11:E96)</f>
        <v>61828763</v>
      </c>
      <c r="F98" s="195">
        <f t="shared" si="8"/>
        <v>3013</v>
      </c>
      <c r="G98" s="195">
        <f t="shared" si="8"/>
        <v>9962325</v>
      </c>
      <c r="H98" s="195">
        <f t="shared" si="8"/>
        <v>23304</v>
      </c>
      <c r="I98" s="196">
        <f t="shared" si="8"/>
        <v>71791088</v>
      </c>
    </row>
  </sheetData>
  <autoFilter ref="A10:K96" xr:uid="{00000000-0009-0000-0000-000007000000}"/>
  <mergeCells count="1">
    <mergeCell ref="D9:K9"/>
  </mergeCells>
  <phoneticPr fontId="1"/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scale="63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L98"/>
  <sheetViews>
    <sheetView view="pageBreakPreview" zoomScaleNormal="100" zoomScaleSheetLayoutView="100" workbookViewId="0">
      <pane xSplit="2" ySplit="10" topLeftCell="C11" activePane="bottomRight" state="frozen"/>
      <selection activeCell="L45" sqref="L45"/>
      <selection pane="topRight" activeCell="L45" sqref="L45"/>
      <selection pane="bottomLeft" activeCell="L45" sqref="L45"/>
      <selection pane="bottomRight" activeCell="C11" sqref="C11"/>
    </sheetView>
  </sheetViews>
  <sheetFormatPr defaultRowHeight="13.5"/>
  <cols>
    <col min="1" max="1" width="15" bestFit="1" customWidth="1"/>
    <col min="2" max="2" width="5.375" customWidth="1"/>
    <col min="3" max="3" width="24.125" customWidth="1"/>
    <col min="4" max="11" width="13.125" style="32" customWidth="1"/>
    <col min="12" max="13" width="11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225</v>
      </c>
      <c r="B2" s="1"/>
      <c r="C2" s="1"/>
      <c r="D2"/>
      <c r="E2"/>
      <c r="F2"/>
      <c r="G2"/>
      <c r="H2"/>
      <c r="I2"/>
      <c r="J2"/>
      <c r="K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ht="41.25" thickBot="1">
      <c r="C4" s="8"/>
      <c r="D4" s="9" t="s">
        <v>3</v>
      </c>
      <c r="E4" s="10" t="s">
        <v>221</v>
      </c>
      <c r="F4" s="11" t="s">
        <v>4</v>
      </c>
      <c r="G4" s="112" t="s">
        <v>219</v>
      </c>
      <c r="H4" s="118" t="s">
        <v>5</v>
      </c>
      <c r="I4" s="119" t="s">
        <v>220</v>
      </c>
      <c r="J4" s="12" t="s">
        <v>6</v>
      </c>
      <c r="K4" s="13" t="s">
        <v>7</v>
      </c>
    </row>
    <row r="5" spans="1:12">
      <c r="C5" s="14" t="s">
        <v>1</v>
      </c>
      <c r="D5" s="15">
        <f>INDEX(D11:D96,MATCH($C$5,$C$11:$C$96,0),0)</f>
        <v>111</v>
      </c>
      <c r="E5" s="16">
        <f>INDEX(E11:E96,MATCH($C$5,$C$11:$C$96,0),0)</f>
        <v>136424</v>
      </c>
      <c r="F5" s="16">
        <f>INDEX(F11:F96,MATCH($C$5,$C$11:$C$96,0),0)</f>
        <v>22</v>
      </c>
      <c r="G5" s="19">
        <f>INDEX(G11:G96,MATCH($C$5,$C$11:$C$96,0),0)</f>
        <v>17713</v>
      </c>
      <c r="H5" s="18">
        <f t="shared" ref="H5:I5" si="0">SUM(D5,F5)</f>
        <v>133</v>
      </c>
      <c r="I5" s="17">
        <f t="shared" si="0"/>
        <v>154137</v>
      </c>
      <c r="J5" s="115">
        <f>INDEX(J11:J96,MATCH($C$5,$C$11:$C$96,0),0)</f>
        <v>52</v>
      </c>
      <c r="K5" s="20">
        <f>INDEX(K11:K96,MATCH($C$5,$C$11:$C$96,0),0)</f>
        <v>53</v>
      </c>
    </row>
    <row r="6" spans="1:12">
      <c r="C6" s="21" t="s">
        <v>8</v>
      </c>
      <c r="D6" s="94">
        <f>ROUND(SUMIF($B$11:$B$96,"G",D11:D96)/(COUNTIFS(B11:B96,"G",D11:D96,"&lt;&gt;")),1)</f>
        <v>200.5</v>
      </c>
      <c r="E6" s="95">
        <f>ROUND(SUMIF($B$11:$B$96,"G",E11:E96)/(COUNTIFS(B11:B96,"G",D11:D96,"&lt;&gt;")),1)</f>
        <v>333299.7</v>
      </c>
      <c r="F6" s="95">
        <f>ROUND(SUMIF($B$11:$B$96,"G",F11:F96)/(COUNTIFS(B11:B96,"G",D11:D96,"&lt;&gt;")),1)</f>
        <v>31.9</v>
      </c>
      <c r="G6" s="113">
        <f>ROUND(SUMIF($B$11:$B$96,"G",G11:G96)/(COUNTIFS(B11:B96,"G",D11:D96,"&lt;&gt;")),1)</f>
        <v>67718.100000000006</v>
      </c>
      <c r="H6" s="96">
        <f>ROUND(SUM(D6,F6),1)</f>
        <v>232.4</v>
      </c>
      <c r="I6" s="97">
        <f>ROUND(SUM(E6,G6),1)</f>
        <v>401017.8</v>
      </c>
      <c r="J6" s="116"/>
      <c r="K6" s="26"/>
    </row>
    <row r="7" spans="1:12" ht="14.25" thickBot="1">
      <c r="C7" s="27" t="s">
        <v>9</v>
      </c>
      <c r="D7" s="98">
        <f>ROUND(AVERAGE(D11:D96),1)</f>
        <v>231.8</v>
      </c>
      <c r="E7" s="99">
        <f>ROUND(AVERAGE(E11:E96),1)</f>
        <v>762150.8</v>
      </c>
      <c r="F7" s="99">
        <f>ROUND(AVERAGE(F11:F96),1)</f>
        <v>35.799999999999997</v>
      </c>
      <c r="G7" s="114">
        <f>ROUND(AVERAGE(G11:G96),1)</f>
        <v>124241.5</v>
      </c>
      <c r="H7" s="100">
        <f>ROUND(SUM(D7,F7),1)</f>
        <v>267.60000000000002</v>
      </c>
      <c r="I7" s="101">
        <f>ROUND(SUM(E7,G7),1)</f>
        <v>886392.3</v>
      </c>
      <c r="J7" s="117"/>
      <c r="K7" s="30"/>
    </row>
    <row r="8" spans="1:12" ht="21" customHeight="1" thickBot="1">
      <c r="D8" s="31"/>
    </row>
    <row r="9" spans="1:12" ht="21" customHeight="1">
      <c r="D9" s="240" t="str" cm="1">
        <f t="array" aca="1" ref="D9" ca="1">RIGHT(CELL("filename",A1),4)&amp;"年度（基準日：４月１日～３月31日）"</f>
        <v>2020年度（基準日：４月１日～３月31日）</v>
      </c>
      <c r="E9" s="241"/>
      <c r="F9" s="241"/>
      <c r="G9" s="241"/>
      <c r="H9" s="241"/>
      <c r="I9" s="241"/>
      <c r="J9" s="241"/>
      <c r="K9" s="242"/>
    </row>
    <row r="10" spans="1:12" ht="54" customHeight="1">
      <c r="A10" s="33" t="s">
        <v>10</v>
      </c>
      <c r="B10" s="34" t="s">
        <v>11</v>
      </c>
      <c r="C10" s="8" t="s">
        <v>12</v>
      </c>
      <c r="D10" s="35" t="s">
        <v>3</v>
      </c>
      <c r="E10" s="36" t="s">
        <v>218</v>
      </c>
      <c r="F10" s="36" t="s">
        <v>4</v>
      </c>
      <c r="G10" s="37" t="s">
        <v>219</v>
      </c>
      <c r="H10" s="38" t="s">
        <v>5</v>
      </c>
      <c r="I10" s="39" t="s">
        <v>220</v>
      </c>
      <c r="J10" s="40" t="s">
        <v>6</v>
      </c>
      <c r="K10" s="41" t="s">
        <v>7</v>
      </c>
    </row>
    <row r="11" spans="1:12">
      <c r="A11" s="7" t="s">
        <v>13</v>
      </c>
      <c r="B11" s="7" t="s">
        <v>204</v>
      </c>
      <c r="C11" s="42" t="s">
        <v>14</v>
      </c>
      <c r="D11" s="22">
        <v>636</v>
      </c>
      <c r="E11" s="43">
        <v>2005388</v>
      </c>
      <c r="F11" s="43">
        <v>107</v>
      </c>
      <c r="G11" s="44">
        <v>325414</v>
      </c>
      <c r="H11" s="45">
        <f t="shared" ref="H11:I26" si="1">SUM(D11,F11)</f>
        <v>743</v>
      </c>
      <c r="I11" s="23">
        <f t="shared" si="1"/>
        <v>2330802</v>
      </c>
      <c r="J11" s="46">
        <f t="shared" ref="J11:J74" si="2">_xlfn.RANK.EQ(H11,$H$11:$H$96,0)</f>
        <v>8</v>
      </c>
      <c r="K11" s="47">
        <f t="shared" ref="K11:K74" si="3">_xlfn.RANK.EQ(I11,$I$11:$I$96,0)</f>
        <v>8</v>
      </c>
    </row>
    <row r="12" spans="1:12">
      <c r="A12" s="7" t="s">
        <v>15</v>
      </c>
      <c r="B12" s="7" t="s">
        <v>205</v>
      </c>
      <c r="C12" s="42" t="s">
        <v>16</v>
      </c>
      <c r="D12" s="22">
        <v>3</v>
      </c>
      <c r="E12" s="43">
        <v>3055</v>
      </c>
      <c r="F12" s="43">
        <v>0</v>
      </c>
      <c r="G12" s="44">
        <v>0</v>
      </c>
      <c r="H12" s="45">
        <f t="shared" si="1"/>
        <v>3</v>
      </c>
      <c r="I12" s="23">
        <f t="shared" si="1"/>
        <v>3055</v>
      </c>
      <c r="J12" s="46">
        <f t="shared" si="2"/>
        <v>76</v>
      </c>
      <c r="K12" s="47">
        <f t="shared" si="3"/>
        <v>75</v>
      </c>
    </row>
    <row r="13" spans="1:12">
      <c r="A13" s="7" t="s">
        <v>17</v>
      </c>
      <c r="B13" s="7" t="s">
        <v>206</v>
      </c>
      <c r="C13" s="42" t="s">
        <v>18</v>
      </c>
      <c r="D13" s="22">
        <v>89</v>
      </c>
      <c r="E13" s="43">
        <v>100855</v>
      </c>
      <c r="F13" s="43">
        <v>12</v>
      </c>
      <c r="G13" s="44">
        <v>9685</v>
      </c>
      <c r="H13" s="45">
        <f t="shared" si="1"/>
        <v>101</v>
      </c>
      <c r="I13" s="23">
        <f t="shared" si="1"/>
        <v>110540</v>
      </c>
      <c r="J13" s="46">
        <f t="shared" si="2"/>
        <v>57</v>
      </c>
      <c r="K13" s="47">
        <f t="shared" si="3"/>
        <v>59</v>
      </c>
    </row>
    <row r="14" spans="1:12">
      <c r="A14" s="48" t="s">
        <v>19</v>
      </c>
      <c r="B14" s="48" t="s">
        <v>207</v>
      </c>
      <c r="C14" s="49" t="s">
        <v>20</v>
      </c>
      <c r="D14" s="22">
        <v>4</v>
      </c>
      <c r="E14" s="50">
        <v>4901</v>
      </c>
      <c r="F14" s="50">
        <v>4</v>
      </c>
      <c r="G14" s="51">
        <v>3054</v>
      </c>
      <c r="H14" s="45">
        <f t="shared" si="1"/>
        <v>8</v>
      </c>
      <c r="I14" s="23">
        <f t="shared" si="1"/>
        <v>7955</v>
      </c>
      <c r="J14" s="46">
        <f t="shared" si="2"/>
        <v>72</v>
      </c>
      <c r="K14" s="47">
        <f t="shared" si="3"/>
        <v>72</v>
      </c>
    </row>
    <row r="15" spans="1:12">
      <c r="A15" s="7" t="s">
        <v>21</v>
      </c>
      <c r="B15" s="7" t="s">
        <v>206</v>
      </c>
      <c r="C15" s="42" t="s">
        <v>22</v>
      </c>
      <c r="D15" s="22">
        <v>89</v>
      </c>
      <c r="E15" s="43">
        <v>94874</v>
      </c>
      <c r="F15" s="43">
        <v>44</v>
      </c>
      <c r="G15" s="44">
        <v>43373</v>
      </c>
      <c r="H15" s="45">
        <f t="shared" si="1"/>
        <v>133</v>
      </c>
      <c r="I15" s="23">
        <f t="shared" si="1"/>
        <v>138247</v>
      </c>
      <c r="J15" s="46">
        <f t="shared" si="2"/>
        <v>52</v>
      </c>
      <c r="K15" s="47">
        <f t="shared" si="3"/>
        <v>56</v>
      </c>
    </row>
    <row r="16" spans="1:12">
      <c r="A16" s="7" t="s">
        <v>23</v>
      </c>
      <c r="B16" s="7" t="s">
        <v>206</v>
      </c>
      <c r="C16" s="42" t="s">
        <v>24</v>
      </c>
      <c r="D16" s="22">
        <v>65</v>
      </c>
      <c r="E16" s="43">
        <v>50585</v>
      </c>
      <c r="F16" s="43">
        <v>32</v>
      </c>
      <c r="G16" s="44">
        <v>55397</v>
      </c>
      <c r="H16" s="45">
        <f t="shared" si="1"/>
        <v>97</v>
      </c>
      <c r="I16" s="23">
        <f t="shared" si="1"/>
        <v>105982</v>
      </c>
      <c r="J16" s="46">
        <f t="shared" si="2"/>
        <v>58</v>
      </c>
      <c r="K16" s="47">
        <f t="shared" si="3"/>
        <v>61</v>
      </c>
    </row>
    <row r="17" spans="1:11">
      <c r="A17" s="7" t="s">
        <v>25</v>
      </c>
      <c r="B17" s="7" t="s">
        <v>208</v>
      </c>
      <c r="C17" s="42" t="s">
        <v>26</v>
      </c>
      <c r="D17" s="22">
        <v>29</v>
      </c>
      <c r="E17" s="43">
        <v>152151</v>
      </c>
      <c r="F17" s="43">
        <v>1</v>
      </c>
      <c r="G17" s="44">
        <v>630</v>
      </c>
      <c r="H17" s="45">
        <f t="shared" si="1"/>
        <v>30</v>
      </c>
      <c r="I17" s="23">
        <f t="shared" si="1"/>
        <v>152781</v>
      </c>
      <c r="J17" s="46">
        <f t="shared" si="2"/>
        <v>64</v>
      </c>
      <c r="K17" s="47">
        <f t="shared" si="3"/>
        <v>54</v>
      </c>
    </row>
    <row r="18" spans="1:11">
      <c r="A18" s="7" t="s">
        <v>27</v>
      </c>
      <c r="B18" s="7" t="s">
        <v>209</v>
      </c>
      <c r="C18" s="42" t="s">
        <v>28</v>
      </c>
      <c r="D18" s="22">
        <v>115</v>
      </c>
      <c r="E18" s="43">
        <v>296351</v>
      </c>
      <c r="F18" s="43">
        <v>23</v>
      </c>
      <c r="G18" s="44">
        <v>25409</v>
      </c>
      <c r="H18" s="45">
        <f t="shared" si="1"/>
        <v>138</v>
      </c>
      <c r="I18" s="23">
        <f t="shared" si="1"/>
        <v>321760</v>
      </c>
      <c r="J18" s="46">
        <f t="shared" si="2"/>
        <v>48</v>
      </c>
      <c r="K18" s="47">
        <f t="shared" si="3"/>
        <v>37</v>
      </c>
    </row>
    <row r="19" spans="1:11">
      <c r="A19" s="7" t="s">
        <v>29</v>
      </c>
      <c r="B19" s="7" t="s">
        <v>210</v>
      </c>
      <c r="C19" s="42" t="s">
        <v>30</v>
      </c>
      <c r="D19" s="22">
        <v>167</v>
      </c>
      <c r="E19" s="43">
        <v>262167</v>
      </c>
      <c r="F19" s="43">
        <v>26</v>
      </c>
      <c r="G19" s="44">
        <v>49007</v>
      </c>
      <c r="H19" s="45">
        <f t="shared" si="1"/>
        <v>193</v>
      </c>
      <c r="I19" s="23">
        <f t="shared" si="1"/>
        <v>311174</v>
      </c>
      <c r="J19" s="46">
        <f t="shared" si="2"/>
        <v>37</v>
      </c>
      <c r="K19" s="47">
        <f t="shared" si="3"/>
        <v>38</v>
      </c>
    </row>
    <row r="20" spans="1:11">
      <c r="A20" s="48" t="s">
        <v>31</v>
      </c>
      <c r="B20" s="48" t="s">
        <v>204</v>
      </c>
      <c r="C20" s="49" t="s">
        <v>32</v>
      </c>
      <c r="D20" s="65">
        <v>1306</v>
      </c>
      <c r="E20" s="50">
        <v>5171714</v>
      </c>
      <c r="F20" s="50">
        <v>176</v>
      </c>
      <c r="G20" s="51">
        <v>702121</v>
      </c>
      <c r="H20" s="45">
        <f t="shared" si="1"/>
        <v>1482</v>
      </c>
      <c r="I20" s="23">
        <f t="shared" si="1"/>
        <v>5873835</v>
      </c>
      <c r="J20" s="46">
        <f t="shared" si="2"/>
        <v>3</v>
      </c>
      <c r="K20" s="47">
        <f t="shared" si="3"/>
        <v>4</v>
      </c>
    </row>
    <row r="21" spans="1:11">
      <c r="A21" s="48" t="s">
        <v>33</v>
      </c>
      <c r="B21" s="48" t="s">
        <v>205</v>
      </c>
      <c r="C21" s="49" t="s">
        <v>34</v>
      </c>
      <c r="D21" s="65">
        <v>2</v>
      </c>
      <c r="E21" s="50">
        <v>1500</v>
      </c>
      <c r="F21" s="50">
        <v>1</v>
      </c>
      <c r="G21" s="51">
        <v>1500</v>
      </c>
      <c r="H21" s="45">
        <f t="shared" si="1"/>
        <v>3</v>
      </c>
      <c r="I21" s="23">
        <f t="shared" si="1"/>
        <v>3000</v>
      </c>
      <c r="J21" s="46">
        <f t="shared" si="2"/>
        <v>76</v>
      </c>
      <c r="K21" s="47">
        <f t="shared" si="3"/>
        <v>76</v>
      </c>
    </row>
    <row r="22" spans="1:11">
      <c r="A22" s="7" t="s">
        <v>35</v>
      </c>
      <c r="B22" s="7" t="s">
        <v>209</v>
      </c>
      <c r="C22" s="42" t="s">
        <v>36</v>
      </c>
      <c r="D22" s="22">
        <v>91</v>
      </c>
      <c r="E22" s="43">
        <v>105891</v>
      </c>
      <c r="F22" s="43">
        <v>12</v>
      </c>
      <c r="G22" s="44">
        <v>22039</v>
      </c>
      <c r="H22" s="45">
        <f t="shared" si="1"/>
        <v>103</v>
      </c>
      <c r="I22" s="23">
        <f t="shared" si="1"/>
        <v>127930</v>
      </c>
      <c r="J22" s="46">
        <f t="shared" si="2"/>
        <v>56</v>
      </c>
      <c r="K22" s="47">
        <f t="shared" si="3"/>
        <v>57</v>
      </c>
    </row>
    <row r="23" spans="1:11">
      <c r="A23" s="7" t="s">
        <v>37</v>
      </c>
      <c r="B23" s="7" t="s">
        <v>209</v>
      </c>
      <c r="C23" s="42" t="s">
        <v>38</v>
      </c>
      <c r="D23" s="22">
        <v>292</v>
      </c>
      <c r="E23" s="43">
        <v>760184</v>
      </c>
      <c r="F23" s="43">
        <v>12</v>
      </c>
      <c r="G23" s="44">
        <v>21102</v>
      </c>
      <c r="H23" s="45">
        <f t="shared" si="1"/>
        <v>304</v>
      </c>
      <c r="I23" s="23">
        <f t="shared" si="1"/>
        <v>781286</v>
      </c>
      <c r="J23" s="46">
        <f t="shared" si="2"/>
        <v>22</v>
      </c>
      <c r="K23" s="47">
        <f t="shared" si="3"/>
        <v>16</v>
      </c>
    </row>
    <row r="24" spans="1:11">
      <c r="A24" s="7" t="s">
        <v>39</v>
      </c>
      <c r="B24" s="7" t="s">
        <v>207</v>
      </c>
      <c r="C24" s="42" t="s">
        <v>40</v>
      </c>
      <c r="D24" s="22">
        <v>25</v>
      </c>
      <c r="E24" s="43">
        <v>42494</v>
      </c>
      <c r="F24" s="43"/>
      <c r="G24" s="44">
        <v>8968</v>
      </c>
      <c r="H24" s="45">
        <f t="shared" si="1"/>
        <v>25</v>
      </c>
      <c r="I24" s="23">
        <f t="shared" si="1"/>
        <v>51462</v>
      </c>
      <c r="J24" s="46">
        <f t="shared" si="2"/>
        <v>65</v>
      </c>
      <c r="K24" s="47">
        <f t="shared" si="3"/>
        <v>65</v>
      </c>
    </row>
    <row r="25" spans="1:11">
      <c r="A25" s="7" t="s">
        <v>41</v>
      </c>
      <c r="B25" s="7" t="s">
        <v>210</v>
      </c>
      <c r="C25" s="42" t="s">
        <v>42</v>
      </c>
      <c r="D25" s="22">
        <v>180</v>
      </c>
      <c r="E25" s="43">
        <v>156278</v>
      </c>
      <c r="F25" s="43">
        <v>60</v>
      </c>
      <c r="G25" s="44">
        <v>51944</v>
      </c>
      <c r="H25" s="45">
        <f t="shared" si="1"/>
        <v>240</v>
      </c>
      <c r="I25" s="23">
        <f t="shared" si="1"/>
        <v>208222</v>
      </c>
      <c r="J25" s="46">
        <f t="shared" si="2"/>
        <v>30</v>
      </c>
      <c r="K25" s="47">
        <f t="shared" si="3"/>
        <v>47</v>
      </c>
    </row>
    <row r="26" spans="1:11">
      <c r="A26" s="7" t="s">
        <v>43</v>
      </c>
      <c r="B26" s="7" t="s">
        <v>204</v>
      </c>
      <c r="C26" s="42" t="s">
        <v>44</v>
      </c>
      <c r="D26" s="22">
        <v>446</v>
      </c>
      <c r="E26" s="43">
        <v>1497232</v>
      </c>
      <c r="F26" s="43">
        <v>138</v>
      </c>
      <c r="G26" s="44">
        <v>511828</v>
      </c>
      <c r="H26" s="45">
        <f t="shared" si="1"/>
        <v>584</v>
      </c>
      <c r="I26" s="23">
        <f t="shared" si="1"/>
        <v>2009060</v>
      </c>
      <c r="J26" s="46">
        <f t="shared" si="2"/>
        <v>10</v>
      </c>
      <c r="K26" s="47">
        <f t="shared" si="3"/>
        <v>9</v>
      </c>
    </row>
    <row r="27" spans="1:11">
      <c r="A27" s="7" t="s">
        <v>45</v>
      </c>
      <c r="B27" s="7" t="s">
        <v>207</v>
      </c>
      <c r="C27" s="42" t="s">
        <v>46</v>
      </c>
      <c r="D27" s="22">
        <v>2</v>
      </c>
      <c r="E27" s="43">
        <v>825</v>
      </c>
      <c r="F27" s="43">
        <v>0</v>
      </c>
      <c r="G27" s="44">
        <v>0</v>
      </c>
      <c r="H27" s="45">
        <f t="shared" ref="H27:I63" si="4">SUM(D27,F27)</f>
        <v>2</v>
      </c>
      <c r="I27" s="23">
        <f t="shared" si="4"/>
        <v>825</v>
      </c>
      <c r="J27" s="46">
        <f t="shared" si="2"/>
        <v>80</v>
      </c>
      <c r="K27" s="47">
        <f t="shared" si="3"/>
        <v>81</v>
      </c>
    </row>
    <row r="28" spans="1:11">
      <c r="A28" s="7" t="s">
        <v>47</v>
      </c>
      <c r="B28" s="7" t="s">
        <v>210</v>
      </c>
      <c r="C28" s="42" t="s">
        <v>48</v>
      </c>
      <c r="D28" s="22">
        <v>148</v>
      </c>
      <c r="E28" s="43">
        <v>147625</v>
      </c>
      <c r="F28" s="43">
        <v>23</v>
      </c>
      <c r="G28" s="44">
        <v>14567</v>
      </c>
      <c r="H28" s="45">
        <f t="shared" si="4"/>
        <v>171</v>
      </c>
      <c r="I28" s="23">
        <f t="shared" si="4"/>
        <v>162192</v>
      </c>
      <c r="J28" s="46">
        <f t="shared" si="2"/>
        <v>43</v>
      </c>
      <c r="K28" s="47">
        <f t="shared" si="3"/>
        <v>52</v>
      </c>
    </row>
    <row r="29" spans="1:11">
      <c r="A29" s="7" t="s">
        <v>49</v>
      </c>
      <c r="B29" s="7" t="s">
        <v>209</v>
      </c>
      <c r="C29" s="42" t="s">
        <v>50</v>
      </c>
      <c r="D29" s="22">
        <v>256</v>
      </c>
      <c r="E29" s="43">
        <v>437503</v>
      </c>
      <c r="F29" s="43">
        <v>31</v>
      </c>
      <c r="G29" s="44">
        <v>106907</v>
      </c>
      <c r="H29" s="45">
        <f t="shared" si="4"/>
        <v>287</v>
      </c>
      <c r="I29" s="23">
        <f t="shared" si="4"/>
        <v>544410</v>
      </c>
      <c r="J29" s="46">
        <f t="shared" si="2"/>
        <v>25</v>
      </c>
      <c r="K29" s="47">
        <f t="shared" si="3"/>
        <v>28</v>
      </c>
    </row>
    <row r="30" spans="1:11">
      <c r="A30" s="7" t="s">
        <v>51</v>
      </c>
      <c r="B30" s="7" t="s">
        <v>210</v>
      </c>
      <c r="C30" s="42" t="s">
        <v>52</v>
      </c>
      <c r="D30" s="22">
        <v>133</v>
      </c>
      <c r="E30" s="43">
        <v>267241</v>
      </c>
      <c r="F30" s="43">
        <v>4</v>
      </c>
      <c r="G30" s="44">
        <v>2145</v>
      </c>
      <c r="H30" s="45">
        <f t="shared" si="4"/>
        <v>137</v>
      </c>
      <c r="I30" s="23">
        <f t="shared" si="4"/>
        <v>269386</v>
      </c>
      <c r="J30" s="46">
        <f t="shared" si="2"/>
        <v>49</v>
      </c>
      <c r="K30" s="47">
        <f t="shared" si="3"/>
        <v>41</v>
      </c>
    </row>
    <row r="31" spans="1:11">
      <c r="A31" s="7" t="s">
        <v>53</v>
      </c>
      <c r="B31" s="7" t="s">
        <v>204</v>
      </c>
      <c r="C31" s="42" t="s">
        <v>54</v>
      </c>
      <c r="D31" s="22">
        <v>362</v>
      </c>
      <c r="E31" s="43">
        <v>712836</v>
      </c>
      <c r="F31" s="43">
        <v>41</v>
      </c>
      <c r="G31" s="44">
        <v>222977</v>
      </c>
      <c r="H31" s="45">
        <f t="shared" si="4"/>
        <v>403</v>
      </c>
      <c r="I31" s="23">
        <f t="shared" si="4"/>
        <v>935813</v>
      </c>
      <c r="J31" s="46">
        <f t="shared" si="2"/>
        <v>13</v>
      </c>
      <c r="K31" s="47">
        <f t="shared" si="3"/>
        <v>12</v>
      </c>
    </row>
    <row r="32" spans="1:11">
      <c r="A32" s="7" t="s">
        <v>55</v>
      </c>
      <c r="B32" s="7" t="s">
        <v>204</v>
      </c>
      <c r="C32" s="42" t="s">
        <v>56</v>
      </c>
      <c r="D32" s="22">
        <v>1977</v>
      </c>
      <c r="E32" s="43">
        <v>13249314</v>
      </c>
      <c r="F32" s="43">
        <v>361</v>
      </c>
      <c r="G32" s="44">
        <v>2259525</v>
      </c>
      <c r="H32" s="45">
        <f t="shared" si="4"/>
        <v>2338</v>
      </c>
      <c r="I32" s="23">
        <f t="shared" si="4"/>
        <v>15508839</v>
      </c>
      <c r="J32" s="46">
        <f t="shared" si="2"/>
        <v>1</v>
      </c>
      <c r="K32" s="47">
        <f t="shared" si="3"/>
        <v>1</v>
      </c>
    </row>
    <row r="33" spans="1:11">
      <c r="A33" s="7" t="s">
        <v>57</v>
      </c>
      <c r="B33" s="7" t="s">
        <v>208</v>
      </c>
      <c r="C33" s="42" t="s">
        <v>58</v>
      </c>
      <c r="D33" s="22">
        <v>210</v>
      </c>
      <c r="E33" s="43">
        <v>679219</v>
      </c>
      <c r="F33" s="43">
        <v>25</v>
      </c>
      <c r="G33" s="44">
        <v>170882</v>
      </c>
      <c r="H33" s="45">
        <f t="shared" si="4"/>
        <v>235</v>
      </c>
      <c r="I33" s="23">
        <f t="shared" si="4"/>
        <v>850101</v>
      </c>
      <c r="J33" s="46">
        <f t="shared" si="2"/>
        <v>33</v>
      </c>
      <c r="K33" s="47">
        <f t="shared" si="3"/>
        <v>14</v>
      </c>
    </row>
    <row r="34" spans="1:11">
      <c r="A34" s="48" t="s">
        <v>59</v>
      </c>
      <c r="B34" s="48" t="s">
        <v>207</v>
      </c>
      <c r="C34" s="49" t="s">
        <v>60</v>
      </c>
      <c r="D34" s="22">
        <v>0</v>
      </c>
      <c r="E34" s="50">
        <v>0</v>
      </c>
      <c r="F34" s="50">
        <v>0</v>
      </c>
      <c r="G34" s="51">
        <v>0</v>
      </c>
      <c r="H34" s="45">
        <f t="shared" si="4"/>
        <v>0</v>
      </c>
      <c r="I34" s="23">
        <f t="shared" si="4"/>
        <v>0</v>
      </c>
      <c r="J34" s="46">
        <f t="shared" si="2"/>
        <v>83</v>
      </c>
      <c r="K34" s="47">
        <f t="shared" si="3"/>
        <v>83</v>
      </c>
    </row>
    <row r="35" spans="1:11">
      <c r="A35" s="7" t="s">
        <v>61</v>
      </c>
      <c r="B35" s="7" t="s">
        <v>207</v>
      </c>
      <c r="C35" s="42" t="s">
        <v>62</v>
      </c>
      <c r="D35" s="22">
        <v>12</v>
      </c>
      <c r="E35" s="43">
        <v>8640</v>
      </c>
      <c r="F35" s="43">
        <v>0</v>
      </c>
      <c r="G35" s="44">
        <v>0</v>
      </c>
      <c r="H35" s="45">
        <f t="shared" si="4"/>
        <v>12</v>
      </c>
      <c r="I35" s="23">
        <f t="shared" si="4"/>
        <v>8640</v>
      </c>
      <c r="J35" s="46">
        <f t="shared" si="2"/>
        <v>71</v>
      </c>
      <c r="K35" s="47">
        <f t="shared" si="3"/>
        <v>71</v>
      </c>
    </row>
    <row r="36" spans="1:11">
      <c r="A36" s="7" t="s">
        <v>63</v>
      </c>
      <c r="B36" s="7" t="s">
        <v>206</v>
      </c>
      <c r="C36" s="42" t="s">
        <v>64</v>
      </c>
      <c r="D36" s="22">
        <v>695</v>
      </c>
      <c r="E36" s="43">
        <v>2702173</v>
      </c>
      <c r="F36" s="43">
        <v>79</v>
      </c>
      <c r="G36" s="44">
        <v>326857</v>
      </c>
      <c r="H36" s="45">
        <f t="shared" si="4"/>
        <v>774</v>
      </c>
      <c r="I36" s="23">
        <f t="shared" si="4"/>
        <v>3029030</v>
      </c>
      <c r="J36" s="46">
        <f t="shared" si="2"/>
        <v>7</v>
      </c>
      <c r="K36" s="47">
        <f t="shared" si="3"/>
        <v>6</v>
      </c>
    </row>
    <row r="37" spans="1:11">
      <c r="A37" s="7" t="s">
        <v>65</v>
      </c>
      <c r="B37" s="7" t="s">
        <v>210</v>
      </c>
      <c r="C37" s="42" t="s">
        <v>66</v>
      </c>
      <c r="D37" s="22">
        <v>24</v>
      </c>
      <c r="E37" s="43">
        <v>37800</v>
      </c>
      <c r="F37" s="43">
        <v>1</v>
      </c>
      <c r="G37" s="44">
        <v>500</v>
      </c>
      <c r="H37" s="45">
        <f t="shared" si="4"/>
        <v>25</v>
      </c>
      <c r="I37" s="23">
        <f t="shared" si="4"/>
        <v>38300</v>
      </c>
      <c r="J37" s="46">
        <f t="shared" si="2"/>
        <v>65</v>
      </c>
      <c r="K37" s="47">
        <f t="shared" si="3"/>
        <v>67</v>
      </c>
    </row>
    <row r="38" spans="1:11">
      <c r="A38" s="7" t="s">
        <v>67</v>
      </c>
      <c r="B38" s="7" t="s">
        <v>205</v>
      </c>
      <c r="C38" s="42" t="s">
        <v>68</v>
      </c>
      <c r="D38" s="22">
        <v>22</v>
      </c>
      <c r="E38" s="43">
        <v>29160</v>
      </c>
      <c r="F38" s="43">
        <v>3</v>
      </c>
      <c r="G38" s="44">
        <v>700</v>
      </c>
      <c r="H38" s="45">
        <f t="shared" si="4"/>
        <v>25</v>
      </c>
      <c r="I38" s="23">
        <f t="shared" si="4"/>
        <v>29860</v>
      </c>
      <c r="J38" s="46">
        <f t="shared" si="2"/>
        <v>65</v>
      </c>
      <c r="K38" s="47">
        <f t="shared" si="3"/>
        <v>69</v>
      </c>
    </row>
    <row r="39" spans="1:11">
      <c r="A39" s="7" t="s">
        <v>69</v>
      </c>
      <c r="B39" s="7" t="s">
        <v>206</v>
      </c>
      <c r="C39" s="42" t="s">
        <v>70</v>
      </c>
      <c r="D39" s="22">
        <v>329</v>
      </c>
      <c r="E39" s="43">
        <v>728792</v>
      </c>
      <c r="F39" s="43">
        <v>27</v>
      </c>
      <c r="G39" s="44">
        <v>76240</v>
      </c>
      <c r="H39" s="45">
        <f t="shared" si="4"/>
        <v>356</v>
      </c>
      <c r="I39" s="23">
        <f t="shared" si="4"/>
        <v>805032</v>
      </c>
      <c r="J39" s="46">
        <f t="shared" si="2"/>
        <v>16</v>
      </c>
      <c r="K39" s="47">
        <f t="shared" si="3"/>
        <v>15</v>
      </c>
    </row>
    <row r="40" spans="1:11">
      <c r="A40" s="7" t="s">
        <v>71</v>
      </c>
      <c r="B40" s="7" t="s">
        <v>206</v>
      </c>
      <c r="C40" s="42" t="s">
        <v>72</v>
      </c>
      <c r="D40" s="22">
        <v>173</v>
      </c>
      <c r="E40" s="43">
        <v>316407</v>
      </c>
      <c r="F40" s="43">
        <v>19</v>
      </c>
      <c r="G40" s="44">
        <v>42383</v>
      </c>
      <c r="H40" s="45">
        <f t="shared" si="4"/>
        <v>192</v>
      </c>
      <c r="I40" s="23">
        <f t="shared" si="4"/>
        <v>358790</v>
      </c>
      <c r="J40" s="46">
        <f t="shared" si="2"/>
        <v>38</v>
      </c>
      <c r="K40" s="47">
        <f t="shared" si="3"/>
        <v>34</v>
      </c>
    </row>
    <row r="41" spans="1:11">
      <c r="A41" s="48" t="s">
        <v>73</v>
      </c>
      <c r="B41" s="48" t="s">
        <v>207</v>
      </c>
      <c r="C41" s="49" t="s">
        <v>74</v>
      </c>
      <c r="D41" s="22">
        <v>10</v>
      </c>
      <c r="E41" s="50">
        <v>35694</v>
      </c>
      <c r="F41" s="50">
        <v>3</v>
      </c>
      <c r="G41" s="51">
        <v>1200</v>
      </c>
      <c r="H41" s="45">
        <f t="shared" si="4"/>
        <v>13</v>
      </c>
      <c r="I41" s="23">
        <f t="shared" si="4"/>
        <v>36894</v>
      </c>
      <c r="J41" s="46">
        <f t="shared" si="2"/>
        <v>70</v>
      </c>
      <c r="K41" s="47">
        <f t="shared" si="3"/>
        <v>68</v>
      </c>
    </row>
    <row r="42" spans="1:11">
      <c r="A42" s="48" t="s">
        <v>75</v>
      </c>
      <c r="B42" s="48" t="s">
        <v>211</v>
      </c>
      <c r="C42" s="49" t="s">
        <v>76</v>
      </c>
      <c r="D42" s="22">
        <v>1</v>
      </c>
      <c r="E42" s="50">
        <v>500</v>
      </c>
      <c r="F42" s="50">
        <v>2</v>
      </c>
      <c r="G42" s="51">
        <v>5574</v>
      </c>
      <c r="H42" s="45">
        <f t="shared" si="4"/>
        <v>3</v>
      </c>
      <c r="I42" s="23">
        <f t="shared" si="4"/>
        <v>6074</v>
      </c>
      <c r="J42" s="46">
        <f t="shared" si="2"/>
        <v>76</v>
      </c>
      <c r="K42" s="47">
        <f t="shared" si="3"/>
        <v>73</v>
      </c>
    </row>
    <row r="43" spans="1:11">
      <c r="A43" s="7" t="s">
        <v>77</v>
      </c>
      <c r="B43" s="7" t="s">
        <v>206</v>
      </c>
      <c r="C43" s="42" t="s">
        <v>78</v>
      </c>
      <c r="D43" s="22">
        <v>158</v>
      </c>
      <c r="E43" s="43">
        <v>197043</v>
      </c>
      <c r="F43" s="43">
        <v>21</v>
      </c>
      <c r="G43" s="44">
        <v>41977</v>
      </c>
      <c r="H43" s="45">
        <f t="shared" si="4"/>
        <v>179</v>
      </c>
      <c r="I43" s="23">
        <f t="shared" si="4"/>
        <v>239020</v>
      </c>
      <c r="J43" s="46">
        <f t="shared" si="2"/>
        <v>39</v>
      </c>
      <c r="K43" s="47">
        <f t="shared" si="3"/>
        <v>44</v>
      </c>
    </row>
    <row r="44" spans="1:11">
      <c r="A44" s="7" t="s">
        <v>79</v>
      </c>
      <c r="B44" s="7" t="s">
        <v>210</v>
      </c>
      <c r="C44" s="42" t="s">
        <v>80</v>
      </c>
      <c r="D44" s="22">
        <v>268</v>
      </c>
      <c r="E44" s="43">
        <v>547252</v>
      </c>
      <c r="F44" s="43">
        <v>33</v>
      </c>
      <c r="G44" s="44">
        <v>115548</v>
      </c>
      <c r="H44" s="45">
        <f t="shared" si="4"/>
        <v>301</v>
      </c>
      <c r="I44" s="23">
        <f t="shared" si="4"/>
        <v>662800</v>
      </c>
      <c r="J44" s="46">
        <f t="shared" si="2"/>
        <v>23</v>
      </c>
      <c r="K44" s="47">
        <f t="shared" si="3"/>
        <v>23</v>
      </c>
    </row>
    <row r="45" spans="1:11">
      <c r="A45" s="7" t="s">
        <v>81</v>
      </c>
      <c r="B45" s="7" t="s">
        <v>211</v>
      </c>
      <c r="C45" s="42" t="s">
        <v>82</v>
      </c>
      <c r="D45" s="22">
        <v>2</v>
      </c>
      <c r="E45" s="43">
        <v>200</v>
      </c>
      <c r="F45" s="43">
        <v>0</v>
      </c>
      <c r="G45" s="44">
        <v>0</v>
      </c>
      <c r="H45" s="45">
        <f t="shared" si="4"/>
        <v>2</v>
      </c>
      <c r="I45" s="23">
        <f t="shared" si="4"/>
        <v>200</v>
      </c>
      <c r="J45" s="46">
        <f t="shared" si="2"/>
        <v>80</v>
      </c>
      <c r="K45" s="47">
        <f t="shared" si="3"/>
        <v>82</v>
      </c>
    </row>
    <row r="46" spans="1:11">
      <c r="A46" s="7" t="s">
        <v>83</v>
      </c>
      <c r="B46" s="7" t="s">
        <v>204</v>
      </c>
      <c r="C46" s="42" t="s">
        <v>84</v>
      </c>
      <c r="D46" s="22">
        <v>202</v>
      </c>
      <c r="E46" s="43">
        <v>498396</v>
      </c>
      <c r="F46" s="43">
        <v>29</v>
      </c>
      <c r="G46" s="44">
        <v>90283</v>
      </c>
      <c r="H46" s="45">
        <f t="shared" si="4"/>
        <v>231</v>
      </c>
      <c r="I46" s="23">
        <f t="shared" si="4"/>
        <v>588679</v>
      </c>
      <c r="J46" s="46">
        <f t="shared" si="2"/>
        <v>34</v>
      </c>
      <c r="K46" s="47">
        <f t="shared" si="3"/>
        <v>27</v>
      </c>
    </row>
    <row r="47" spans="1:11">
      <c r="A47" s="7" t="s">
        <v>85</v>
      </c>
      <c r="B47" s="7" t="s">
        <v>206</v>
      </c>
      <c r="C47" s="42" t="s">
        <v>86</v>
      </c>
      <c r="D47" s="22">
        <v>214</v>
      </c>
      <c r="E47" s="43">
        <v>354422</v>
      </c>
      <c r="F47" s="43">
        <v>13</v>
      </c>
      <c r="G47" s="44">
        <v>58699</v>
      </c>
      <c r="H47" s="45">
        <f t="shared" si="4"/>
        <v>227</v>
      </c>
      <c r="I47" s="23">
        <f t="shared" si="4"/>
        <v>413121</v>
      </c>
      <c r="J47" s="46">
        <f t="shared" si="2"/>
        <v>36</v>
      </c>
      <c r="K47" s="47">
        <f t="shared" si="3"/>
        <v>32</v>
      </c>
    </row>
    <row r="48" spans="1:11">
      <c r="A48" s="48" t="s">
        <v>87</v>
      </c>
      <c r="B48" s="48" t="s">
        <v>205</v>
      </c>
      <c r="C48" s="49" t="s">
        <v>88</v>
      </c>
      <c r="D48" s="22">
        <v>2</v>
      </c>
      <c r="E48" s="50">
        <v>1496</v>
      </c>
      <c r="F48" s="50">
        <v>3</v>
      </c>
      <c r="G48" s="51">
        <v>1440</v>
      </c>
      <c r="H48" s="45">
        <f t="shared" si="4"/>
        <v>5</v>
      </c>
      <c r="I48" s="23">
        <f t="shared" si="4"/>
        <v>2936</v>
      </c>
      <c r="J48" s="46">
        <f t="shared" si="2"/>
        <v>73</v>
      </c>
      <c r="K48" s="47">
        <f t="shared" si="3"/>
        <v>77</v>
      </c>
    </row>
    <row r="49" spans="1:11">
      <c r="A49" s="7" t="s">
        <v>89</v>
      </c>
      <c r="B49" s="7" t="s">
        <v>209</v>
      </c>
      <c r="C49" s="42" t="s">
        <v>90</v>
      </c>
      <c r="D49" s="22">
        <v>150</v>
      </c>
      <c r="E49" s="43">
        <v>197211</v>
      </c>
      <c r="F49" s="43">
        <v>24</v>
      </c>
      <c r="G49" s="44">
        <v>50590</v>
      </c>
      <c r="H49" s="45">
        <f t="shared" si="4"/>
        <v>174</v>
      </c>
      <c r="I49" s="23">
        <f t="shared" si="4"/>
        <v>247801</v>
      </c>
      <c r="J49" s="46">
        <f t="shared" si="2"/>
        <v>41</v>
      </c>
      <c r="K49" s="47">
        <f t="shared" si="3"/>
        <v>42</v>
      </c>
    </row>
    <row r="50" spans="1:11">
      <c r="A50" s="7" t="s">
        <v>91</v>
      </c>
      <c r="B50" s="7" t="s">
        <v>209</v>
      </c>
      <c r="C50" s="42" t="s">
        <v>92</v>
      </c>
      <c r="D50" s="22">
        <v>311</v>
      </c>
      <c r="E50" s="43">
        <v>610808</v>
      </c>
      <c r="F50" s="43">
        <v>38</v>
      </c>
      <c r="G50" s="44">
        <v>63153</v>
      </c>
      <c r="H50" s="45">
        <f t="shared" si="4"/>
        <v>349</v>
      </c>
      <c r="I50" s="23">
        <f t="shared" si="4"/>
        <v>673961</v>
      </c>
      <c r="J50" s="46">
        <f t="shared" si="2"/>
        <v>18</v>
      </c>
      <c r="K50" s="47">
        <f t="shared" si="3"/>
        <v>22</v>
      </c>
    </row>
    <row r="51" spans="1:11">
      <c r="A51" s="7" t="s">
        <v>93</v>
      </c>
      <c r="B51" s="7" t="s">
        <v>211</v>
      </c>
      <c r="C51" s="42" t="s">
        <v>94</v>
      </c>
      <c r="D51" s="22">
        <v>105</v>
      </c>
      <c r="E51" s="43">
        <v>209352</v>
      </c>
      <c r="F51" s="43">
        <v>10</v>
      </c>
      <c r="G51" s="44">
        <v>24130</v>
      </c>
      <c r="H51" s="45">
        <f t="shared" si="4"/>
        <v>115</v>
      </c>
      <c r="I51" s="23">
        <f t="shared" si="4"/>
        <v>233482</v>
      </c>
      <c r="J51" s="46">
        <f t="shared" si="2"/>
        <v>55</v>
      </c>
      <c r="K51" s="47">
        <f t="shared" si="3"/>
        <v>45</v>
      </c>
    </row>
    <row r="52" spans="1:11">
      <c r="A52" s="7" t="s">
        <v>95</v>
      </c>
      <c r="B52" s="7" t="s">
        <v>209</v>
      </c>
      <c r="C52" s="42" t="s">
        <v>96</v>
      </c>
      <c r="D52" s="22">
        <v>138</v>
      </c>
      <c r="E52" s="43">
        <v>156087</v>
      </c>
      <c r="F52" s="43">
        <v>35</v>
      </c>
      <c r="G52" s="44">
        <v>84431</v>
      </c>
      <c r="H52" s="45">
        <f t="shared" si="4"/>
        <v>173</v>
      </c>
      <c r="I52" s="23">
        <f t="shared" si="4"/>
        <v>240518</v>
      </c>
      <c r="J52" s="46">
        <f t="shared" si="2"/>
        <v>42</v>
      </c>
      <c r="K52" s="47">
        <f t="shared" si="3"/>
        <v>43</v>
      </c>
    </row>
    <row r="53" spans="1:11">
      <c r="A53" s="7" t="s">
        <v>97</v>
      </c>
      <c r="B53" s="7" t="s">
        <v>209</v>
      </c>
      <c r="C53" s="42" t="s">
        <v>98</v>
      </c>
      <c r="D53" s="22">
        <v>150</v>
      </c>
      <c r="E53" s="43">
        <v>175800</v>
      </c>
      <c r="F53" s="43">
        <v>17</v>
      </c>
      <c r="G53" s="44">
        <v>20790</v>
      </c>
      <c r="H53" s="45">
        <f t="shared" si="4"/>
        <v>167</v>
      </c>
      <c r="I53" s="23">
        <f t="shared" si="4"/>
        <v>196590</v>
      </c>
      <c r="J53" s="46">
        <f t="shared" si="2"/>
        <v>44</v>
      </c>
      <c r="K53" s="47">
        <f t="shared" si="3"/>
        <v>49</v>
      </c>
    </row>
    <row r="54" spans="1:11">
      <c r="A54" s="7" t="s">
        <v>99</v>
      </c>
      <c r="B54" s="7" t="s">
        <v>209</v>
      </c>
      <c r="C54" s="42" t="s">
        <v>100</v>
      </c>
      <c r="D54" s="22">
        <v>447</v>
      </c>
      <c r="E54" s="43">
        <v>579987</v>
      </c>
      <c r="F54" s="43">
        <v>57</v>
      </c>
      <c r="G54" s="44">
        <v>316193</v>
      </c>
      <c r="H54" s="45">
        <f t="shared" si="4"/>
        <v>504</v>
      </c>
      <c r="I54" s="23">
        <f t="shared" si="4"/>
        <v>896180</v>
      </c>
      <c r="J54" s="46">
        <f t="shared" si="2"/>
        <v>11</v>
      </c>
      <c r="K54" s="47">
        <f t="shared" si="3"/>
        <v>13</v>
      </c>
    </row>
    <row r="55" spans="1:11">
      <c r="A55" s="7" t="s">
        <v>101</v>
      </c>
      <c r="B55" s="7" t="s">
        <v>209</v>
      </c>
      <c r="C55" s="42" t="s">
        <v>102</v>
      </c>
      <c r="D55" s="22">
        <v>347</v>
      </c>
      <c r="E55" s="43">
        <v>632873</v>
      </c>
      <c r="F55" s="43">
        <v>37</v>
      </c>
      <c r="G55" s="44">
        <v>88372</v>
      </c>
      <c r="H55" s="45">
        <f t="shared" si="4"/>
        <v>384</v>
      </c>
      <c r="I55" s="23">
        <f t="shared" si="4"/>
        <v>721245</v>
      </c>
      <c r="J55" s="46">
        <f t="shared" si="2"/>
        <v>14</v>
      </c>
      <c r="K55" s="47">
        <f t="shared" si="3"/>
        <v>20</v>
      </c>
    </row>
    <row r="56" spans="1:11">
      <c r="A56" s="7" t="s">
        <v>103</v>
      </c>
      <c r="B56" s="7" t="s">
        <v>210</v>
      </c>
      <c r="C56" s="42" t="s">
        <v>104</v>
      </c>
      <c r="D56" s="22">
        <v>225</v>
      </c>
      <c r="E56" s="43">
        <v>397312</v>
      </c>
      <c r="F56" s="43">
        <v>17</v>
      </c>
      <c r="G56" s="44">
        <v>32856</v>
      </c>
      <c r="H56" s="45">
        <f t="shared" si="4"/>
        <v>242</v>
      </c>
      <c r="I56" s="23">
        <f t="shared" si="4"/>
        <v>430168</v>
      </c>
      <c r="J56" s="46">
        <f t="shared" si="2"/>
        <v>29</v>
      </c>
      <c r="K56" s="47">
        <f t="shared" si="3"/>
        <v>30</v>
      </c>
    </row>
    <row r="57" spans="1:11">
      <c r="A57" s="7" t="s">
        <v>105</v>
      </c>
      <c r="B57" s="7" t="s">
        <v>208</v>
      </c>
      <c r="C57" s="42" t="s">
        <v>106</v>
      </c>
      <c r="D57" s="22">
        <v>66</v>
      </c>
      <c r="E57" s="43">
        <v>57249</v>
      </c>
      <c r="F57" s="43">
        <v>6</v>
      </c>
      <c r="G57" s="44">
        <v>11114</v>
      </c>
      <c r="H57" s="45">
        <f t="shared" si="4"/>
        <v>72</v>
      </c>
      <c r="I57" s="23">
        <f t="shared" si="4"/>
        <v>68363</v>
      </c>
      <c r="J57" s="46">
        <f t="shared" si="2"/>
        <v>61</v>
      </c>
      <c r="K57" s="47">
        <f t="shared" si="3"/>
        <v>62</v>
      </c>
    </row>
    <row r="58" spans="1:11">
      <c r="A58" s="7" t="s">
        <v>107</v>
      </c>
      <c r="B58" s="7" t="s">
        <v>204</v>
      </c>
      <c r="C58" s="42" t="s">
        <v>108</v>
      </c>
      <c r="D58" s="22">
        <v>619</v>
      </c>
      <c r="E58" s="43">
        <v>3983838</v>
      </c>
      <c r="F58" s="43">
        <v>98</v>
      </c>
      <c r="G58" s="44">
        <v>524875</v>
      </c>
      <c r="H58" s="45">
        <f t="shared" si="4"/>
        <v>717</v>
      </c>
      <c r="I58" s="23">
        <f t="shared" si="4"/>
        <v>4508713</v>
      </c>
      <c r="J58" s="46">
        <f t="shared" si="2"/>
        <v>9</v>
      </c>
      <c r="K58" s="47">
        <f t="shared" si="3"/>
        <v>5</v>
      </c>
    </row>
    <row r="59" spans="1:11">
      <c r="A59" s="7" t="s">
        <v>109</v>
      </c>
      <c r="B59" s="7" t="s">
        <v>206</v>
      </c>
      <c r="C59" s="42" t="s">
        <v>110</v>
      </c>
      <c r="D59" s="22">
        <v>326</v>
      </c>
      <c r="E59" s="43">
        <v>637578</v>
      </c>
      <c r="F59" s="43">
        <v>28</v>
      </c>
      <c r="G59" s="44">
        <v>95071</v>
      </c>
      <c r="H59" s="45">
        <f t="shared" si="4"/>
        <v>354</v>
      </c>
      <c r="I59" s="23">
        <f t="shared" si="4"/>
        <v>732649</v>
      </c>
      <c r="J59" s="46">
        <f t="shared" si="2"/>
        <v>17</v>
      </c>
      <c r="K59" s="47">
        <f t="shared" si="3"/>
        <v>18</v>
      </c>
    </row>
    <row r="60" spans="1:11">
      <c r="A60" s="7" t="s">
        <v>111</v>
      </c>
      <c r="B60" s="7" t="s">
        <v>205</v>
      </c>
      <c r="C60" s="42" t="s">
        <v>112</v>
      </c>
      <c r="D60" s="22">
        <v>0</v>
      </c>
      <c r="E60" s="43">
        <v>0</v>
      </c>
      <c r="F60" s="43">
        <v>0</v>
      </c>
      <c r="G60" s="44">
        <v>0</v>
      </c>
      <c r="H60" s="45">
        <f t="shared" si="4"/>
        <v>0</v>
      </c>
      <c r="I60" s="23">
        <f t="shared" si="4"/>
        <v>0</v>
      </c>
      <c r="J60" s="46">
        <f t="shared" si="2"/>
        <v>83</v>
      </c>
      <c r="K60" s="47">
        <f t="shared" si="3"/>
        <v>83</v>
      </c>
    </row>
    <row r="61" spans="1:11">
      <c r="A61" s="7" t="s">
        <v>113</v>
      </c>
      <c r="B61" s="7" t="s">
        <v>206</v>
      </c>
      <c r="C61" s="42" t="s">
        <v>114</v>
      </c>
      <c r="D61" s="22">
        <v>195</v>
      </c>
      <c r="E61" s="43">
        <v>491978</v>
      </c>
      <c r="F61" s="43">
        <v>44</v>
      </c>
      <c r="G61" s="44">
        <v>220621</v>
      </c>
      <c r="H61" s="45">
        <f t="shared" si="4"/>
        <v>239</v>
      </c>
      <c r="I61" s="23">
        <f t="shared" si="4"/>
        <v>712599</v>
      </c>
      <c r="J61" s="46">
        <f t="shared" si="2"/>
        <v>31</v>
      </c>
      <c r="K61" s="47">
        <f t="shared" si="3"/>
        <v>21</v>
      </c>
    </row>
    <row r="62" spans="1:11">
      <c r="A62" s="7" t="s">
        <v>115</v>
      </c>
      <c r="B62" s="7" t="s">
        <v>209</v>
      </c>
      <c r="C62" s="42" t="s">
        <v>116</v>
      </c>
      <c r="D62" s="22">
        <v>278</v>
      </c>
      <c r="E62" s="43">
        <v>392916</v>
      </c>
      <c r="F62" s="43">
        <v>32</v>
      </c>
      <c r="G62" s="44">
        <v>35285</v>
      </c>
      <c r="H62" s="45">
        <f t="shared" si="4"/>
        <v>310</v>
      </c>
      <c r="I62" s="23">
        <f t="shared" si="4"/>
        <v>428201</v>
      </c>
      <c r="J62" s="46">
        <f t="shared" si="2"/>
        <v>20</v>
      </c>
      <c r="K62" s="47">
        <f t="shared" si="3"/>
        <v>31</v>
      </c>
    </row>
    <row r="63" spans="1:11">
      <c r="A63" s="7" t="s">
        <v>117</v>
      </c>
      <c r="B63" s="7" t="s">
        <v>207</v>
      </c>
      <c r="C63" s="42" t="s">
        <v>118</v>
      </c>
      <c r="D63" s="22">
        <v>20</v>
      </c>
      <c r="E63" s="43">
        <v>60965</v>
      </c>
      <c r="F63" s="43">
        <v>2</v>
      </c>
      <c r="G63" s="44">
        <v>1600</v>
      </c>
      <c r="H63" s="45">
        <f t="shared" si="4"/>
        <v>22</v>
      </c>
      <c r="I63" s="23">
        <f t="shared" si="4"/>
        <v>62565</v>
      </c>
      <c r="J63" s="46">
        <f t="shared" si="2"/>
        <v>68</v>
      </c>
      <c r="K63" s="47">
        <f t="shared" si="3"/>
        <v>63</v>
      </c>
    </row>
    <row r="64" spans="1:11">
      <c r="A64" s="7" t="s">
        <v>119</v>
      </c>
      <c r="B64" s="7" t="s">
        <v>208</v>
      </c>
      <c r="C64" s="42" t="s">
        <v>120</v>
      </c>
      <c r="D64" s="22">
        <v>67</v>
      </c>
      <c r="E64" s="43">
        <v>139806</v>
      </c>
      <c r="F64" s="43">
        <v>12</v>
      </c>
      <c r="G64" s="44">
        <v>31327</v>
      </c>
      <c r="H64" s="45">
        <f t="shared" ref="H64:I79" si="5">SUM(D64,F64)</f>
        <v>79</v>
      </c>
      <c r="I64" s="23">
        <f t="shared" si="5"/>
        <v>171133</v>
      </c>
      <c r="J64" s="46">
        <f t="shared" si="2"/>
        <v>60</v>
      </c>
      <c r="K64" s="47">
        <f t="shared" si="3"/>
        <v>51</v>
      </c>
    </row>
    <row r="65" spans="1:11">
      <c r="A65" s="7" t="s">
        <v>121</v>
      </c>
      <c r="B65" s="7" t="s">
        <v>204</v>
      </c>
      <c r="C65" s="42" t="s">
        <v>122</v>
      </c>
      <c r="D65" s="22">
        <v>1300</v>
      </c>
      <c r="E65" s="43">
        <v>5935115</v>
      </c>
      <c r="F65" s="43">
        <v>168</v>
      </c>
      <c r="G65" s="44">
        <v>1144421</v>
      </c>
      <c r="H65" s="45">
        <f t="shared" si="5"/>
        <v>1468</v>
      </c>
      <c r="I65" s="23">
        <f t="shared" si="5"/>
        <v>7079536</v>
      </c>
      <c r="J65" s="46">
        <f t="shared" si="2"/>
        <v>4</v>
      </c>
      <c r="K65" s="47">
        <f t="shared" si="3"/>
        <v>3</v>
      </c>
    </row>
    <row r="66" spans="1:11">
      <c r="A66" s="48" t="s">
        <v>123</v>
      </c>
      <c r="B66" s="48" t="s">
        <v>205</v>
      </c>
      <c r="C66" s="49" t="s">
        <v>124</v>
      </c>
      <c r="D66" s="22">
        <v>3</v>
      </c>
      <c r="E66" s="50">
        <v>1100</v>
      </c>
      <c r="F66" s="50">
        <v>0</v>
      </c>
      <c r="G66" s="51">
        <v>0</v>
      </c>
      <c r="H66" s="45">
        <f t="shared" si="5"/>
        <v>3</v>
      </c>
      <c r="I66" s="23">
        <f t="shared" si="5"/>
        <v>1100</v>
      </c>
      <c r="J66" s="46">
        <f t="shared" si="2"/>
        <v>76</v>
      </c>
      <c r="K66" s="47">
        <f t="shared" si="3"/>
        <v>79</v>
      </c>
    </row>
    <row r="67" spans="1:11">
      <c r="A67" s="7" t="s">
        <v>125</v>
      </c>
      <c r="B67" s="7" t="s">
        <v>206</v>
      </c>
      <c r="C67" s="42" t="s">
        <v>126</v>
      </c>
      <c r="D67" s="22">
        <v>147</v>
      </c>
      <c r="E67" s="43">
        <v>178879</v>
      </c>
      <c r="F67" s="43">
        <v>3</v>
      </c>
      <c r="G67" s="44">
        <v>1875</v>
      </c>
      <c r="H67" s="45">
        <f t="shared" si="5"/>
        <v>150</v>
      </c>
      <c r="I67" s="23">
        <f t="shared" si="5"/>
        <v>180754</v>
      </c>
      <c r="J67" s="46">
        <f t="shared" si="2"/>
        <v>47</v>
      </c>
      <c r="K67" s="47">
        <f t="shared" si="3"/>
        <v>50</v>
      </c>
    </row>
    <row r="68" spans="1:11">
      <c r="A68" s="7" t="s">
        <v>127</v>
      </c>
      <c r="B68" s="7" t="s">
        <v>204</v>
      </c>
      <c r="C68" s="42" t="s">
        <v>128</v>
      </c>
      <c r="D68" s="22">
        <v>1382</v>
      </c>
      <c r="E68" s="43">
        <v>9014489</v>
      </c>
      <c r="F68" s="43">
        <v>108</v>
      </c>
      <c r="G68" s="44">
        <v>530294</v>
      </c>
      <c r="H68" s="45">
        <f t="shared" si="5"/>
        <v>1490</v>
      </c>
      <c r="I68" s="23">
        <f t="shared" si="5"/>
        <v>9544783</v>
      </c>
      <c r="J68" s="46">
        <f t="shared" si="2"/>
        <v>2</v>
      </c>
      <c r="K68" s="47">
        <f t="shared" si="3"/>
        <v>2</v>
      </c>
    </row>
    <row r="69" spans="1:11">
      <c r="A69" s="7" t="s">
        <v>129</v>
      </c>
      <c r="B69" s="7" t="s">
        <v>205</v>
      </c>
      <c r="C69" s="42" t="s">
        <v>130</v>
      </c>
      <c r="D69" s="22">
        <v>2</v>
      </c>
      <c r="E69" s="43">
        <v>30056</v>
      </c>
      <c r="F69" s="43">
        <v>3</v>
      </c>
      <c r="G69" s="44">
        <v>30618</v>
      </c>
      <c r="H69" s="45">
        <f t="shared" si="5"/>
        <v>5</v>
      </c>
      <c r="I69" s="23">
        <f t="shared" si="5"/>
        <v>60674</v>
      </c>
      <c r="J69" s="46">
        <f t="shared" si="2"/>
        <v>73</v>
      </c>
      <c r="K69" s="47">
        <f t="shared" si="3"/>
        <v>64</v>
      </c>
    </row>
    <row r="70" spans="1:11">
      <c r="A70" s="48" t="s">
        <v>131</v>
      </c>
      <c r="B70" s="48" t="s">
        <v>204</v>
      </c>
      <c r="C70" s="49" t="s">
        <v>132</v>
      </c>
      <c r="D70" s="65">
        <v>586</v>
      </c>
      <c r="E70" s="50">
        <v>1245485</v>
      </c>
      <c r="F70" s="50">
        <v>208</v>
      </c>
      <c r="G70" s="51">
        <v>181986</v>
      </c>
      <c r="H70" s="24">
        <f t="shared" si="5"/>
        <v>794</v>
      </c>
      <c r="I70" s="23">
        <f t="shared" si="5"/>
        <v>1427471</v>
      </c>
      <c r="J70" s="46">
        <f t="shared" si="2"/>
        <v>6</v>
      </c>
      <c r="K70" s="47">
        <f t="shared" si="3"/>
        <v>11</v>
      </c>
    </row>
    <row r="71" spans="1:11">
      <c r="A71" s="48" t="s">
        <v>133</v>
      </c>
      <c r="B71" s="48" t="s">
        <v>205</v>
      </c>
      <c r="C71" s="49" t="s">
        <v>134</v>
      </c>
      <c r="D71" s="65">
        <v>0</v>
      </c>
      <c r="E71" s="50">
        <v>0</v>
      </c>
      <c r="F71" s="50">
        <v>0</v>
      </c>
      <c r="G71" s="51">
        <v>0</v>
      </c>
      <c r="H71" s="24">
        <f t="shared" si="5"/>
        <v>0</v>
      </c>
      <c r="I71" s="23">
        <f t="shared" si="5"/>
        <v>0</v>
      </c>
      <c r="J71" s="46">
        <f t="shared" si="2"/>
        <v>83</v>
      </c>
      <c r="K71" s="47">
        <f t="shared" si="3"/>
        <v>83</v>
      </c>
    </row>
    <row r="72" spans="1:11">
      <c r="A72" s="48" t="s">
        <v>135</v>
      </c>
      <c r="B72" s="48" t="s">
        <v>205</v>
      </c>
      <c r="C72" s="49" t="s">
        <v>136</v>
      </c>
      <c r="D72" s="22">
        <v>2</v>
      </c>
      <c r="E72" s="50">
        <v>1100</v>
      </c>
      <c r="F72" s="50">
        <v>2</v>
      </c>
      <c r="G72" s="51">
        <v>330</v>
      </c>
      <c r="H72" s="45">
        <f t="shared" si="5"/>
        <v>4</v>
      </c>
      <c r="I72" s="23">
        <f t="shared" si="5"/>
        <v>1430</v>
      </c>
      <c r="J72" s="46">
        <f t="shared" si="2"/>
        <v>75</v>
      </c>
      <c r="K72" s="47">
        <f t="shared" si="3"/>
        <v>78</v>
      </c>
    </row>
    <row r="73" spans="1:11">
      <c r="A73" s="7" t="s">
        <v>137</v>
      </c>
      <c r="B73" s="7" t="s">
        <v>210</v>
      </c>
      <c r="C73" s="42" t="s">
        <v>138</v>
      </c>
      <c r="D73" s="22">
        <v>23</v>
      </c>
      <c r="E73" s="43">
        <v>21426</v>
      </c>
      <c r="F73" s="43">
        <v>11</v>
      </c>
      <c r="G73" s="44">
        <v>3855</v>
      </c>
      <c r="H73" s="45">
        <f t="shared" si="5"/>
        <v>34</v>
      </c>
      <c r="I73" s="23">
        <f t="shared" si="5"/>
        <v>25281</v>
      </c>
      <c r="J73" s="46">
        <f t="shared" si="2"/>
        <v>63</v>
      </c>
      <c r="K73" s="47">
        <f t="shared" si="3"/>
        <v>70</v>
      </c>
    </row>
    <row r="74" spans="1:11">
      <c r="A74" s="7" t="s">
        <v>139</v>
      </c>
      <c r="B74" s="7" t="s">
        <v>211</v>
      </c>
      <c r="C74" s="42" t="s">
        <v>140</v>
      </c>
      <c r="D74" s="22">
        <v>138</v>
      </c>
      <c r="E74" s="43">
        <v>255416</v>
      </c>
      <c r="F74" s="43">
        <v>13</v>
      </c>
      <c r="G74" s="44">
        <v>90332</v>
      </c>
      <c r="H74" s="45">
        <f t="shared" si="5"/>
        <v>151</v>
      </c>
      <c r="I74" s="23">
        <f t="shared" si="5"/>
        <v>345748</v>
      </c>
      <c r="J74" s="46">
        <f t="shared" si="2"/>
        <v>46</v>
      </c>
      <c r="K74" s="47">
        <f t="shared" si="3"/>
        <v>35</v>
      </c>
    </row>
    <row r="75" spans="1:11">
      <c r="A75" s="7" t="s">
        <v>141</v>
      </c>
      <c r="B75" s="7" t="s">
        <v>210</v>
      </c>
      <c r="C75" s="42" t="s">
        <v>142</v>
      </c>
      <c r="D75" s="22">
        <v>30</v>
      </c>
      <c r="E75" s="43">
        <v>35708</v>
      </c>
      <c r="F75" s="43">
        <v>9</v>
      </c>
      <c r="G75" s="44">
        <v>7957</v>
      </c>
      <c r="H75" s="45">
        <f t="shared" si="5"/>
        <v>39</v>
      </c>
      <c r="I75" s="23">
        <f t="shared" si="5"/>
        <v>43665</v>
      </c>
      <c r="J75" s="46">
        <f t="shared" ref="J75:J96" si="6">_xlfn.RANK.EQ(H75,$H$11:$H$96,0)</f>
        <v>62</v>
      </c>
      <c r="K75" s="47">
        <f t="shared" ref="K75:K96" si="7">_xlfn.RANK.EQ(I75,$I$11:$I$96,0)</f>
        <v>66</v>
      </c>
    </row>
    <row r="76" spans="1:11">
      <c r="A76" s="7" t="s">
        <v>143</v>
      </c>
      <c r="B76" s="7" t="s">
        <v>209</v>
      </c>
      <c r="C76" s="42" t="s">
        <v>144</v>
      </c>
      <c r="D76" s="22">
        <v>206</v>
      </c>
      <c r="E76" s="43">
        <v>245747</v>
      </c>
      <c r="F76" s="43">
        <v>23</v>
      </c>
      <c r="G76" s="44">
        <v>28067</v>
      </c>
      <c r="H76" s="45">
        <f t="shared" si="5"/>
        <v>229</v>
      </c>
      <c r="I76" s="23">
        <f t="shared" si="5"/>
        <v>273814</v>
      </c>
      <c r="J76" s="46">
        <f t="shared" si="6"/>
        <v>35</v>
      </c>
      <c r="K76" s="47">
        <f t="shared" si="7"/>
        <v>40</v>
      </c>
    </row>
    <row r="77" spans="1:11">
      <c r="A77" s="7" t="s">
        <v>145</v>
      </c>
      <c r="B77" s="7" t="s">
        <v>209</v>
      </c>
      <c r="C77" s="42" t="s">
        <v>146</v>
      </c>
      <c r="D77" s="22">
        <v>117</v>
      </c>
      <c r="E77" s="43">
        <v>184677</v>
      </c>
      <c r="F77" s="43">
        <v>35</v>
      </c>
      <c r="G77" s="44">
        <v>30688</v>
      </c>
      <c r="H77" s="45">
        <f t="shared" si="5"/>
        <v>152</v>
      </c>
      <c r="I77" s="23">
        <f t="shared" si="5"/>
        <v>215365</v>
      </c>
      <c r="J77" s="46">
        <f t="shared" si="6"/>
        <v>45</v>
      </c>
      <c r="K77" s="47">
        <f t="shared" si="7"/>
        <v>46</v>
      </c>
    </row>
    <row r="78" spans="1:11">
      <c r="A78" s="7" t="s">
        <v>147</v>
      </c>
      <c r="B78" s="7" t="s">
        <v>204</v>
      </c>
      <c r="C78" s="42" t="s">
        <v>148</v>
      </c>
      <c r="D78" s="22">
        <v>316</v>
      </c>
      <c r="E78" s="43">
        <v>413932</v>
      </c>
      <c r="F78" s="43">
        <v>33</v>
      </c>
      <c r="G78" s="44">
        <v>95676</v>
      </c>
      <c r="H78" s="45">
        <f t="shared" si="5"/>
        <v>349</v>
      </c>
      <c r="I78" s="23">
        <f t="shared" si="5"/>
        <v>509608</v>
      </c>
      <c r="J78" s="46">
        <f t="shared" si="6"/>
        <v>18</v>
      </c>
      <c r="K78" s="47">
        <f t="shared" si="7"/>
        <v>29</v>
      </c>
    </row>
    <row r="79" spans="1:11">
      <c r="A79" s="7" t="s">
        <v>149</v>
      </c>
      <c r="B79" s="7" t="s">
        <v>204</v>
      </c>
      <c r="C79" s="42" t="s">
        <v>150</v>
      </c>
      <c r="D79" s="22">
        <v>444</v>
      </c>
      <c r="E79" s="43">
        <v>1276721</v>
      </c>
      <c r="F79" s="43">
        <v>57</v>
      </c>
      <c r="G79" s="44">
        <v>164491</v>
      </c>
      <c r="H79" s="45">
        <f t="shared" si="5"/>
        <v>501</v>
      </c>
      <c r="I79" s="23">
        <f t="shared" si="5"/>
        <v>1441212</v>
      </c>
      <c r="J79" s="46">
        <f t="shared" si="6"/>
        <v>12</v>
      </c>
      <c r="K79" s="47">
        <f t="shared" si="7"/>
        <v>10</v>
      </c>
    </row>
    <row r="80" spans="1:11">
      <c r="A80" s="7" t="s">
        <v>151</v>
      </c>
      <c r="B80" s="7" t="s">
        <v>209</v>
      </c>
      <c r="C80" s="42" t="s">
        <v>152</v>
      </c>
      <c r="D80" s="22">
        <v>213</v>
      </c>
      <c r="E80" s="43">
        <v>534300</v>
      </c>
      <c r="F80" s="43">
        <v>42</v>
      </c>
      <c r="G80" s="44">
        <v>95085</v>
      </c>
      <c r="H80" s="45">
        <f t="shared" ref="H80:I96" si="8">SUM(D80,F80)</f>
        <v>255</v>
      </c>
      <c r="I80" s="23">
        <f t="shared" si="8"/>
        <v>629385</v>
      </c>
      <c r="J80" s="46">
        <f t="shared" si="6"/>
        <v>28</v>
      </c>
      <c r="K80" s="47">
        <f t="shared" si="7"/>
        <v>25</v>
      </c>
    </row>
    <row r="81" spans="1:11">
      <c r="A81" s="7" t="s">
        <v>153</v>
      </c>
      <c r="B81" s="7" t="s">
        <v>209</v>
      </c>
      <c r="C81" s="42" t="s">
        <v>154</v>
      </c>
      <c r="D81" s="22">
        <v>283</v>
      </c>
      <c r="E81" s="43">
        <v>574810</v>
      </c>
      <c r="F81" s="43">
        <v>26</v>
      </c>
      <c r="G81" s="44">
        <v>16259</v>
      </c>
      <c r="H81" s="45">
        <f t="shared" si="8"/>
        <v>309</v>
      </c>
      <c r="I81" s="23">
        <f t="shared" si="8"/>
        <v>591069</v>
      </c>
      <c r="J81" s="46">
        <f t="shared" si="6"/>
        <v>21</v>
      </c>
      <c r="K81" s="47">
        <f t="shared" si="7"/>
        <v>26</v>
      </c>
    </row>
    <row r="82" spans="1:11">
      <c r="A82" s="48" t="s">
        <v>155</v>
      </c>
      <c r="B82" s="48" t="s">
        <v>205</v>
      </c>
      <c r="C82" s="49" t="s">
        <v>156</v>
      </c>
      <c r="D82" s="22">
        <v>1</v>
      </c>
      <c r="E82" s="50">
        <v>1000</v>
      </c>
      <c r="F82" s="50">
        <v>0</v>
      </c>
      <c r="G82" s="51">
        <v>0</v>
      </c>
      <c r="H82" s="45">
        <f t="shared" si="8"/>
        <v>1</v>
      </c>
      <c r="I82" s="23">
        <f t="shared" si="8"/>
        <v>1000</v>
      </c>
      <c r="J82" s="46">
        <f t="shared" si="6"/>
        <v>82</v>
      </c>
      <c r="K82" s="47">
        <f t="shared" si="7"/>
        <v>80</v>
      </c>
    </row>
    <row r="83" spans="1:11">
      <c r="A83" s="7" t="s">
        <v>157</v>
      </c>
      <c r="B83" s="7" t="s">
        <v>209</v>
      </c>
      <c r="C83" s="42" t="s">
        <v>158</v>
      </c>
      <c r="D83" s="22">
        <v>120</v>
      </c>
      <c r="E83" s="43">
        <v>112477</v>
      </c>
      <c r="F83" s="43">
        <v>14</v>
      </c>
      <c r="G83" s="44">
        <v>26540</v>
      </c>
      <c r="H83" s="45">
        <f t="shared" si="8"/>
        <v>134</v>
      </c>
      <c r="I83" s="23">
        <f t="shared" si="8"/>
        <v>139017</v>
      </c>
      <c r="J83" s="46">
        <f t="shared" si="6"/>
        <v>50</v>
      </c>
      <c r="K83" s="47">
        <f t="shared" si="7"/>
        <v>55</v>
      </c>
    </row>
    <row r="84" spans="1:11">
      <c r="A84" s="7" t="s">
        <v>159</v>
      </c>
      <c r="B84" s="7" t="s">
        <v>209</v>
      </c>
      <c r="C84" s="42" t="s">
        <v>160</v>
      </c>
      <c r="D84" s="22">
        <v>185</v>
      </c>
      <c r="E84" s="43">
        <v>194889</v>
      </c>
      <c r="F84" s="43">
        <v>114</v>
      </c>
      <c r="G84" s="44">
        <v>138204</v>
      </c>
      <c r="H84" s="45">
        <f t="shared" si="8"/>
        <v>299</v>
      </c>
      <c r="I84" s="23">
        <f t="shared" si="8"/>
        <v>333093</v>
      </c>
      <c r="J84" s="46">
        <f t="shared" si="6"/>
        <v>24</v>
      </c>
      <c r="K84" s="47">
        <f t="shared" si="7"/>
        <v>36</v>
      </c>
    </row>
    <row r="85" spans="1:11">
      <c r="A85" s="6" t="s">
        <v>161</v>
      </c>
      <c r="B85" s="6" t="s">
        <v>209</v>
      </c>
      <c r="C85" s="52" t="s">
        <v>162</v>
      </c>
      <c r="D85" s="53">
        <v>111</v>
      </c>
      <c r="E85" s="54">
        <v>136424</v>
      </c>
      <c r="F85" s="54">
        <v>22</v>
      </c>
      <c r="G85" s="55">
        <v>17713</v>
      </c>
      <c r="H85" s="56">
        <f t="shared" si="8"/>
        <v>133</v>
      </c>
      <c r="I85" s="57">
        <f t="shared" si="8"/>
        <v>154137</v>
      </c>
      <c r="J85" s="58">
        <f t="shared" si="6"/>
        <v>52</v>
      </c>
      <c r="K85" s="59">
        <f t="shared" si="7"/>
        <v>53</v>
      </c>
    </row>
    <row r="86" spans="1:11">
      <c r="A86" s="7" t="s">
        <v>163</v>
      </c>
      <c r="B86" s="7" t="s">
        <v>206</v>
      </c>
      <c r="C86" s="42" t="s">
        <v>164</v>
      </c>
      <c r="D86" s="22">
        <v>209</v>
      </c>
      <c r="E86" s="43">
        <v>641718</v>
      </c>
      <c r="F86" s="43">
        <v>27</v>
      </c>
      <c r="G86" s="44">
        <v>83226</v>
      </c>
      <c r="H86" s="45">
        <f t="shared" si="8"/>
        <v>236</v>
      </c>
      <c r="I86" s="23">
        <f t="shared" si="8"/>
        <v>724944</v>
      </c>
      <c r="J86" s="46">
        <f t="shared" si="6"/>
        <v>32</v>
      </c>
      <c r="K86" s="47">
        <f t="shared" si="7"/>
        <v>19</v>
      </c>
    </row>
    <row r="87" spans="1:11">
      <c r="A87" s="48" t="s">
        <v>165</v>
      </c>
      <c r="B87" s="48" t="s">
        <v>205</v>
      </c>
      <c r="C87" s="49" t="s">
        <v>166</v>
      </c>
      <c r="D87" s="22">
        <v>0</v>
      </c>
      <c r="E87" s="50">
        <v>0</v>
      </c>
      <c r="F87" s="50">
        <v>0</v>
      </c>
      <c r="G87" s="51">
        <v>0</v>
      </c>
      <c r="H87" s="45">
        <f t="shared" si="8"/>
        <v>0</v>
      </c>
      <c r="I87" s="23">
        <f t="shared" si="8"/>
        <v>0</v>
      </c>
      <c r="J87" s="46">
        <f t="shared" si="6"/>
        <v>83</v>
      </c>
      <c r="K87" s="47">
        <f t="shared" si="7"/>
        <v>83</v>
      </c>
    </row>
    <row r="88" spans="1:11">
      <c r="A88" s="7" t="s">
        <v>167</v>
      </c>
      <c r="B88" s="7" t="s">
        <v>204</v>
      </c>
      <c r="C88" s="42" t="s">
        <v>168</v>
      </c>
      <c r="D88" s="22">
        <v>716</v>
      </c>
      <c r="E88" s="43">
        <v>2118556</v>
      </c>
      <c r="F88" s="43">
        <v>97</v>
      </c>
      <c r="G88" s="44">
        <v>520522</v>
      </c>
      <c r="H88" s="45">
        <f t="shared" si="8"/>
        <v>813</v>
      </c>
      <c r="I88" s="23">
        <f t="shared" si="8"/>
        <v>2639078</v>
      </c>
      <c r="J88" s="46">
        <f t="shared" si="6"/>
        <v>5</v>
      </c>
      <c r="K88" s="47">
        <f t="shared" si="7"/>
        <v>7</v>
      </c>
    </row>
    <row r="89" spans="1:11">
      <c r="A89" s="7" t="s">
        <v>169</v>
      </c>
      <c r="B89" s="7" t="s">
        <v>209</v>
      </c>
      <c r="C89" s="42" t="s">
        <v>170</v>
      </c>
      <c r="D89" s="22">
        <v>105</v>
      </c>
      <c r="E89" s="43">
        <v>90141</v>
      </c>
      <c r="F89" s="43">
        <v>15</v>
      </c>
      <c r="G89" s="44">
        <v>16076</v>
      </c>
      <c r="H89" s="45">
        <f t="shared" si="8"/>
        <v>120</v>
      </c>
      <c r="I89" s="23">
        <f t="shared" si="8"/>
        <v>106217</v>
      </c>
      <c r="J89" s="46">
        <f t="shared" si="6"/>
        <v>54</v>
      </c>
      <c r="K89" s="47">
        <f t="shared" si="7"/>
        <v>60</v>
      </c>
    </row>
    <row r="90" spans="1:11">
      <c r="A90" s="7" t="s">
        <v>171</v>
      </c>
      <c r="B90" s="7" t="s">
        <v>209</v>
      </c>
      <c r="C90" s="42" t="s">
        <v>172</v>
      </c>
      <c r="D90" s="22">
        <v>234</v>
      </c>
      <c r="E90" s="43">
        <v>674308</v>
      </c>
      <c r="F90" s="43">
        <v>26</v>
      </c>
      <c r="G90" s="44">
        <v>68925</v>
      </c>
      <c r="H90" s="45">
        <f t="shared" si="8"/>
        <v>260</v>
      </c>
      <c r="I90" s="23">
        <f t="shared" si="8"/>
        <v>743233</v>
      </c>
      <c r="J90" s="46">
        <f t="shared" si="6"/>
        <v>26</v>
      </c>
      <c r="K90" s="47">
        <f t="shared" si="7"/>
        <v>17</v>
      </c>
    </row>
    <row r="91" spans="1:11">
      <c r="A91" s="7" t="s">
        <v>173</v>
      </c>
      <c r="B91" s="7" t="s">
        <v>209</v>
      </c>
      <c r="C91" s="42" t="s">
        <v>174</v>
      </c>
      <c r="D91" s="22">
        <v>309</v>
      </c>
      <c r="E91" s="43">
        <v>566204</v>
      </c>
      <c r="F91" s="43">
        <v>51</v>
      </c>
      <c r="G91" s="44">
        <v>79444</v>
      </c>
      <c r="H91" s="45">
        <f t="shared" si="8"/>
        <v>360</v>
      </c>
      <c r="I91" s="23">
        <f t="shared" si="8"/>
        <v>645648</v>
      </c>
      <c r="J91" s="46">
        <f t="shared" si="6"/>
        <v>15</v>
      </c>
      <c r="K91" s="47">
        <f t="shared" si="7"/>
        <v>24</v>
      </c>
    </row>
    <row r="92" spans="1:11">
      <c r="A92" s="7" t="s">
        <v>175</v>
      </c>
      <c r="B92" s="7" t="s">
        <v>209</v>
      </c>
      <c r="C92" s="42" t="s">
        <v>176</v>
      </c>
      <c r="D92" s="22">
        <v>80</v>
      </c>
      <c r="E92" s="43">
        <v>82321</v>
      </c>
      <c r="F92" s="43">
        <v>17</v>
      </c>
      <c r="G92" s="44">
        <v>43295</v>
      </c>
      <c r="H92" s="45">
        <f t="shared" si="8"/>
        <v>97</v>
      </c>
      <c r="I92" s="23">
        <f t="shared" si="8"/>
        <v>125616</v>
      </c>
      <c r="J92" s="46">
        <f t="shared" si="6"/>
        <v>58</v>
      </c>
      <c r="K92" s="47">
        <f t="shared" si="7"/>
        <v>58</v>
      </c>
    </row>
    <row r="93" spans="1:11">
      <c r="A93" s="7" t="s">
        <v>177</v>
      </c>
      <c r="B93" s="7" t="s">
        <v>209</v>
      </c>
      <c r="C93" s="42" t="s">
        <v>178</v>
      </c>
      <c r="D93" s="22">
        <v>161</v>
      </c>
      <c r="E93" s="43">
        <v>210314</v>
      </c>
      <c r="F93" s="43">
        <v>15</v>
      </c>
      <c r="G93" s="44">
        <v>90334</v>
      </c>
      <c r="H93" s="45">
        <f t="shared" si="8"/>
        <v>176</v>
      </c>
      <c r="I93" s="23">
        <f t="shared" si="8"/>
        <v>300648</v>
      </c>
      <c r="J93" s="46">
        <f t="shared" si="6"/>
        <v>40</v>
      </c>
      <c r="K93" s="47">
        <f t="shared" si="7"/>
        <v>39</v>
      </c>
    </row>
    <row r="94" spans="1:11">
      <c r="A94" s="7" t="s">
        <v>179</v>
      </c>
      <c r="B94" s="7" t="s">
        <v>209</v>
      </c>
      <c r="C94" s="42" t="s">
        <v>180</v>
      </c>
      <c r="D94" s="22">
        <v>197</v>
      </c>
      <c r="E94" s="43">
        <v>232640</v>
      </c>
      <c r="F94" s="43">
        <v>63</v>
      </c>
      <c r="G94" s="44">
        <v>157027</v>
      </c>
      <c r="H94" s="45">
        <f t="shared" si="8"/>
        <v>260</v>
      </c>
      <c r="I94" s="23">
        <f t="shared" si="8"/>
        <v>389667</v>
      </c>
      <c r="J94" s="46">
        <f t="shared" si="6"/>
        <v>26</v>
      </c>
      <c r="K94" s="47">
        <f t="shared" si="7"/>
        <v>33</v>
      </c>
    </row>
    <row r="95" spans="1:11">
      <c r="A95" s="7" t="s">
        <v>181</v>
      </c>
      <c r="B95" s="7" t="s">
        <v>206</v>
      </c>
      <c r="C95" s="42" t="s">
        <v>182</v>
      </c>
      <c r="D95" s="22">
        <v>16</v>
      </c>
      <c r="E95" s="43">
        <v>5468</v>
      </c>
      <c r="F95" s="43">
        <v>1</v>
      </c>
      <c r="G95" s="44">
        <v>220</v>
      </c>
      <c r="H95" s="45">
        <f t="shared" si="8"/>
        <v>17</v>
      </c>
      <c r="I95" s="23">
        <f t="shared" si="8"/>
        <v>5688</v>
      </c>
      <c r="J95" s="46">
        <f t="shared" si="6"/>
        <v>69</v>
      </c>
      <c r="K95" s="47">
        <f t="shared" si="7"/>
        <v>74</v>
      </c>
    </row>
    <row r="96" spans="1:11" ht="14.25" thickBot="1">
      <c r="A96" s="7" t="s">
        <v>183</v>
      </c>
      <c r="B96" s="7" t="s">
        <v>209</v>
      </c>
      <c r="C96" s="42" t="s">
        <v>184</v>
      </c>
      <c r="D96" s="28">
        <v>117</v>
      </c>
      <c r="E96" s="60">
        <v>147630</v>
      </c>
      <c r="F96" s="60">
        <v>17</v>
      </c>
      <c r="G96" s="61">
        <v>51024</v>
      </c>
      <c r="H96" s="62">
        <f t="shared" si="8"/>
        <v>134</v>
      </c>
      <c r="I96" s="29">
        <f t="shared" si="8"/>
        <v>198654</v>
      </c>
      <c r="J96" s="63">
        <f t="shared" si="6"/>
        <v>50</v>
      </c>
      <c r="K96" s="64">
        <f t="shared" si="7"/>
        <v>48</v>
      </c>
    </row>
    <row r="97" spans="1:9" ht="14.25" thickBot="1">
      <c r="A97" s="32"/>
      <c r="B97" s="32"/>
      <c r="C97" s="32"/>
    </row>
    <row r="98" spans="1:9" ht="14.25" thickBot="1">
      <c r="C98" s="197" t="s">
        <v>349</v>
      </c>
      <c r="D98" s="195">
        <f>SUM(D11:D96)</f>
        <v>19936</v>
      </c>
      <c r="E98" s="195">
        <f t="shared" ref="E98:I98" si="9">SUM(E11:E96)</f>
        <v>65544969</v>
      </c>
      <c r="F98" s="195">
        <f t="shared" si="9"/>
        <v>3043</v>
      </c>
      <c r="G98" s="195">
        <f t="shared" si="9"/>
        <v>10684767</v>
      </c>
      <c r="H98" s="195">
        <f t="shared" si="9"/>
        <v>22979</v>
      </c>
      <c r="I98" s="196">
        <f t="shared" si="9"/>
        <v>76229736</v>
      </c>
    </row>
  </sheetData>
  <autoFilter ref="A10:K96" xr:uid="{00000000-0009-0000-0000-000008000000}"/>
  <mergeCells count="1">
    <mergeCell ref="D9:K9"/>
  </mergeCells>
  <phoneticPr fontId="1"/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scale="63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L98"/>
  <sheetViews>
    <sheetView view="pageBreakPreview" zoomScaleNormal="100" zoomScaleSheetLayoutView="100" workbookViewId="0">
      <pane xSplit="2" ySplit="10" topLeftCell="C11" activePane="bottomRight" state="frozen"/>
      <selection activeCell="L45" sqref="L45"/>
      <selection pane="topRight" activeCell="L45" sqref="L45"/>
      <selection pane="bottomLeft" activeCell="L45" sqref="L45"/>
      <selection pane="bottomRight" activeCell="C11" sqref="C11"/>
    </sheetView>
  </sheetViews>
  <sheetFormatPr defaultRowHeight="13.5"/>
  <cols>
    <col min="1" max="1" width="15" bestFit="1" customWidth="1"/>
    <col min="2" max="2" width="5.375" customWidth="1"/>
    <col min="3" max="3" width="24.125" customWidth="1"/>
    <col min="4" max="4" width="13.125" style="32" customWidth="1"/>
    <col min="5" max="5" width="13.125" style="79" customWidth="1"/>
    <col min="6" max="11" width="13.125" style="32" customWidth="1"/>
    <col min="12" max="12" width="11.625" style="32" bestFit="1" customWidth="1"/>
    <col min="13" max="13" width="11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225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2" customFormat="1" ht="41.25" thickBot="1">
      <c r="A4"/>
      <c r="B4"/>
      <c r="C4" s="8"/>
      <c r="D4" s="9" t="s">
        <v>3</v>
      </c>
      <c r="E4" s="10" t="s">
        <v>221</v>
      </c>
      <c r="F4" s="11" t="s">
        <v>4</v>
      </c>
      <c r="G4" s="112" t="s">
        <v>219</v>
      </c>
      <c r="H4" s="118" t="s">
        <v>5</v>
      </c>
      <c r="I4" s="119" t="s">
        <v>220</v>
      </c>
      <c r="J4" s="12" t="s">
        <v>6</v>
      </c>
      <c r="K4" s="13" t="s">
        <v>7</v>
      </c>
    </row>
    <row r="5" spans="1:12" s="32" customFormat="1">
      <c r="A5"/>
      <c r="B5"/>
      <c r="C5" s="14" t="s">
        <v>1</v>
      </c>
      <c r="D5" s="15">
        <f>INDEX(D11:D96,MATCH($C$5,$C$11:$C$96,0),0)</f>
        <v>110</v>
      </c>
      <c r="E5" s="16">
        <f>INDEX(E11:E96,MATCH($C$5,$C$11:$C$96,0),0)</f>
        <v>128487</v>
      </c>
      <c r="F5" s="16">
        <f>INDEX(F11:F96,MATCH($C$5,$C$11:$C$96,0),0)</f>
        <v>31</v>
      </c>
      <c r="G5" s="19">
        <f>INDEX(G11:G96,MATCH($C$5,$C$11:$C$96,0),0)</f>
        <v>27641</v>
      </c>
      <c r="H5" s="18">
        <f t="shared" ref="H5:I5" si="0">SUM(D5,F5)</f>
        <v>141</v>
      </c>
      <c r="I5" s="17">
        <f t="shared" si="0"/>
        <v>156128</v>
      </c>
      <c r="J5" s="115">
        <f>INDEX(J11:J96,MATCH($C$5,$C$11:$C$96,0),0)</f>
        <v>51</v>
      </c>
      <c r="K5" s="20">
        <f>INDEX(K11:K96,MATCH($C$5,$C$11:$C$96,0),0)</f>
        <v>52</v>
      </c>
    </row>
    <row r="6" spans="1:12" s="32" customFormat="1">
      <c r="A6"/>
      <c r="B6"/>
      <c r="C6" s="21" t="s">
        <v>8</v>
      </c>
      <c r="D6" s="94">
        <f>ROUND(SUMIF($B$11:$B$96,"G",D11:D96)/(COUNTIFS(B11:B96,"G",D11:D96,"&lt;&gt;")),1)</f>
        <v>205</v>
      </c>
      <c r="E6" s="95">
        <f>ROUND(SUMIF($B$11:$B$96,"G",E11:E96)/(COUNTIFS(B11:B96,"G",D11:D96,"&lt;&gt;")),1)</f>
        <v>344555.5</v>
      </c>
      <c r="F6" s="95">
        <f>ROUND(SUMIF($B$11:$B$96,"G",F11:F96)/(COUNTIFS(B11:B96,"G",D11:D96,"&lt;&gt;")),1)</f>
        <v>34.1</v>
      </c>
      <c r="G6" s="113">
        <f>ROUND(SUMIF($B$11:$B$96,"G",G11:G96)/(COUNTIFS(B11:B96,"G",D11:D96,"&lt;&gt;")),1)</f>
        <v>66608.600000000006</v>
      </c>
      <c r="H6" s="96">
        <f>ROUND(SUM(D6,F6),1)</f>
        <v>239.1</v>
      </c>
      <c r="I6" s="97">
        <f>ROUND(SUM(E6,G6),1)</f>
        <v>411164.1</v>
      </c>
      <c r="J6" s="116"/>
      <c r="K6" s="26"/>
    </row>
    <row r="7" spans="1:12" s="32" customFormat="1" ht="14.25" thickBot="1">
      <c r="A7"/>
      <c r="B7"/>
      <c r="C7" s="27" t="s">
        <v>9</v>
      </c>
      <c r="D7" s="98">
        <f>ROUND(AVERAGE(D11:D96),1)</f>
        <v>236.3</v>
      </c>
      <c r="E7" s="99">
        <f>ROUND(AVERAGE(E11:E96),1)</f>
        <v>806903</v>
      </c>
      <c r="F7" s="99">
        <f>ROUND(AVERAGE(F11:F96),1)</f>
        <v>34.6</v>
      </c>
      <c r="G7" s="114">
        <f>ROUND(AVERAGE(G11:G96),1)</f>
        <v>123333</v>
      </c>
      <c r="H7" s="100">
        <f>ROUND(SUM(D7,F7),1)</f>
        <v>270.89999999999998</v>
      </c>
      <c r="I7" s="101">
        <f>ROUND(SUM(E7,G7),1)</f>
        <v>930236</v>
      </c>
      <c r="J7" s="117"/>
      <c r="K7" s="30"/>
    </row>
    <row r="8" spans="1:12" s="32" customFormat="1" ht="21" customHeight="1" thickBot="1">
      <c r="A8"/>
      <c r="B8"/>
      <c r="C8"/>
      <c r="D8" s="31"/>
      <c r="E8" s="66"/>
      <c r="F8" s="31"/>
    </row>
    <row r="9" spans="1:12" s="32" customFormat="1" ht="21" customHeight="1">
      <c r="A9"/>
      <c r="B9"/>
      <c r="C9"/>
      <c r="D9" s="240" t="str" cm="1">
        <f t="array" aca="1" ref="D9" ca="1">RIGHT(CELL("filename",A1),4)&amp;"年度（基準日：４月１日～３月31日）"</f>
        <v>2021年度（基準日：４月１日～３月31日）</v>
      </c>
      <c r="E9" s="241"/>
      <c r="F9" s="241"/>
      <c r="G9" s="241"/>
      <c r="H9" s="241"/>
      <c r="I9" s="241"/>
      <c r="J9" s="241"/>
      <c r="K9" s="242"/>
    </row>
    <row r="10" spans="1:12" s="32" customFormat="1" ht="54" customHeight="1">
      <c r="A10" s="67" t="s">
        <v>10</v>
      </c>
      <c r="B10" s="68" t="s">
        <v>11</v>
      </c>
      <c r="C10" s="69" t="s">
        <v>12</v>
      </c>
      <c r="D10" s="70" t="s">
        <v>3</v>
      </c>
      <c r="E10" s="71" t="s">
        <v>218</v>
      </c>
      <c r="F10" s="71" t="s">
        <v>4</v>
      </c>
      <c r="G10" s="72" t="s">
        <v>219</v>
      </c>
      <c r="H10" s="73" t="s">
        <v>5</v>
      </c>
      <c r="I10" s="74" t="s">
        <v>220</v>
      </c>
      <c r="J10" s="75" t="s">
        <v>6</v>
      </c>
      <c r="K10" s="76" t="s">
        <v>7</v>
      </c>
    </row>
    <row r="11" spans="1:12" s="32" customFormat="1">
      <c r="A11" s="48" t="s">
        <v>13</v>
      </c>
      <c r="B11" s="48" t="s">
        <v>204</v>
      </c>
      <c r="C11" s="49" t="s">
        <v>14</v>
      </c>
      <c r="D11" s="65">
        <v>661</v>
      </c>
      <c r="E11" s="50">
        <v>2023274</v>
      </c>
      <c r="F11" s="50">
        <v>97</v>
      </c>
      <c r="G11" s="51">
        <v>229414</v>
      </c>
      <c r="H11" s="24">
        <f t="shared" ref="H11:I26" si="1">SUM(D11,F11)</f>
        <v>758</v>
      </c>
      <c r="I11" s="25">
        <f t="shared" si="1"/>
        <v>2252688</v>
      </c>
      <c r="J11" s="77">
        <f t="shared" ref="J11:J74" si="2">_xlfn.RANK.EQ(H11,$H$11:$H$96,0)</f>
        <v>8</v>
      </c>
      <c r="K11" s="78">
        <f t="shared" ref="K11:K74" si="3">_xlfn.RANK.EQ(I11,$I$11:$I$96,0)</f>
        <v>8</v>
      </c>
    </row>
    <row r="12" spans="1:12" s="32" customFormat="1">
      <c r="A12" s="48" t="s">
        <v>15</v>
      </c>
      <c r="B12" s="48" t="s">
        <v>205</v>
      </c>
      <c r="C12" s="49" t="s">
        <v>16</v>
      </c>
      <c r="D12" s="65">
        <v>4</v>
      </c>
      <c r="E12" s="50">
        <v>2525</v>
      </c>
      <c r="F12" s="50">
        <v>0</v>
      </c>
      <c r="G12" s="51">
        <v>0</v>
      </c>
      <c r="H12" s="24">
        <f t="shared" si="1"/>
        <v>4</v>
      </c>
      <c r="I12" s="25">
        <f t="shared" si="1"/>
        <v>2525</v>
      </c>
      <c r="J12" s="77">
        <f t="shared" si="2"/>
        <v>76</v>
      </c>
      <c r="K12" s="78">
        <f t="shared" si="3"/>
        <v>77</v>
      </c>
    </row>
    <row r="13" spans="1:12" s="32" customFormat="1">
      <c r="A13" s="48" t="s">
        <v>17</v>
      </c>
      <c r="B13" s="48" t="s">
        <v>206</v>
      </c>
      <c r="C13" s="49" t="s">
        <v>18</v>
      </c>
      <c r="D13" s="65">
        <v>102</v>
      </c>
      <c r="E13" s="50">
        <v>115039</v>
      </c>
      <c r="F13" s="50">
        <v>11</v>
      </c>
      <c r="G13" s="51">
        <v>15797</v>
      </c>
      <c r="H13" s="24">
        <f t="shared" si="1"/>
        <v>113</v>
      </c>
      <c r="I13" s="25">
        <f t="shared" si="1"/>
        <v>130836</v>
      </c>
      <c r="J13" s="77">
        <f t="shared" si="2"/>
        <v>56</v>
      </c>
      <c r="K13" s="78">
        <f t="shared" si="3"/>
        <v>54</v>
      </c>
    </row>
    <row r="14" spans="1:12" s="32" customFormat="1">
      <c r="A14" s="48" t="s">
        <v>19</v>
      </c>
      <c r="B14" s="48" t="s">
        <v>207</v>
      </c>
      <c r="C14" s="49" t="s">
        <v>20</v>
      </c>
      <c r="D14" s="65">
        <v>5</v>
      </c>
      <c r="E14" s="50">
        <v>19641</v>
      </c>
      <c r="F14" s="50">
        <v>1</v>
      </c>
      <c r="G14" s="51">
        <v>4400</v>
      </c>
      <c r="H14" s="24">
        <f t="shared" si="1"/>
        <v>6</v>
      </c>
      <c r="I14" s="25">
        <f t="shared" si="1"/>
        <v>24041</v>
      </c>
      <c r="J14" s="77">
        <f t="shared" si="2"/>
        <v>74</v>
      </c>
      <c r="K14" s="78">
        <f t="shared" si="3"/>
        <v>71</v>
      </c>
    </row>
    <row r="15" spans="1:12" s="32" customFormat="1">
      <c r="A15" s="48" t="s">
        <v>21</v>
      </c>
      <c r="B15" s="48" t="s">
        <v>206</v>
      </c>
      <c r="C15" s="49" t="s">
        <v>22</v>
      </c>
      <c r="D15" s="65">
        <v>106</v>
      </c>
      <c r="E15" s="50">
        <v>75668</v>
      </c>
      <c r="F15" s="50">
        <v>37</v>
      </c>
      <c r="G15" s="51">
        <v>42085</v>
      </c>
      <c r="H15" s="24">
        <f t="shared" si="1"/>
        <v>143</v>
      </c>
      <c r="I15" s="25">
        <f t="shared" si="1"/>
        <v>117753</v>
      </c>
      <c r="J15" s="77">
        <f t="shared" si="2"/>
        <v>50</v>
      </c>
      <c r="K15" s="78">
        <f t="shared" si="3"/>
        <v>58</v>
      </c>
    </row>
    <row r="16" spans="1:12" s="32" customFormat="1">
      <c r="A16" s="48" t="s">
        <v>23</v>
      </c>
      <c r="B16" s="48" t="s">
        <v>206</v>
      </c>
      <c r="C16" s="49" t="s">
        <v>24</v>
      </c>
      <c r="D16" s="65">
        <v>71</v>
      </c>
      <c r="E16" s="50">
        <v>63815</v>
      </c>
      <c r="F16" s="50">
        <v>31</v>
      </c>
      <c r="G16" s="51">
        <v>46488</v>
      </c>
      <c r="H16" s="24">
        <f t="shared" si="1"/>
        <v>102</v>
      </c>
      <c r="I16" s="25">
        <f t="shared" si="1"/>
        <v>110303</v>
      </c>
      <c r="J16" s="77">
        <f t="shared" si="2"/>
        <v>57</v>
      </c>
      <c r="K16" s="78">
        <f t="shared" si="3"/>
        <v>60</v>
      </c>
    </row>
    <row r="17" spans="1:11" s="32" customFormat="1">
      <c r="A17" s="48" t="s">
        <v>25</v>
      </c>
      <c r="B17" s="48" t="s">
        <v>208</v>
      </c>
      <c r="C17" s="49" t="s">
        <v>26</v>
      </c>
      <c r="D17" s="65">
        <v>23</v>
      </c>
      <c r="E17" s="50">
        <v>61845</v>
      </c>
      <c r="F17" s="50">
        <v>2</v>
      </c>
      <c r="G17" s="51">
        <v>3250</v>
      </c>
      <c r="H17" s="24">
        <f t="shared" si="1"/>
        <v>25</v>
      </c>
      <c r="I17" s="25">
        <f t="shared" si="1"/>
        <v>65095</v>
      </c>
      <c r="J17" s="77">
        <f t="shared" si="2"/>
        <v>68</v>
      </c>
      <c r="K17" s="78">
        <f t="shared" si="3"/>
        <v>65</v>
      </c>
    </row>
    <row r="18" spans="1:11" s="32" customFormat="1">
      <c r="A18" s="48" t="s">
        <v>27</v>
      </c>
      <c r="B18" s="48" t="s">
        <v>209</v>
      </c>
      <c r="C18" s="49" t="s">
        <v>28</v>
      </c>
      <c r="D18" s="65">
        <v>125</v>
      </c>
      <c r="E18" s="50">
        <v>535486</v>
      </c>
      <c r="F18" s="50">
        <v>31</v>
      </c>
      <c r="G18" s="51">
        <v>33747</v>
      </c>
      <c r="H18" s="24">
        <f t="shared" si="1"/>
        <v>156</v>
      </c>
      <c r="I18" s="25">
        <f t="shared" si="1"/>
        <v>569233</v>
      </c>
      <c r="J18" s="77">
        <f t="shared" si="2"/>
        <v>46</v>
      </c>
      <c r="K18" s="78">
        <f t="shared" si="3"/>
        <v>27</v>
      </c>
    </row>
    <row r="19" spans="1:11" s="32" customFormat="1">
      <c r="A19" s="48" t="s">
        <v>29</v>
      </c>
      <c r="B19" s="48" t="s">
        <v>210</v>
      </c>
      <c r="C19" s="49" t="s">
        <v>30</v>
      </c>
      <c r="D19" s="65">
        <v>179</v>
      </c>
      <c r="E19" s="50">
        <v>183981</v>
      </c>
      <c r="F19" s="50">
        <v>34</v>
      </c>
      <c r="G19" s="51">
        <v>39927</v>
      </c>
      <c r="H19" s="24">
        <f t="shared" si="1"/>
        <v>213</v>
      </c>
      <c r="I19" s="25">
        <f t="shared" si="1"/>
        <v>223908</v>
      </c>
      <c r="J19" s="77">
        <f t="shared" si="2"/>
        <v>36</v>
      </c>
      <c r="K19" s="78">
        <f t="shared" si="3"/>
        <v>44</v>
      </c>
    </row>
    <row r="20" spans="1:11" s="32" customFormat="1">
      <c r="A20" s="48" t="s">
        <v>31</v>
      </c>
      <c r="B20" s="48" t="s">
        <v>204</v>
      </c>
      <c r="C20" s="49" t="s">
        <v>32</v>
      </c>
      <c r="D20" s="65">
        <v>1337</v>
      </c>
      <c r="E20" s="50">
        <v>6209308</v>
      </c>
      <c r="F20" s="50">
        <v>156</v>
      </c>
      <c r="G20" s="51">
        <v>863219</v>
      </c>
      <c r="H20" s="24">
        <f t="shared" si="1"/>
        <v>1493</v>
      </c>
      <c r="I20" s="25">
        <f t="shared" si="1"/>
        <v>7072527</v>
      </c>
      <c r="J20" s="77">
        <f t="shared" si="2"/>
        <v>2</v>
      </c>
      <c r="K20" s="78">
        <f t="shared" si="3"/>
        <v>4</v>
      </c>
    </row>
    <row r="21" spans="1:11" s="32" customFormat="1">
      <c r="A21" s="48" t="s">
        <v>33</v>
      </c>
      <c r="B21" s="48" t="s">
        <v>205</v>
      </c>
      <c r="C21" s="49" t="s">
        <v>34</v>
      </c>
      <c r="D21" s="65">
        <v>4</v>
      </c>
      <c r="E21" s="50">
        <v>1300</v>
      </c>
      <c r="F21" s="50">
        <v>2</v>
      </c>
      <c r="G21" s="51">
        <v>1500</v>
      </c>
      <c r="H21" s="24">
        <f t="shared" si="1"/>
        <v>6</v>
      </c>
      <c r="I21" s="25">
        <f t="shared" si="1"/>
        <v>2800</v>
      </c>
      <c r="J21" s="77">
        <f t="shared" si="2"/>
        <v>74</v>
      </c>
      <c r="K21" s="78">
        <f t="shared" si="3"/>
        <v>75</v>
      </c>
    </row>
    <row r="22" spans="1:11" s="32" customFormat="1">
      <c r="A22" s="48" t="s">
        <v>35</v>
      </c>
      <c r="B22" s="48" t="s">
        <v>209</v>
      </c>
      <c r="C22" s="49" t="s">
        <v>36</v>
      </c>
      <c r="D22" s="65">
        <v>85</v>
      </c>
      <c r="E22" s="50">
        <v>134765</v>
      </c>
      <c r="F22" s="50">
        <v>13</v>
      </c>
      <c r="G22" s="51">
        <v>25605</v>
      </c>
      <c r="H22" s="24">
        <f t="shared" si="1"/>
        <v>98</v>
      </c>
      <c r="I22" s="25">
        <f t="shared" si="1"/>
        <v>160370</v>
      </c>
      <c r="J22" s="77">
        <f t="shared" si="2"/>
        <v>58</v>
      </c>
      <c r="K22" s="78">
        <f t="shared" si="3"/>
        <v>51</v>
      </c>
    </row>
    <row r="23" spans="1:11" s="32" customFormat="1">
      <c r="A23" s="48" t="s">
        <v>37</v>
      </c>
      <c r="B23" s="48" t="s">
        <v>209</v>
      </c>
      <c r="C23" s="49" t="s">
        <v>38</v>
      </c>
      <c r="D23" s="65">
        <v>271</v>
      </c>
      <c r="E23" s="50">
        <v>678581</v>
      </c>
      <c r="F23" s="50">
        <v>16</v>
      </c>
      <c r="G23" s="51">
        <v>21767</v>
      </c>
      <c r="H23" s="24">
        <f t="shared" si="1"/>
        <v>287</v>
      </c>
      <c r="I23" s="25">
        <f t="shared" si="1"/>
        <v>700348</v>
      </c>
      <c r="J23" s="77">
        <f t="shared" si="2"/>
        <v>24</v>
      </c>
      <c r="K23" s="78">
        <f t="shared" si="3"/>
        <v>20</v>
      </c>
    </row>
    <row r="24" spans="1:11" s="32" customFormat="1">
      <c r="A24" s="48" t="s">
        <v>39</v>
      </c>
      <c r="B24" s="48" t="s">
        <v>207</v>
      </c>
      <c r="C24" s="49" t="s">
        <v>40</v>
      </c>
      <c r="D24" s="65">
        <v>29</v>
      </c>
      <c r="E24" s="50">
        <v>53942</v>
      </c>
      <c r="F24" s="50">
        <v>6</v>
      </c>
      <c r="G24" s="51">
        <v>19765</v>
      </c>
      <c r="H24" s="24">
        <f t="shared" si="1"/>
        <v>35</v>
      </c>
      <c r="I24" s="25">
        <f t="shared" si="1"/>
        <v>73707</v>
      </c>
      <c r="J24" s="77">
        <f t="shared" si="2"/>
        <v>64</v>
      </c>
      <c r="K24" s="78">
        <f t="shared" si="3"/>
        <v>63</v>
      </c>
    </row>
    <row r="25" spans="1:11" s="32" customFormat="1">
      <c r="A25" s="48" t="s">
        <v>41</v>
      </c>
      <c r="B25" s="48" t="s">
        <v>210</v>
      </c>
      <c r="C25" s="49" t="s">
        <v>42</v>
      </c>
      <c r="D25" s="65">
        <v>204</v>
      </c>
      <c r="E25" s="50">
        <v>180109</v>
      </c>
      <c r="F25" s="50">
        <v>68</v>
      </c>
      <c r="G25" s="51">
        <v>58636</v>
      </c>
      <c r="H25" s="24">
        <f t="shared" si="1"/>
        <v>272</v>
      </c>
      <c r="I25" s="25">
        <f t="shared" si="1"/>
        <v>238745</v>
      </c>
      <c r="J25" s="77">
        <f t="shared" si="2"/>
        <v>28</v>
      </c>
      <c r="K25" s="78">
        <f t="shared" si="3"/>
        <v>42</v>
      </c>
    </row>
    <row r="26" spans="1:11" s="32" customFormat="1">
      <c r="A26" s="48" t="s">
        <v>43</v>
      </c>
      <c r="B26" s="48" t="s">
        <v>204</v>
      </c>
      <c r="C26" s="49" t="s">
        <v>44</v>
      </c>
      <c r="D26" s="65">
        <v>546</v>
      </c>
      <c r="E26" s="50">
        <v>1836088</v>
      </c>
      <c r="F26" s="50">
        <v>89</v>
      </c>
      <c r="G26" s="51">
        <v>293562</v>
      </c>
      <c r="H26" s="24">
        <f t="shared" si="1"/>
        <v>635</v>
      </c>
      <c r="I26" s="25">
        <f t="shared" si="1"/>
        <v>2129650</v>
      </c>
      <c r="J26" s="77">
        <f t="shared" si="2"/>
        <v>10</v>
      </c>
      <c r="K26" s="78">
        <f t="shared" si="3"/>
        <v>9</v>
      </c>
    </row>
    <row r="27" spans="1:11" s="32" customFormat="1">
      <c r="A27" s="48" t="s">
        <v>45</v>
      </c>
      <c r="B27" s="48" t="s">
        <v>207</v>
      </c>
      <c r="C27" s="49" t="s">
        <v>46</v>
      </c>
      <c r="D27" s="65">
        <v>2</v>
      </c>
      <c r="E27" s="50">
        <v>2018</v>
      </c>
      <c r="F27" s="50">
        <v>0</v>
      </c>
      <c r="G27" s="51">
        <v>0</v>
      </c>
      <c r="H27" s="24">
        <f t="shared" ref="H27:I83" si="4">SUM(D27,F27)</f>
        <v>2</v>
      </c>
      <c r="I27" s="25">
        <f t="shared" si="4"/>
        <v>2018</v>
      </c>
      <c r="J27" s="77">
        <f t="shared" si="2"/>
        <v>78</v>
      </c>
      <c r="K27" s="78">
        <f t="shared" si="3"/>
        <v>78</v>
      </c>
    </row>
    <row r="28" spans="1:11" s="32" customFormat="1">
      <c r="A28" s="48" t="s">
        <v>47</v>
      </c>
      <c r="B28" s="48" t="s">
        <v>210</v>
      </c>
      <c r="C28" s="49" t="s">
        <v>48</v>
      </c>
      <c r="D28" s="65">
        <v>142</v>
      </c>
      <c r="E28" s="50">
        <v>171516</v>
      </c>
      <c r="F28" s="50">
        <v>24</v>
      </c>
      <c r="G28" s="51">
        <v>17166</v>
      </c>
      <c r="H28" s="24">
        <f t="shared" si="4"/>
        <v>166</v>
      </c>
      <c r="I28" s="25">
        <f t="shared" si="4"/>
        <v>188682</v>
      </c>
      <c r="J28" s="77">
        <f t="shared" si="2"/>
        <v>43</v>
      </c>
      <c r="K28" s="78">
        <f t="shared" si="3"/>
        <v>47</v>
      </c>
    </row>
    <row r="29" spans="1:11" s="32" customFormat="1">
      <c r="A29" s="48" t="s">
        <v>49</v>
      </c>
      <c r="B29" s="48" t="s">
        <v>209</v>
      </c>
      <c r="C29" s="49" t="s">
        <v>50</v>
      </c>
      <c r="D29" s="65">
        <v>257</v>
      </c>
      <c r="E29" s="50">
        <v>465569</v>
      </c>
      <c r="F29" s="50">
        <v>21</v>
      </c>
      <c r="G29" s="51">
        <v>113763</v>
      </c>
      <c r="H29" s="24">
        <f t="shared" si="4"/>
        <v>278</v>
      </c>
      <c r="I29" s="25">
        <f t="shared" si="4"/>
        <v>579332</v>
      </c>
      <c r="J29" s="77">
        <f t="shared" si="2"/>
        <v>26</v>
      </c>
      <c r="K29" s="78">
        <f t="shared" si="3"/>
        <v>26</v>
      </c>
    </row>
    <row r="30" spans="1:11" s="32" customFormat="1">
      <c r="A30" s="48" t="s">
        <v>51</v>
      </c>
      <c r="B30" s="48" t="s">
        <v>210</v>
      </c>
      <c r="C30" s="49" t="s">
        <v>52</v>
      </c>
      <c r="D30" s="65">
        <v>144</v>
      </c>
      <c r="E30" s="50">
        <v>241279</v>
      </c>
      <c r="F30" s="50">
        <v>4</v>
      </c>
      <c r="G30" s="51">
        <v>2321</v>
      </c>
      <c r="H30" s="24">
        <f t="shared" si="4"/>
        <v>148</v>
      </c>
      <c r="I30" s="25">
        <f t="shared" si="4"/>
        <v>243600</v>
      </c>
      <c r="J30" s="77">
        <f t="shared" si="2"/>
        <v>49</v>
      </c>
      <c r="K30" s="78">
        <f t="shared" si="3"/>
        <v>41</v>
      </c>
    </row>
    <row r="31" spans="1:11" s="32" customFormat="1">
      <c r="A31" s="48" t="s">
        <v>53</v>
      </c>
      <c r="B31" s="48" t="s">
        <v>204</v>
      </c>
      <c r="C31" s="49" t="s">
        <v>54</v>
      </c>
      <c r="D31" s="65">
        <v>361</v>
      </c>
      <c r="E31" s="50">
        <v>800780</v>
      </c>
      <c r="F31" s="50">
        <v>53</v>
      </c>
      <c r="G31" s="51">
        <v>239776</v>
      </c>
      <c r="H31" s="24">
        <f t="shared" si="4"/>
        <v>414</v>
      </c>
      <c r="I31" s="25">
        <f t="shared" si="4"/>
        <v>1040556</v>
      </c>
      <c r="J31" s="77">
        <f t="shared" si="2"/>
        <v>13</v>
      </c>
      <c r="K31" s="78">
        <f t="shared" si="3"/>
        <v>13</v>
      </c>
    </row>
    <row r="32" spans="1:11" s="32" customFormat="1">
      <c r="A32" s="48" t="s">
        <v>55</v>
      </c>
      <c r="B32" s="48" t="s">
        <v>204</v>
      </c>
      <c r="C32" s="49" t="s">
        <v>56</v>
      </c>
      <c r="D32" s="65">
        <v>1945</v>
      </c>
      <c r="E32" s="50">
        <v>15086258</v>
      </c>
      <c r="F32" s="50">
        <v>307</v>
      </c>
      <c r="G32" s="51">
        <v>2215756</v>
      </c>
      <c r="H32" s="24">
        <f t="shared" si="4"/>
        <v>2252</v>
      </c>
      <c r="I32" s="25">
        <f t="shared" si="4"/>
        <v>17302014</v>
      </c>
      <c r="J32" s="77">
        <f t="shared" si="2"/>
        <v>1</v>
      </c>
      <c r="K32" s="78">
        <f t="shared" si="3"/>
        <v>1</v>
      </c>
    </row>
    <row r="33" spans="1:11" s="32" customFormat="1">
      <c r="A33" s="48" t="s">
        <v>57</v>
      </c>
      <c r="B33" s="48" t="s">
        <v>208</v>
      </c>
      <c r="C33" s="49" t="s">
        <v>58</v>
      </c>
      <c r="D33" s="65">
        <v>263</v>
      </c>
      <c r="E33" s="50">
        <v>982625</v>
      </c>
      <c r="F33" s="50">
        <v>39</v>
      </c>
      <c r="G33" s="51">
        <v>249334</v>
      </c>
      <c r="H33" s="24">
        <f t="shared" si="4"/>
        <v>302</v>
      </c>
      <c r="I33" s="25">
        <f t="shared" si="4"/>
        <v>1231959</v>
      </c>
      <c r="J33" s="77">
        <f t="shared" si="2"/>
        <v>22</v>
      </c>
      <c r="K33" s="78">
        <f t="shared" si="3"/>
        <v>12</v>
      </c>
    </row>
    <row r="34" spans="1:11" s="32" customFormat="1">
      <c r="A34" s="48" t="s">
        <v>59</v>
      </c>
      <c r="B34" s="48" t="s">
        <v>207</v>
      </c>
      <c r="C34" s="49" t="s">
        <v>60</v>
      </c>
      <c r="D34" s="65">
        <v>1</v>
      </c>
      <c r="E34" s="50">
        <v>2560</v>
      </c>
      <c r="F34" s="50">
        <v>0</v>
      </c>
      <c r="G34" s="51">
        <v>0</v>
      </c>
      <c r="H34" s="24">
        <f t="shared" si="4"/>
        <v>1</v>
      </c>
      <c r="I34" s="25">
        <f t="shared" si="4"/>
        <v>2560</v>
      </c>
      <c r="J34" s="77">
        <f t="shared" si="2"/>
        <v>81</v>
      </c>
      <c r="K34" s="78">
        <f t="shared" si="3"/>
        <v>76</v>
      </c>
    </row>
    <row r="35" spans="1:11" s="32" customFormat="1">
      <c r="A35" s="48" t="s">
        <v>61</v>
      </c>
      <c r="B35" s="48" t="s">
        <v>207</v>
      </c>
      <c r="C35" s="49" t="s">
        <v>62</v>
      </c>
      <c r="D35" s="65">
        <v>10</v>
      </c>
      <c r="E35" s="50">
        <v>3350</v>
      </c>
      <c r="F35" s="50">
        <v>0</v>
      </c>
      <c r="G35" s="51">
        <v>0</v>
      </c>
      <c r="H35" s="24">
        <f t="shared" si="4"/>
        <v>10</v>
      </c>
      <c r="I35" s="25">
        <f t="shared" si="4"/>
        <v>3350</v>
      </c>
      <c r="J35" s="77">
        <f t="shared" si="2"/>
        <v>71</v>
      </c>
      <c r="K35" s="78">
        <f t="shared" si="3"/>
        <v>74</v>
      </c>
    </row>
    <row r="36" spans="1:11" s="32" customFormat="1">
      <c r="A36" s="48" t="s">
        <v>63</v>
      </c>
      <c r="B36" s="48" t="s">
        <v>206</v>
      </c>
      <c r="C36" s="49" t="s">
        <v>64</v>
      </c>
      <c r="D36" s="65">
        <v>729</v>
      </c>
      <c r="E36" s="50">
        <v>2985988</v>
      </c>
      <c r="F36" s="50">
        <v>78</v>
      </c>
      <c r="G36" s="51">
        <v>398709</v>
      </c>
      <c r="H36" s="24">
        <f t="shared" si="4"/>
        <v>807</v>
      </c>
      <c r="I36" s="25">
        <f t="shared" si="4"/>
        <v>3384697</v>
      </c>
      <c r="J36" s="77">
        <f t="shared" si="2"/>
        <v>6</v>
      </c>
      <c r="K36" s="78">
        <f t="shared" si="3"/>
        <v>6</v>
      </c>
    </row>
    <row r="37" spans="1:11" s="32" customFormat="1">
      <c r="A37" s="48" t="s">
        <v>65</v>
      </c>
      <c r="B37" s="48" t="s">
        <v>210</v>
      </c>
      <c r="C37" s="49" t="s">
        <v>66</v>
      </c>
      <c r="D37" s="65">
        <v>30</v>
      </c>
      <c r="E37" s="50">
        <v>27192</v>
      </c>
      <c r="F37" s="50">
        <v>2</v>
      </c>
      <c r="G37" s="51">
        <v>52498</v>
      </c>
      <c r="H37" s="24">
        <f t="shared" si="4"/>
        <v>32</v>
      </c>
      <c r="I37" s="25">
        <f t="shared" si="4"/>
        <v>79690</v>
      </c>
      <c r="J37" s="77">
        <f t="shared" si="2"/>
        <v>65</v>
      </c>
      <c r="K37" s="78">
        <f t="shared" si="3"/>
        <v>61</v>
      </c>
    </row>
    <row r="38" spans="1:11" s="32" customFormat="1">
      <c r="A38" s="48" t="s">
        <v>67</v>
      </c>
      <c r="B38" s="48" t="s">
        <v>205</v>
      </c>
      <c r="C38" s="49" t="s">
        <v>68</v>
      </c>
      <c r="D38" s="65">
        <v>25</v>
      </c>
      <c r="E38" s="50">
        <v>26636</v>
      </c>
      <c r="F38" s="50">
        <v>2</v>
      </c>
      <c r="G38" s="51">
        <v>0</v>
      </c>
      <c r="H38" s="24">
        <f t="shared" si="4"/>
        <v>27</v>
      </c>
      <c r="I38" s="25">
        <f t="shared" si="4"/>
        <v>26636</v>
      </c>
      <c r="J38" s="77">
        <f t="shared" si="2"/>
        <v>67</v>
      </c>
      <c r="K38" s="78">
        <f t="shared" si="3"/>
        <v>69</v>
      </c>
    </row>
    <row r="39" spans="1:11" s="32" customFormat="1">
      <c r="A39" s="48" t="s">
        <v>69</v>
      </c>
      <c r="B39" s="48" t="s">
        <v>206</v>
      </c>
      <c r="C39" s="49" t="s">
        <v>70</v>
      </c>
      <c r="D39" s="65">
        <v>332</v>
      </c>
      <c r="E39" s="50">
        <v>885868</v>
      </c>
      <c r="F39" s="50">
        <v>15</v>
      </c>
      <c r="G39" s="51">
        <v>18562</v>
      </c>
      <c r="H39" s="24">
        <f t="shared" si="4"/>
        <v>347</v>
      </c>
      <c r="I39" s="25">
        <f t="shared" si="4"/>
        <v>904430</v>
      </c>
      <c r="J39" s="77">
        <f t="shared" si="2"/>
        <v>19</v>
      </c>
      <c r="K39" s="78">
        <f t="shared" si="3"/>
        <v>15</v>
      </c>
    </row>
    <row r="40" spans="1:11" s="32" customFormat="1">
      <c r="A40" s="48" t="s">
        <v>71</v>
      </c>
      <c r="B40" s="48" t="s">
        <v>206</v>
      </c>
      <c r="C40" s="49" t="s">
        <v>72</v>
      </c>
      <c r="D40" s="65">
        <v>165</v>
      </c>
      <c r="E40" s="50">
        <v>335749</v>
      </c>
      <c r="F40" s="50">
        <v>12</v>
      </c>
      <c r="G40" s="51">
        <v>46383</v>
      </c>
      <c r="H40" s="24">
        <f t="shared" si="4"/>
        <v>177</v>
      </c>
      <c r="I40" s="25">
        <f t="shared" si="4"/>
        <v>382132</v>
      </c>
      <c r="J40" s="77">
        <f t="shared" si="2"/>
        <v>41</v>
      </c>
      <c r="K40" s="78">
        <f t="shared" si="3"/>
        <v>35</v>
      </c>
    </row>
    <row r="41" spans="1:11" s="32" customFormat="1">
      <c r="A41" s="48" t="s">
        <v>73</v>
      </c>
      <c r="B41" s="48" t="s">
        <v>207</v>
      </c>
      <c r="C41" s="49" t="s">
        <v>74</v>
      </c>
      <c r="D41" s="65">
        <v>16</v>
      </c>
      <c r="E41" s="50">
        <v>26360</v>
      </c>
      <c r="F41" s="50">
        <v>6</v>
      </c>
      <c r="G41" s="51">
        <v>600</v>
      </c>
      <c r="H41" s="24">
        <f t="shared" si="4"/>
        <v>22</v>
      </c>
      <c r="I41" s="25">
        <f t="shared" si="4"/>
        <v>26960</v>
      </c>
      <c r="J41" s="77">
        <f t="shared" si="2"/>
        <v>69</v>
      </c>
      <c r="K41" s="78">
        <f t="shared" si="3"/>
        <v>68</v>
      </c>
    </row>
    <row r="42" spans="1:11" s="32" customFormat="1">
      <c r="A42" s="48" t="s">
        <v>75</v>
      </c>
      <c r="B42" s="48" t="s">
        <v>211</v>
      </c>
      <c r="C42" s="49" t="s">
        <v>76</v>
      </c>
      <c r="D42" s="65">
        <v>1</v>
      </c>
      <c r="E42" s="50">
        <v>500</v>
      </c>
      <c r="F42" s="50">
        <v>1</v>
      </c>
      <c r="G42" s="51">
        <v>550</v>
      </c>
      <c r="H42" s="24">
        <f t="shared" si="4"/>
        <v>2</v>
      </c>
      <c r="I42" s="25">
        <f t="shared" si="4"/>
        <v>1050</v>
      </c>
      <c r="J42" s="77">
        <f t="shared" si="2"/>
        <v>78</v>
      </c>
      <c r="K42" s="78">
        <f t="shared" si="3"/>
        <v>81</v>
      </c>
    </row>
    <row r="43" spans="1:11" s="32" customFormat="1">
      <c r="A43" s="48" t="s">
        <v>77</v>
      </c>
      <c r="B43" s="48" t="s">
        <v>206</v>
      </c>
      <c r="C43" s="49" t="s">
        <v>78</v>
      </c>
      <c r="D43" s="65">
        <v>121</v>
      </c>
      <c r="E43" s="50">
        <v>141828</v>
      </c>
      <c r="F43" s="50">
        <v>31</v>
      </c>
      <c r="G43" s="51">
        <v>23053</v>
      </c>
      <c r="H43" s="24">
        <f t="shared" si="4"/>
        <v>152</v>
      </c>
      <c r="I43" s="25">
        <f t="shared" si="4"/>
        <v>164881</v>
      </c>
      <c r="J43" s="77">
        <f t="shared" si="2"/>
        <v>47</v>
      </c>
      <c r="K43" s="78">
        <f t="shared" si="3"/>
        <v>49</v>
      </c>
    </row>
    <row r="44" spans="1:11" s="32" customFormat="1">
      <c r="A44" s="48" t="s">
        <v>79</v>
      </c>
      <c r="B44" s="48" t="s">
        <v>210</v>
      </c>
      <c r="C44" s="49" t="s">
        <v>80</v>
      </c>
      <c r="D44" s="65">
        <v>266</v>
      </c>
      <c r="E44" s="50">
        <v>601561</v>
      </c>
      <c r="F44" s="50">
        <v>28</v>
      </c>
      <c r="G44" s="51">
        <v>113221</v>
      </c>
      <c r="H44" s="24">
        <f t="shared" si="4"/>
        <v>294</v>
      </c>
      <c r="I44" s="25">
        <f t="shared" si="4"/>
        <v>714782</v>
      </c>
      <c r="J44" s="77">
        <f t="shared" si="2"/>
        <v>23</v>
      </c>
      <c r="K44" s="78">
        <f t="shared" si="3"/>
        <v>19</v>
      </c>
    </row>
    <row r="45" spans="1:11" s="32" customFormat="1">
      <c r="A45" s="48" t="s">
        <v>81</v>
      </c>
      <c r="B45" s="48" t="s">
        <v>211</v>
      </c>
      <c r="C45" s="49" t="s">
        <v>82</v>
      </c>
      <c r="D45" s="65">
        <v>2</v>
      </c>
      <c r="E45" s="50">
        <v>200</v>
      </c>
      <c r="F45" s="50">
        <v>0</v>
      </c>
      <c r="G45" s="51">
        <v>0</v>
      </c>
      <c r="H45" s="24">
        <f t="shared" si="4"/>
        <v>2</v>
      </c>
      <c r="I45" s="25">
        <f t="shared" si="4"/>
        <v>200</v>
      </c>
      <c r="J45" s="77">
        <f t="shared" si="2"/>
        <v>78</v>
      </c>
      <c r="K45" s="78">
        <f t="shared" si="3"/>
        <v>84</v>
      </c>
    </row>
    <row r="46" spans="1:11" s="32" customFormat="1">
      <c r="A46" s="48" t="s">
        <v>83</v>
      </c>
      <c r="B46" s="48" t="s">
        <v>204</v>
      </c>
      <c r="C46" s="49" t="s">
        <v>84</v>
      </c>
      <c r="D46" s="65">
        <v>213</v>
      </c>
      <c r="E46" s="50">
        <v>489751</v>
      </c>
      <c r="F46" s="50">
        <v>31</v>
      </c>
      <c r="G46" s="51">
        <v>91173</v>
      </c>
      <c r="H46" s="24">
        <f t="shared" si="4"/>
        <v>244</v>
      </c>
      <c r="I46" s="25">
        <f t="shared" si="4"/>
        <v>580924</v>
      </c>
      <c r="J46" s="77">
        <f t="shared" si="2"/>
        <v>31</v>
      </c>
      <c r="K46" s="78">
        <f t="shared" si="3"/>
        <v>25</v>
      </c>
    </row>
    <row r="47" spans="1:11" s="32" customFormat="1">
      <c r="A47" s="48" t="s">
        <v>85</v>
      </c>
      <c r="B47" s="48" t="s">
        <v>206</v>
      </c>
      <c r="C47" s="49" t="s">
        <v>86</v>
      </c>
      <c r="D47" s="65">
        <v>190</v>
      </c>
      <c r="E47" s="50">
        <v>349716</v>
      </c>
      <c r="F47" s="50">
        <v>15</v>
      </c>
      <c r="G47" s="51">
        <v>60500</v>
      </c>
      <c r="H47" s="24">
        <f t="shared" si="4"/>
        <v>205</v>
      </c>
      <c r="I47" s="25">
        <f t="shared" si="4"/>
        <v>410216</v>
      </c>
      <c r="J47" s="77">
        <f t="shared" si="2"/>
        <v>37</v>
      </c>
      <c r="K47" s="78">
        <f t="shared" si="3"/>
        <v>32</v>
      </c>
    </row>
    <row r="48" spans="1:11" s="32" customFormat="1">
      <c r="A48" s="48" t="s">
        <v>87</v>
      </c>
      <c r="B48" s="48" t="s">
        <v>205</v>
      </c>
      <c r="C48" s="49" t="s">
        <v>88</v>
      </c>
      <c r="D48" s="65">
        <v>1</v>
      </c>
      <c r="E48" s="50">
        <v>0</v>
      </c>
      <c r="F48" s="50">
        <v>3</v>
      </c>
      <c r="G48" s="51">
        <v>1220</v>
      </c>
      <c r="H48" s="24">
        <f t="shared" si="4"/>
        <v>4</v>
      </c>
      <c r="I48" s="25">
        <f t="shared" si="4"/>
        <v>1220</v>
      </c>
      <c r="J48" s="77">
        <f t="shared" si="2"/>
        <v>76</v>
      </c>
      <c r="K48" s="78">
        <f t="shared" si="3"/>
        <v>80</v>
      </c>
    </row>
    <row r="49" spans="1:11" s="32" customFormat="1">
      <c r="A49" s="48" t="s">
        <v>89</v>
      </c>
      <c r="B49" s="48" t="s">
        <v>209</v>
      </c>
      <c r="C49" s="49" t="s">
        <v>90</v>
      </c>
      <c r="D49" s="65">
        <v>167</v>
      </c>
      <c r="E49" s="50">
        <v>267068</v>
      </c>
      <c r="F49" s="50">
        <v>23</v>
      </c>
      <c r="G49" s="51">
        <v>47146</v>
      </c>
      <c r="H49" s="24">
        <f t="shared" si="4"/>
        <v>190</v>
      </c>
      <c r="I49" s="25">
        <f t="shared" si="4"/>
        <v>314214</v>
      </c>
      <c r="J49" s="77">
        <f t="shared" si="2"/>
        <v>39</v>
      </c>
      <c r="K49" s="78">
        <f t="shared" si="3"/>
        <v>39</v>
      </c>
    </row>
    <row r="50" spans="1:11" s="32" customFormat="1">
      <c r="A50" s="48" t="s">
        <v>91</v>
      </c>
      <c r="B50" s="48" t="s">
        <v>209</v>
      </c>
      <c r="C50" s="49" t="s">
        <v>92</v>
      </c>
      <c r="D50" s="65">
        <v>314</v>
      </c>
      <c r="E50" s="50">
        <v>720007</v>
      </c>
      <c r="F50" s="50">
        <v>39</v>
      </c>
      <c r="G50" s="51">
        <v>56065</v>
      </c>
      <c r="H50" s="24">
        <f t="shared" si="4"/>
        <v>353</v>
      </c>
      <c r="I50" s="25">
        <f t="shared" si="4"/>
        <v>776072</v>
      </c>
      <c r="J50" s="77">
        <f t="shared" si="2"/>
        <v>17</v>
      </c>
      <c r="K50" s="78">
        <f t="shared" si="3"/>
        <v>17</v>
      </c>
    </row>
    <row r="51" spans="1:11" s="32" customFormat="1">
      <c r="A51" s="48" t="s">
        <v>93</v>
      </c>
      <c r="B51" s="48" t="s">
        <v>211</v>
      </c>
      <c r="C51" s="49" t="s">
        <v>94</v>
      </c>
      <c r="D51" s="65">
        <v>105</v>
      </c>
      <c r="E51" s="50">
        <v>191765</v>
      </c>
      <c r="F51" s="50">
        <v>12</v>
      </c>
      <c r="G51" s="51">
        <v>21025</v>
      </c>
      <c r="H51" s="24">
        <f t="shared" si="4"/>
        <v>117</v>
      </c>
      <c r="I51" s="25">
        <f t="shared" si="4"/>
        <v>212790</v>
      </c>
      <c r="J51" s="77">
        <f t="shared" si="2"/>
        <v>55</v>
      </c>
      <c r="K51" s="78">
        <f t="shared" si="3"/>
        <v>45</v>
      </c>
    </row>
    <row r="52" spans="1:11" s="32" customFormat="1">
      <c r="A52" s="48" t="s">
        <v>95</v>
      </c>
      <c r="B52" s="48" t="s">
        <v>209</v>
      </c>
      <c r="C52" s="49" t="s">
        <v>96</v>
      </c>
      <c r="D52" s="65">
        <v>141</v>
      </c>
      <c r="E52" s="50">
        <v>129923</v>
      </c>
      <c r="F52" s="50">
        <v>30</v>
      </c>
      <c r="G52" s="51">
        <v>55146</v>
      </c>
      <c r="H52" s="24">
        <f t="shared" si="4"/>
        <v>171</v>
      </c>
      <c r="I52" s="25">
        <f t="shared" si="4"/>
        <v>185069</v>
      </c>
      <c r="J52" s="77">
        <f t="shared" si="2"/>
        <v>42</v>
      </c>
      <c r="K52" s="78">
        <f t="shared" si="3"/>
        <v>48</v>
      </c>
    </row>
    <row r="53" spans="1:11" s="32" customFormat="1">
      <c r="A53" s="48" t="s">
        <v>97</v>
      </c>
      <c r="B53" s="48" t="s">
        <v>209</v>
      </c>
      <c r="C53" s="49" t="s">
        <v>98</v>
      </c>
      <c r="D53" s="65">
        <v>147</v>
      </c>
      <c r="E53" s="50">
        <v>203848</v>
      </c>
      <c r="F53" s="50">
        <v>17</v>
      </c>
      <c r="G53" s="51">
        <v>23553</v>
      </c>
      <c r="H53" s="24">
        <f t="shared" si="4"/>
        <v>164</v>
      </c>
      <c r="I53" s="25">
        <f t="shared" si="4"/>
        <v>227401</v>
      </c>
      <c r="J53" s="77">
        <f t="shared" si="2"/>
        <v>44</v>
      </c>
      <c r="K53" s="78">
        <f t="shared" si="3"/>
        <v>43</v>
      </c>
    </row>
    <row r="54" spans="1:11" s="32" customFormat="1">
      <c r="A54" s="48" t="s">
        <v>99</v>
      </c>
      <c r="B54" s="48" t="s">
        <v>209</v>
      </c>
      <c r="C54" s="49" t="s">
        <v>100</v>
      </c>
      <c r="D54" s="65">
        <v>482</v>
      </c>
      <c r="E54" s="50">
        <v>664184</v>
      </c>
      <c r="F54" s="50">
        <v>56</v>
      </c>
      <c r="G54" s="51">
        <v>331465</v>
      </c>
      <c r="H54" s="24">
        <f t="shared" si="4"/>
        <v>538</v>
      </c>
      <c r="I54" s="25">
        <f t="shared" si="4"/>
        <v>995649</v>
      </c>
      <c r="J54" s="77">
        <f t="shared" si="2"/>
        <v>11</v>
      </c>
      <c r="K54" s="78">
        <f t="shared" si="3"/>
        <v>14</v>
      </c>
    </row>
    <row r="55" spans="1:11" s="32" customFormat="1">
      <c r="A55" s="48" t="s">
        <v>101</v>
      </c>
      <c r="B55" s="48" t="s">
        <v>209</v>
      </c>
      <c r="C55" s="49" t="s">
        <v>102</v>
      </c>
      <c r="D55" s="65">
        <v>345</v>
      </c>
      <c r="E55" s="50">
        <v>655884</v>
      </c>
      <c r="F55" s="50">
        <v>29</v>
      </c>
      <c r="G55" s="51">
        <v>98807</v>
      </c>
      <c r="H55" s="24">
        <f t="shared" si="4"/>
        <v>374</v>
      </c>
      <c r="I55" s="25">
        <f t="shared" si="4"/>
        <v>754691</v>
      </c>
      <c r="J55" s="77">
        <f t="shared" si="2"/>
        <v>15</v>
      </c>
      <c r="K55" s="78">
        <f t="shared" si="3"/>
        <v>18</v>
      </c>
    </row>
    <row r="56" spans="1:11" s="32" customFormat="1">
      <c r="A56" s="48" t="s">
        <v>103</v>
      </c>
      <c r="B56" s="48" t="s">
        <v>210</v>
      </c>
      <c r="C56" s="49" t="s">
        <v>104</v>
      </c>
      <c r="D56" s="65">
        <v>228</v>
      </c>
      <c r="E56" s="50">
        <v>425281</v>
      </c>
      <c r="F56" s="50">
        <v>16</v>
      </c>
      <c r="G56" s="51">
        <v>38169</v>
      </c>
      <c r="H56" s="24">
        <f t="shared" si="4"/>
        <v>244</v>
      </c>
      <c r="I56" s="25">
        <f t="shared" si="4"/>
        <v>463450</v>
      </c>
      <c r="J56" s="77">
        <f t="shared" si="2"/>
        <v>31</v>
      </c>
      <c r="K56" s="78">
        <f t="shared" si="3"/>
        <v>31</v>
      </c>
    </row>
    <row r="57" spans="1:11" s="32" customFormat="1">
      <c r="A57" s="48" t="s">
        <v>105</v>
      </c>
      <c r="B57" s="48" t="s">
        <v>208</v>
      </c>
      <c r="C57" s="49" t="s">
        <v>106</v>
      </c>
      <c r="D57" s="65">
        <v>79</v>
      </c>
      <c r="E57" s="50">
        <v>65252</v>
      </c>
      <c r="F57" s="50">
        <v>5</v>
      </c>
      <c r="G57" s="51">
        <v>9000</v>
      </c>
      <c r="H57" s="24">
        <f t="shared" si="4"/>
        <v>84</v>
      </c>
      <c r="I57" s="25">
        <f t="shared" si="4"/>
        <v>74252</v>
      </c>
      <c r="J57" s="77">
        <f t="shared" si="2"/>
        <v>60</v>
      </c>
      <c r="K57" s="78">
        <f t="shared" si="3"/>
        <v>62</v>
      </c>
    </row>
    <row r="58" spans="1:11" s="32" customFormat="1">
      <c r="A58" s="48" t="s">
        <v>107</v>
      </c>
      <c r="B58" s="48" t="s">
        <v>204</v>
      </c>
      <c r="C58" s="49" t="s">
        <v>108</v>
      </c>
      <c r="D58" s="65">
        <v>633</v>
      </c>
      <c r="E58" s="50">
        <v>3492046</v>
      </c>
      <c r="F58" s="50">
        <v>86</v>
      </c>
      <c r="G58" s="51">
        <v>583751</v>
      </c>
      <c r="H58" s="24">
        <f t="shared" si="4"/>
        <v>719</v>
      </c>
      <c r="I58" s="25">
        <f t="shared" si="4"/>
        <v>4075797</v>
      </c>
      <c r="J58" s="77">
        <f t="shared" si="2"/>
        <v>9</v>
      </c>
      <c r="K58" s="78">
        <f t="shared" si="3"/>
        <v>5</v>
      </c>
    </row>
    <row r="59" spans="1:11" s="32" customFormat="1">
      <c r="A59" s="48" t="s">
        <v>109</v>
      </c>
      <c r="B59" s="48" t="s">
        <v>206</v>
      </c>
      <c r="C59" s="49" t="s">
        <v>110</v>
      </c>
      <c r="D59" s="65">
        <v>329</v>
      </c>
      <c r="E59" s="50">
        <v>712375</v>
      </c>
      <c r="F59" s="50">
        <v>23</v>
      </c>
      <c r="G59" s="51">
        <v>104026</v>
      </c>
      <c r="H59" s="24">
        <f t="shared" si="4"/>
        <v>352</v>
      </c>
      <c r="I59" s="25">
        <f t="shared" si="4"/>
        <v>816401</v>
      </c>
      <c r="J59" s="77">
        <f t="shared" si="2"/>
        <v>18</v>
      </c>
      <c r="K59" s="78">
        <f t="shared" si="3"/>
        <v>16</v>
      </c>
    </row>
    <row r="60" spans="1:11" s="32" customFormat="1">
      <c r="A60" s="48" t="s">
        <v>111</v>
      </c>
      <c r="B60" s="48" t="s">
        <v>205</v>
      </c>
      <c r="C60" s="49" t="s">
        <v>112</v>
      </c>
      <c r="D60" s="65">
        <v>0</v>
      </c>
      <c r="E60" s="50">
        <v>0</v>
      </c>
      <c r="F60" s="50">
        <v>0</v>
      </c>
      <c r="G60" s="51">
        <v>0</v>
      </c>
      <c r="H60" s="24">
        <f t="shared" si="4"/>
        <v>0</v>
      </c>
      <c r="I60" s="25">
        <f t="shared" si="4"/>
        <v>0</v>
      </c>
      <c r="J60" s="77">
        <f t="shared" si="2"/>
        <v>85</v>
      </c>
      <c r="K60" s="78">
        <f t="shared" si="3"/>
        <v>85</v>
      </c>
    </row>
    <row r="61" spans="1:11" s="32" customFormat="1">
      <c r="A61" s="48" t="s">
        <v>113</v>
      </c>
      <c r="B61" s="48" t="s">
        <v>206</v>
      </c>
      <c r="C61" s="49" t="s">
        <v>114</v>
      </c>
      <c r="D61" s="65">
        <v>176</v>
      </c>
      <c r="E61" s="50">
        <v>365638</v>
      </c>
      <c r="F61" s="50">
        <v>40</v>
      </c>
      <c r="G61" s="51">
        <v>167072</v>
      </c>
      <c r="H61" s="24">
        <f t="shared" si="4"/>
        <v>216</v>
      </c>
      <c r="I61" s="25">
        <f t="shared" si="4"/>
        <v>532710</v>
      </c>
      <c r="J61" s="77">
        <f t="shared" si="2"/>
        <v>35</v>
      </c>
      <c r="K61" s="78">
        <f t="shared" si="3"/>
        <v>29</v>
      </c>
    </row>
    <row r="62" spans="1:11" s="32" customFormat="1">
      <c r="A62" s="48" t="s">
        <v>115</v>
      </c>
      <c r="B62" s="48" t="s">
        <v>209</v>
      </c>
      <c r="C62" s="49" t="s">
        <v>116</v>
      </c>
      <c r="D62" s="65">
        <v>268</v>
      </c>
      <c r="E62" s="50">
        <v>369156</v>
      </c>
      <c r="F62" s="50">
        <v>72</v>
      </c>
      <c r="G62" s="51">
        <v>32955</v>
      </c>
      <c r="H62" s="24">
        <f t="shared" si="4"/>
        <v>340</v>
      </c>
      <c r="I62" s="25">
        <f t="shared" si="4"/>
        <v>402111</v>
      </c>
      <c r="J62" s="77">
        <f t="shared" si="2"/>
        <v>20</v>
      </c>
      <c r="K62" s="78">
        <f t="shared" si="3"/>
        <v>34</v>
      </c>
    </row>
    <row r="63" spans="1:11" s="32" customFormat="1">
      <c r="A63" s="48" t="s">
        <v>117</v>
      </c>
      <c r="B63" s="48" t="s">
        <v>207</v>
      </c>
      <c r="C63" s="49" t="s">
        <v>118</v>
      </c>
      <c r="D63" s="65">
        <v>36</v>
      </c>
      <c r="E63" s="50">
        <v>150050</v>
      </c>
      <c r="F63" s="50">
        <v>4</v>
      </c>
      <c r="G63" s="51">
        <v>1800</v>
      </c>
      <c r="H63" s="24">
        <f t="shared" si="4"/>
        <v>40</v>
      </c>
      <c r="I63" s="25">
        <f t="shared" si="4"/>
        <v>151850</v>
      </c>
      <c r="J63" s="77">
        <f t="shared" si="2"/>
        <v>63</v>
      </c>
      <c r="K63" s="78">
        <f t="shared" si="3"/>
        <v>53</v>
      </c>
    </row>
    <row r="64" spans="1:11" s="32" customFormat="1">
      <c r="A64" s="48" t="s">
        <v>119</v>
      </c>
      <c r="B64" s="48" t="s">
        <v>208</v>
      </c>
      <c r="C64" s="49" t="s">
        <v>120</v>
      </c>
      <c r="D64" s="65">
        <v>56</v>
      </c>
      <c r="E64" s="50">
        <v>31879</v>
      </c>
      <c r="F64" s="50">
        <v>12</v>
      </c>
      <c r="G64" s="51">
        <v>39099</v>
      </c>
      <c r="H64" s="24">
        <f t="shared" si="4"/>
        <v>68</v>
      </c>
      <c r="I64" s="25">
        <f t="shared" si="4"/>
        <v>70978</v>
      </c>
      <c r="J64" s="77">
        <f t="shared" si="2"/>
        <v>61</v>
      </c>
      <c r="K64" s="78">
        <f t="shared" si="3"/>
        <v>64</v>
      </c>
    </row>
    <row r="65" spans="1:11" s="32" customFormat="1">
      <c r="A65" s="48" t="s">
        <v>121</v>
      </c>
      <c r="B65" s="48" t="s">
        <v>204</v>
      </c>
      <c r="C65" s="49" t="s">
        <v>122</v>
      </c>
      <c r="D65" s="65">
        <v>1276</v>
      </c>
      <c r="E65" s="50">
        <v>5950037</v>
      </c>
      <c r="F65" s="50">
        <v>184</v>
      </c>
      <c r="G65" s="51">
        <v>1246697</v>
      </c>
      <c r="H65" s="24">
        <f t="shared" si="4"/>
        <v>1460</v>
      </c>
      <c r="I65" s="25">
        <f t="shared" si="4"/>
        <v>7196734</v>
      </c>
      <c r="J65" s="77">
        <f t="shared" si="2"/>
        <v>3</v>
      </c>
      <c r="K65" s="78">
        <f t="shared" si="3"/>
        <v>3</v>
      </c>
    </row>
    <row r="66" spans="1:11" s="32" customFormat="1">
      <c r="A66" s="48" t="s">
        <v>123</v>
      </c>
      <c r="B66" s="48" t="s">
        <v>205</v>
      </c>
      <c r="C66" s="49" t="s">
        <v>124</v>
      </c>
      <c r="D66" s="65">
        <v>1</v>
      </c>
      <c r="E66" s="50">
        <v>800</v>
      </c>
      <c r="F66" s="50">
        <v>0</v>
      </c>
      <c r="G66" s="51">
        <v>0</v>
      </c>
      <c r="H66" s="24">
        <f t="shared" si="4"/>
        <v>1</v>
      </c>
      <c r="I66" s="25">
        <f t="shared" si="4"/>
        <v>800</v>
      </c>
      <c r="J66" s="77">
        <f t="shared" si="2"/>
        <v>81</v>
      </c>
      <c r="K66" s="78">
        <f t="shared" si="3"/>
        <v>83</v>
      </c>
    </row>
    <row r="67" spans="1:11" s="32" customFormat="1">
      <c r="A67" s="48" t="s">
        <v>125</v>
      </c>
      <c r="B67" s="48" t="s">
        <v>206</v>
      </c>
      <c r="C67" s="49" t="s">
        <v>126</v>
      </c>
      <c r="D67" s="65">
        <v>132</v>
      </c>
      <c r="E67" s="50">
        <v>157355</v>
      </c>
      <c r="F67" s="50">
        <v>4</v>
      </c>
      <c r="G67" s="51">
        <v>4664</v>
      </c>
      <c r="H67" s="24">
        <f t="shared" si="4"/>
        <v>136</v>
      </c>
      <c r="I67" s="25">
        <f t="shared" si="4"/>
        <v>162019</v>
      </c>
      <c r="J67" s="77">
        <f t="shared" si="2"/>
        <v>53</v>
      </c>
      <c r="K67" s="78">
        <f t="shared" si="3"/>
        <v>50</v>
      </c>
    </row>
    <row r="68" spans="1:11" s="32" customFormat="1">
      <c r="A68" s="48" t="s">
        <v>127</v>
      </c>
      <c r="B68" s="48" t="s">
        <v>204</v>
      </c>
      <c r="C68" s="49" t="s">
        <v>128</v>
      </c>
      <c r="D68" s="65">
        <v>1308</v>
      </c>
      <c r="E68" s="50">
        <v>8777611</v>
      </c>
      <c r="F68" s="50">
        <v>122</v>
      </c>
      <c r="G68" s="51">
        <v>517331</v>
      </c>
      <c r="H68" s="24">
        <f t="shared" si="4"/>
        <v>1430</v>
      </c>
      <c r="I68" s="25">
        <f t="shared" si="4"/>
        <v>9294942</v>
      </c>
      <c r="J68" s="77">
        <f t="shared" si="2"/>
        <v>4</v>
      </c>
      <c r="K68" s="78">
        <f t="shared" si="3"/>
        <v>2</v>
      </c>
    </row>
    <row r="69" spans="1:11" s="32" customFormat="1">
      <c r="A69" s="48" t="s">
        <v>129</v>
      </c>
      <c r="B69" s="48" t="s">
        <v>205</v>
      </c>
      <c r="C69" s="49" t="s">
        <v>130</v>
      </c>
      <c r="D69" s="65">
        <v>6</v>
      </c>
      <c r="E69" s="50">
        <v>6468</v>
      </c>
      <c r="F69" s="50">
        <v>4</v>
      </c>
      <c r="G69" s="51">
        <v>30458</v>
      </c>
      <c r="H69" s="24">
        <f t="shared" si="4"/>
        <v>10</v>
      </c>
      <c r="I69" s="25">
        <f t="shared" si="4"/>
        <v>36926</v>
      </c>
      <c r="J69" s="77">
        <f t="shared" si="2"/>
        <v>71</v>
      </c>
      <c r="K69" s="78">
        <f t="shared" si="3"/>
        <v>67</v>
      </c>
    </row>
    <row r="70" spans="1:11" s="32" customFormat="1">
      <c r="A70" s="48" t="s">
        <v>131</v>
      </c>
      <c r="B70" s="48" t="s">
        <v>204</v>
      </c>
      <c r="C70" s="49" t="s">
        <v>132</v>
      </c>
      <c r="D70" s="65">
        <v>661</v>
      </c>
      <c r="E70" s="50">
        <v>1361247</v>
      </c>
      <c r="F70" s="50">
        <v>192</v>
      </c>
      <c r="G70" s="51">
        <v>218095</v>
      </c>
      <c r="H70" s="24">
        <f t="shared" si="4"/>
        <v>853</v>
      </c>
      <c r="I70" s="25">
        <f t="shared" si="4"/>
        <v>1579342</v>
      </c>
      <c r="J70" s="77">
        <f t="shared" si="2"/>
        <v>5</v>
      </c>
      <c r="K70" s="78">
        <f t="shared" si="3"/>
        <v>10</v>
      </c>
    </row>
    <row r="71" spans="1:11" s="32" customFormat="1">
      <c r="A71" s="48" t="s">
        <v>133</v>
      </c>
      <c r="B71" s="48" t="s">
        <v>205</v>
      </c>
      <c r="C71" s="49" t="s">
        <v>134</v>
      </c>
      <c r="D71" s="65">
        <v>0</v>
      </c>
      <c r="E71" s="50">
        <v>0</v>
      </c>
      <c r="F71" s="50">
        <v>1</v>
      </c>
      <c r="G71" s="51">
        <v>3828</v>
      </c>
      <c r="H71" s="24">
        <f t="shared" si="4"/>
        <v>1</v>
      </c>
      <c r="I71" s="25">
        <f t="shared" si="4"/>
        <v>3828</v>
      </c>
      <c r="J71" s="77">
        <f t="shared" si="2"/>
        <v>81</v>
      </c>
      <c r="K71" s="78">
        <f t="shared" si="3"/>
        <v>73</v>
      </c>
    </row>
    <row r="72" spans="1:11" s="32" customFormat="1">
      <c r="A72" s="48" t="s">
        <v>135</v>
      </c>
      <c r="B72" s="48" t="s">
        <v>205</v>
      </c>
      <c r="C72" s="49" t="s">
        <v>136</v>
      </c>
      <c r="D72" s="65">
        <v>4</v>
      </c>
      <c r="E72" s="50">
        <v>1950</v>
      </c>
      <c r="F72" s="50">
        <v>3</v>
      </c>
      <c r="G72" s="51">
        <v>0</v>
      </c>
      <c r="H72" s="24">
        <f t="shared" si="4"/>
        <v>7</v>
      </c>
      <c r="I72" s="25">
        <f t="shared" si="4"/>
        <v>1950</v>
      </c>
      <c r="J72" s="77">
        <f t="shared" si="2"/>
        <v>73</v>
      </c>
      <c r="K72" s="78">
        <f t="shared" si="3"/>
        <v>79</v>
      </c>
    </row>
    <row r="73" spans="1:11" s="32" customFormat="1">
      <c r="A73" s="48" t="s">
        <v>137</v>
      </c>
      <c r="B73" s="48" t="s">
        <v>210</v>
      </c>
      <c r="C73" s="49" t="s">
        <v>138</v>
      </c>
      <c r="D73" s="65">
        <v>22</v>
      </c>
      <c r="E73" s="50">
        <v>21161</v>
      </c>
      <c r="F73" s="50">
        <v>7</v>
      </c>
      <c r="G73" s="51">
        <v>3272</v>
      </c>
      <c r="H73" s="24">
        <f t="shared" si="4"/>
        <v>29</v>
      </c>
      <c r="I73" s="25">
        <f t="shared" si="4"/>
        <v>24433</v>
      </c>
      <c r="J73" s="77">
        <f t="shared" si="2"/>
        <v>66</v>
      </c>
      <c r="K73" s="78">
        <f t="shared" si="3"/>
        <v>70</v>
      </c>
    </row>
    <row r="74" spans="1:11" s="32" customFormat="1">
      <c r="A74" s="48" t="s">
        <v>139</v>
      </c>
      <c r="B74" s="48" t="s">
        <v>211</v>
      </c>
      <c r="C74" s="49" t="s">
        <v>140</v>
      </c>
      <c r="D74" s="65">
        <v>148</v>
      </c>
      <c r="E74" s="50">
        <v>268111</v>
      </c>
      <c r="F74" s="50">
        <v>11</v>
      </c>
      <c r="G74" s="51">
        <v>48310</v>
      </c>
      <c r="H74" s="24">
        <f t="shared" si="4"/>
        <v>159</v>
      </c>
      <c r="I74" s="25">
        <f t="shared" si="4"/>
        <v>316421</v>
      </c>
      <c r="J74" s="77">
        <f t="shared" si="2"/>
        <v>45</v>
      </c>
      <c r="K74" s="78">
        <f t="shared" si="3"/>
        <v>38</v>
      </c>
    </row>
    <row r="75" spans="1:11" s="32" customFormat="1">
      <c r="A75" s="48" t="s">
        <v>141</v>
      </c>
      <c r="B75" s="48" t="s">
        <v>210</v>
      </c>
      <c r="C75" s="49" t="s">
        <v>142</v>
      </c>
      <c r="D75" s="65">
        <v>35</v>
      </c>
      <c r="E75" s="50">
        <v>34182</v>
      </c>
      <c r="F75" s="50">
        <v>7</v>
      </c>
      <c r="G75" s="51">
        <v>6047</v>
      </c>
      <c r="H75" s="24">
        <f t="shared" si="4"/>
        <v>42</v>
      </c>
      <c r="I75" s="25">
        <f t="shared" si="4"/>
        <v>40229</v>
      </c>
      <c r="J75" s="77">
        <f t="shared" ref="J75:J96" si="5">_xlfn.RANK.EQ(H75,$H$11:$H$96,0)</f>
        <v>62</v>
      </c>
      <c r="K75" s="78">
        <f t="shared" ref="K75:K96" si="6">_xlfn.RANK.EQ(I75,$I$11:$I$96,0)</f>
        <v>66</v>
      </c>
    </row>
    <row r="76" spans="1:11" s="32" customFormat="1">
      <c r="A76" s="48" t="s">
        <v>143</v>
      </c>
      <c r="B76" s="48" t="s">
        <v>209</v>
      </c>
      <c r="C76" s="49" t="s">
        <v>144</v>
      </c>
      <c r="D76" s="65">
        <v>193</v>
      </c>
      <c r="E76" s="50">
        <v>236807</v>
      </c>
      <c r="F76" s="50">
        <v>24</v>
      </c>
      <c r="G76" s="51">
        <v>123440</v>
      </c>
      <c r="H76" s="24">
        <f t="shared" si="4"/>
        <v>217</v>
      </c>
      <c r="I76" s="25">
        <f t="shared" si="4"/>
        <v>360247</v>
      </c>
      <c r="J76" s="77">
        <f t="shared" si="5"/>
        <v>34</v>
      </c>
      <c r="K76" s="78">
        <f t="shared" si="6"/>
        <v>36</v>
      </c>
    </row>
    <row r="77" spans="1:11" s="32" customFormat="1">
      <c r="A77" s="7" t="s">
        <v>145</v>
      </c>
      <c r="B77" s="7" t="s">
        <v>209</v>
      </c>
      <c r="C77" s="42" t="s">
        <v>146</v>
      </c>
      <c r="D77" s="22">
        <v>117</v>
      </c>
      <c r="E77" s="43">
        <v>182796</v>
      </c>
      <c r="F77" s="43">
        <v>33</v>
      </c>
      <c r="G77" s="44">
        <v>29485</v>
      </c>
      <c r="H77" s="45">
        <f t="shared" si="4"/>
        <v>150</v>
      </c>
      <c r="I77" s="23">
        <f t="shared" si="4"/>
        <v>212281</v>
      </c>
      <c r="J77" s="46">
        <f t="shared" si="5"/>
        <v>48</v>
      </c>
      <c r="K77" s="47">
        <f t="shared" si="6"/>
        <v>46</v>
      </c>
    </row>
    <row r="78" spans="1:11" s="32" customFormat="1">
      <c r="A78" s="7" t="s">
        <v>147</v>
      </c>
      <c r="B78" s="7" t="s">
        <v>204</v>
      </c>
      <c r="C78" s="42" t="s">
        <v>148</v>
      </c>
      <c r="D78" s="22">
        <v>331</v>
      </c>
      <c r="E78" s="43">
        <v>531008</v>
      </c>
      <c r="F78" s="43">
        <v>34</v>
      </c>
      <c r="G78" s="44">
        <v>111195</v>
      </c>
      <c r="H78" s="45">
        <f t="shared" si="4"/>
        <v>365</v>
      </c>
      <c r="I78" s="23">
        <f t="shared" si="4"/>
        <v>642203</v>
      </c>
      <c r="J78" s="46">
        <f t="shared" si="5"/>
        <v>16</v>
      </c>
      <c r="K78" s="47">
        <f t="shared" si="6"/>
        <v>24</v>
      </c>
    </row>
    <row r="79" spans="1:11" s="32" customFormat="1">
      <c r="A79" s="7" t="s">
        <v>149</v>
      </c>
      <c r="B79" s="7" t="s">
        <v>204</v>
      </c>
      <c r="C79" s="42" t="s">
        <v>150</v>
      </c>
      <c r="D79" s="22">
        <v>470</v>
      </c>
      <c r="E79" s="43">
        <v>1430013</v>
      </c>
      <c r="F79" s="43">
        <v>56</v>
      </c>
      <c r="G79" s="44">
        <v>147109</v>
      </c>
      <c r="H79" s="45">
        <f t="shared" si="4"/>
        <v>526</v>
      </c>
      <c r="I79" s="23">
        <f t="shared" si="4"/>
        <v>1577122</v>
      </c>
      <c r="J79" s="46">
        <f t="shared" si="5"/>
        <v>12</v>
      </c>
      <c r="K79" s="47">
        <f t="shared" si="6"/>
        <v>11</v>
      </c>
    </row>
    <row r="80" spans="1:11" s="32" customFormat="1">
      <c r="A80" s="7" t="s">
        <v>151</v>
      </c>
      <c r="B80" s="7" t="s">
        <v>209</v>
      </c>
      <c r="C80" s="42" t="s">
        <v>152</v>
      </c>
      <c r="D80" s="22">
        <v>221</v>
      </c>
      <c r="E80" s="43">
        <v>424356</v>
      </c>
      <c r="F80" s="43">
        <v>42</v>
      </c>
      <c r="G80" s="44">
        <v>79700</v>
      </c>
      <c r="H80" s="45">
        <f t="shared" si="4"/>
        <v>263</v>
      </c>
      <c r="I80" s="23">
        <f t="shared" si="4"/>
        <v>504056</v>
      </c>
      <c r="J80" s="46">
        <f t="shared" si="5"/>
        <v>29</v>
      </c>
      <c r="K80" s="47">
        <f t="shared" si="6"/>
        <v>30</v>
      </c>
    </row>
    <row r="81" spans="1:11" s="32" customFormat="1">
      <c r="A81" s="7" t="s">
        <v>153</v>
      </c>
      <c r="B81" s="7" t="s">
        <v>209</v>
      </c>
      <c r="C81" s="42" t="s">
        <v>154</v>
      </c>
      <c r="D81" s="22">
        <v>282</v>
      </c>
      <c r="E81" s="43">
        <v>621348</v>
      </c>
      <c r="F81" s="43">
        <v>22</v>
      </c>
      <c r="G81" s="44">
        <v>21447</v>
      </c>
      <c r="H81" s="45">
        <f t="shared" si="4"/>
        <v>304</v>
      </c>
      <c r="I81" s="23">
        <f t="shared" si="4"/>
        <v>642795</v>
      </c>
      <c r="J81" s="46">
        <f t="shared" si="5"/>
        <v>21</v>
      </c>
      <c r="K81" s="47">
        <f t="shared" si="6"/>
        <v>23</v>
      </c>
    </row>
    <row r="82" spans="1:11" s="32" customFormat="1">
      <c r="A82" s="48" t="s">
        <v>155</v>
      </c>
      <c r="B82" s="48" t="s">
        <v>205</v>
      </c>
      <c r="C82" s="49" t="s">
        <v>156</v>
      </c>
      <c r="D82" s="22">
        <v>1</v>
      </c>
      <c r="E82" s="50">
        <v>1000</v>
      </c>
      <c r="F82" s="50">
        <v>0</v>
      </c>
      <c r="G82" s="51">
        <v>0</v>
      </c>
      <c r="H82" s="45">
        <f t="shared" si="4"/>
        <v>1</v>
      </c>
      <c r="I82" s="23">
        <f t="shared" si="4"/>
        <v>1000</v>
      </c>
      <c r="J82" s="46">
        <f t="shared" si="5"/>
        <v>81</v>
      </c>
      <c r="K82" s="47">
        <f t="shared" si="6"/>
        <v>82</v>
      </c>
    </row>
    <row r="83" spans="1:11" s="32" customFormat="1">
      <c r="A83" s="7" t="s">
        <v>157</v>
      </c>
      <c r="B83" s="7" t="s">
        <v>209</v>
      </c>
      <c r="C83" s="42" t="s">
        <v>158</v>
      </c>
      <c r="D83" s="22">
        <v>137</v>
      </c>
      <c r="E83" s="43">
        <v>106620</v>
      </c>
      <c r="F83" s="43">
        <v>65</v>
      </c>
      <c r="G83" s="44">
        <v>22551</v>
      </c>
      <c r="H83" s="45">
        <f t="shared" si="4"/>
        <v>202</v>
      </c>
      <c r="I83" s="23">
        <f t="shared" si="4"/>
        <v>129171</v>
      </c>
      <c r="J83" s="46">
        <f t="shared" si="5"/>
        <v>38</v>
      </c>
      <c r="K83" s="47">
        <f t="shared" si="6"/>
        <v>55</v>
      </c>
    </row>
    <row r="84" spans="1:11" s="32" customFormat="1">
      <c r="A84" s="7" t="s">
        <v>159</v>
      </c>
      <c r="B84" s="7" t="s">
        <v>209</v>
      </c>
      <c r="C84" s="42" t="s">
        <v>160</v>
      </c>
      <c r="D84" s="22">
        <v>178</v>
      </c>
      <c r="E84" s="43">
        <v>217671</v>
      </c>
      <c r="F84" s="43">
        <v>96</v>
      </c>
      <c r="G84" s="44">
        <v>135613</v>
      </c>
      <c r="H84" s="45">
        <f t="shared" ref="H84:I96" si="7">SUM(D84,F84)</f>
        <v>274</v>
      </c>
      <c r="I84" s="23">
        <f t="shared" si="7"/>
        <v>353284</v>
      </c>
      <c r="J84" s="46">
        <f t="shared" si="5"/>
        <v>27</v>
      </c>
      <c r="K84" s="47">
        <f t="shared" si="6"/>
        <v>37</v>
      </c>
    </row>
    <row r="85" spans="1:11" s="32" customFormat="1">
      <c r="A85" s="6" t="s">
        <v>161</v>
      </c>
      <c r="B85" s="6" t="s">
        <v>209</v>
      </c>
      <c r="C85" s="52" t="s">
        <v>162</v>
      </c>
      <c r="D85" s="53">
        <v>110</v>
      </c>
      <c r="E85" s="54">
        <v>128487</v>
      </c>
      <c r="F85" s="54">
        <v>31</v>
      </c>
      <c r="G85" s="55">
        <v>27641</v>
      </c>
      <c r="H85" s="56">
        <f t="shared" si="7"/>
        <v>141</v>
      </c>
      <c r="I85" s="57">
        <f t="shared" si="7"/>
        <v>156128</v>
      </c>
      <c r="J85" s="58">
        <f t="shared" si="5"/>
        <v>51</v>
      </c>
      <c r="K85" s="59">
        <f t="shared" si="6"/>
        <v>52</v>
      </c>
    </row>
    <row r="86" spans="1:11" s="32" customFormat="1">
      <c r="A86" s="7" t="s">
        <v>163</v>
      </c>
      <c r="B86" s="7" t="s">
        <v>206</v>
      </c>
      <c r="C86" s="42" t="s">
        <v>164</v>
      </c>
      <c r="D86" s="22">
        <v>202</v>
      </c>
      <c r="E86" s="43">
        <v>600614</v>
      </c>
      <c r="F86" s="43">
        <v>29</v>
      </c>
      <c r="G86" s="44">
        <v>52251</v>
      </c>
      <c r="H86" s="45">
        <f t="shared" si="7"/>
        <v>231</v>
      </c>
      <c r="I86" s="23">
        <f t="shared" si="7"/>
        <v>652865</v>
      </c>
      <c r="J86" s="46">
        <f t="shared" si="5"/>
        <v>33</v>
      </c>
      <c r="K86" s="47">
        <f t="shared" si="6"/>
        <v>22</v>
      </c>
    </row>
    <row r="87" spans="1:11" s="32" customFormat="1">
      <c r="A87" s="48" t="s">
        <v>165</v>
      </c>
      <c r="B87" s="48" t="s">
        <v>205</v>
      </c>
      <c r="C87" s="49" t="s">
        <v>166</v>
      </c>
      <c r="D87" s="22">
        <v>0</v>
      </c>
      <c r="E87" s="50">
        <v>0</v>
      </c>
      <c r="F87" s="50">
        <v>0</v>
      </c>
      <c r="G87" s="51">
        <v>0</v>
      </c>
      <c r="H87" s="45">
        <f t="shared" si="7"/>
        <v>0</v>
      </c>
      <c r="I87" s="23">
        <f t="shared" si="7"/>
        <v>0</v>
      </c>
      <c r="J87" s="46">
        <f t="shared" si="5"/>
        <v>85</v>
      </c>
      <c r="K87" s="47">
        <f t="shared" si="6"/>
        <v>85</v>
      </c>
    </row>
    <row r="88" spans="1:11" s="32" customFormat="1">
      <c r="A88" s="7" t="s">
        <v>167</v>
      </c>
      <c r="B88" s="7" t="s">
        <v>204</v>
      </c>
      <c r="C88" s="42" t="s">
        <v>168</v>
      </c>
      <c r="D88" s="22">
        <v>717</v>
      </c>
      <c r="E88" s="43">
        <v>2210043</v>
      </c>
      <c r="F88" s="43">
        <v>85</v>
      </c>
      <c r="G88" s="44">
        <v>439357</v>
      </c>
      <c r="H88" s="45">
        <f t="shared" si="7"/>
        <v>802</v>
      </c>
      <c r="I88" s="23">
        <f t="shared" si="7"/>
        <v>2649400</v>
      </c>
      <c r="J88" s="46">
        <f t="shared" si="5"/>
        <v>7</v>
      </c>
      <c r="K88" s="47">
        <f t="shared" si="6"/>
        <v>7</v>
      </c>
    </row>
    <row r="89" spans="1:11" s="32" customFormat="1">
      <c r="A89" s="7" t="s">
        <v>169</v>
      </c>
      <c r="B89" s="7" t="s">
        <v>209</v>
      </c>
      <c r="C89" s="42" t="s">
        <v>170</v>
      </c>
      <c r="D89" s="22">
        <v>119</v>
      </c>
      <c r="E89" s="43">
        <v>112706</v>
      </c>
      <c r="F89" s="43">
        <v>17</v>
      </c>
      <c r="G89" s="44">
        <v>7283</v>
      </c>
      <c r="H89" s="45">
        <f t="shared" si="7"/>
        <v>136</v>
      </c>
      <c r="I89" s="23">
        <f t="shared" si="7"/>
        <v>119989</v>
      </c>
      <c r="J89" s="46">
        <f t="shared" si="5"/>
        <v>53</v>
      </c>
      <c r="K89" s="47">
        <f t="shared" si="6"/>
        <v>57</v>
      </c>
    </row>
    <row r="90" spans="1:11" s="32" customFormat="1">
      <c r="A90" s="7" t="s">
        <v>171</v>
      </c>
      <c r="B90" s="7" t="s">
        <v>209</v>
      </c>
      <c r="C90" s="42" t="s">
        <v>172</v>
      </c>
      <c r="D90" s="22">
        <v>228</v>
      </c>
      <c r="E90" s="43">
        <v>477243</v>
      </c>
      <c r="F90" s="43">
        <v>32</v>
      </c>
      <c r="G90" s="44">
        <v>72995</v>
      </c>
      <c r="H90" s="45">
        <f t="shared" si="7"/>
        <v>260</v>
      </c>
      <c r="I90" s="23">
        <f t="shared" si="7"/>
        <v>550238</v>
      </c>
      <c r="J90" s="46">
        <f t="shared" si="5"/>
        <v>30</v>
      </c>
      <c r="K90" s="47">
        <f t="shared" si="6"/>
        <v>28</v>
      </c>
    </row>
    <row r="91" spans="1:11" s="32" customFormat="1">
      <c r="A91" s="7" t="s">
        <v>173</v>
      </c>
      <c r="B91" s="7" t="s">
        <v>209</v>
      </c>
      <c r="C91" s="42" t="s">
        <v>174</v>
      </c>
      <c r="D91" s="22">
        <v>346</v>
      </c>
      <c r="E91" s="43">
        <v>623212</v>
      </c>
      <c r="F91" s="43">
        <v>45</v>
      </c>
      <c r="G91" s="44">
        <v>46785</v>
      </c>
      <c r="H91" s="45">
        <f t="shared" si="7"/>
        <v>391</v>
      </c>
      <c r="I91" s="23">
        <f t="shared" si="7"/>
        <v>669997</v>
      </c>
      <c r="J91" s="46">
        <f t="shared" si="5"/>
        <v>14</v>
      </c>
      <c r="K91" s="47">
        <f t="shared" si="6"/>
        <v>21</v>
      </c>
    </row>
    <row r="92" spans="1:11" s="32" customFormat="1">
      <c r="A92" s="7" t="s">
        <v>175</v>
      </c>
      <c r="B92" s="7" t="s">
        <v>209</v>
      </c>
      <c r="C92" s="42" t="s">
        <v>176</v>
      </c>
      <c r="D92" s="22">
        <v>77</v>
      </c>
      <c r="E92" s="43">
        <v>73234</v>
      </c>
      <c r="F92" s="43">
        <v>13</v>
      </c>
      <c r="G92" s="44">
        <v>42747</v>
      </c>
      <c r="H92" s="45">
        <f t="shared" si="7"/>
        <v>90</v>
      </c>
      <c r="I92" s="23">
        <f t="shared" si="7"/>
        <v>115981</v>
      </c>
      <c r="J92" s="46">
        <f t="shared" si="5"/>
        <v>59</v>
      </c>
      <c r="K92" s="47">
        <f t="shared" si="6"/>
        <v>59</v>
      </c>
    </row>
    <row r="93" spans="1:11" s="32" customFormat="1">
      <c r="A93" s="7" t="s">
        <v>177</v>
      </c>
      <c r="B93" s="7" t="s">
        <v>209</v>
      </c>
      <c r="C93" s="42" t="s">
        <v>178</v>
      </c>
      <c r="D93" s="22">
        <v>167</v>
      </c>
      <c r="E93" s="43">
        <v>238251</v>
      </c>
      <c r="F93" s="43">
        <v>12</v>
      </c>
      <c r="G93" s="44">
        <v>25858</v>
      </c>
      <c r="H93" s="45">
        <f t="shared" si="7"/>
        <v>179</v>
      </c>
      <c r="I93" s="23">
        <f t="shared" si="7"/>
        <v>264109</v>
      </c>
      <c r="J93" s="46">
        <f t="shared" si="5"/>
        <v>40</v>
      </c>
      <c r="K93" s="47">
        <f t="shared" si="6"/>
        <v>40</v>
      </c>
    </row>
    <row r="94" spans="1:11" s="32" customFormat="1">
      <c r="A94" s="7" t="s">
        <v>179</v>
      </c>
      <c r="B94" s="7" t="s">
        <v>209</v>
      </c>
      <c r="C94" s="42" t="s">
        <v>180</v>
      </c>
      <c r="D94" s="22">
        <v>223</v>
      </c>
      <c r="E94" s="43">
        <v>235497</v>
      </c>
      <c r="F94" s="43">
        <v>57</v>
      </c>
      <c r="G94" s="44">
        <v>174474</v>
      </c>
      <c r="H94" s="45">
        <f t="shared" si="7"/>
        <v>280</v>
      </c>
      <c r="I94" s="23">
        <f t="shared" si="7"/>
        <v>409971</v>
      </c>
      <c r="J94" s="46">
        <f t="shared" si="5"/>
        <v>25</v>
      </c>
      <c r="K94" s="47">
        <f t="shared" si="6"/>
        <v>33</v>
      </c>
    </row>
    <row r="95" spans="1:11" s="32" customFormat="1">
      <c r="A95" s="7" t="s">
        <v>181</v>
      </c>
      <c r="B95" s="7" t="s">
        <v>206</v>
      </c>
      <c r="C95" s="42" t="s">
        <v>182</v>
      </c>
      <c r="D95" s="22">
        <v>16</v>
      </c>
      <c r="E95" s="43">
        <v>5615</v>
      </c>
      <c r="F95" s="43">
        <v>0</v>
      </c>
      <c r="G95" s="44">
        <v>0</v>
      </c>
      <c r="H95" s="45">
        <f t="shared" si="7"/>
        <v>16</v>
      </c>
      <c r="I95" s="23">
        <f t="shared" si="7"/>
        <v>5615</v>
      </c>
      <c r="J95" s="46">
        <f t="shared" si="5"/>
        <v>70</v>
      </c>
      <c r="K95" s="47">
        <f t="shared" si="6"/>
        <v>72</v>
      </c>
    </row>
    <row r="96" spans="1:11" s="32" customFormat="1" ht="14.25" thickBot="1">
      <c r="A96" s="7" t="s">
        <v>183</v>
      </c>
      <c r="B96" s="7" t="s">
        <v>209</v>
      </c>
      <c r="C96" s="42" t="s">
        <v>184</v>
      </c>
      <c r="D96" s="28">
        <v>124</v>
      </c>
      <c r="E96" s="60">
        <v>111187.281</v>
      </c>
      <c r="F96" s="60">
        <v>17</v>
      </c>
      <c r="G96" s="61">
        <v>15176</v>
      </c>
      <c r="H96" s="62">
        <f t="shared" si="7"/>
        <v>141</v>
      </c>
      <c r="I96" s="29">
        <f t="shared" si="7"/>
        <v>126363.281</v>
      </c>
      <c r="J96" s="63">
        <f t="shared" si="5"/>
        <v>51</v>
      </c>
      <c r="K96" s="64">
        <f t="shared" si="6"/>
        <v>56</v>
      </c>
    </row>
    <row r="97" spans="3:9" s="32" customFormat="1" ht="14.25" thickBot="1">
      <c r="E97" s="79"/>
    </row>
    <row r="98" spans="3:9" ht="14.25" thickBot="1">
      <c r="C98" s="197" t="s">
        <v>349</v>
      </c>
      <c r="D98" s="195">
        <f>SUM(D11:D96)</f>
        <v>20326</v>
      </c>
      <c r="E98" s="195">
        <f t="shared" ref="E98:I98" si="8">SUM(E11:E96)</f>
        <v>69393657.281000003</v>
      </c>
      <c r="F98" s="195">
        <f t="shared" si="8"/>
        <v>2975</v>
      </c>
      <c r="G98" s="195">
        <f t="shared" si="8"/>
        <v>10606635</v>
      </c>
      <c r="H98" s="195">
        <f t="shared" si="8"/>
        <v>23301</v>
      </c>
      <c r="I98" s="196">
        <f t="shared" si="8"/>
        <v>80000292.281000003</v>
      </c>
    </row>
  </sheetData>
  <autoFilter ref="A10:L96" xr:uid="{00000000-0009-0000-0000-000009000000}">
    <sortState xmlns:xlrd2="http://schemas.microsoft.com/office/spreadsheetml/2017/richdata2" ref="A10:L96">
      <sortCondition ref="A9:A95"/>
    </sortState>
  </autoFilter>
  <mergeCells count="1">
    <mergeCell ref="D9:K9"/>
  </mergeCells>
  <phoneticPr fontId="1"/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63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AA277-05E4-4BBD-99BD-20F7C2AAE5E9}">
  <sheetPr>
    <tabColor theme="9"/>
  </sheetPr>
  <dimension ref="A1:L98"/>
  <sheetViews>
    <sheetView view="pageBreakPreview" zoomScaleNormal="100" zoomScaleSheetLayoutView="100" workbookViewId="0">
      <pane xSplit="2" ySplit="10" topLeftCell="C11" activePane="bottomRight" state="frozen"/>
      <selection activeCell="L45" sqref="L45"/>
      <selection pane="topRight" activeCell="L45" sqref="L45"/>
      <selection pane="bottomLeft" activeCell="L45" sqref="L45"/>
      <selection pane="bottomRight" activeCell="C11" sqref="C11"/>
    </sheetView>
  </sheetViews>
  <sheetFormatPr defaultRowHeight="13.5"/>
  <cols>
    <col min="1" max="1" width="15" bestFit="1" customWidth="1"/>
    <col min="2" max="2" width="5.375" customWidth="1"/>
    <col min="3" max="3" width="24.125" customWidth="1"/>
    <col min="4" max="4" width="13.125" style="32" customWidth="1"/>
    <col min="5" max="5" width="13.125" style="79" customWidth="1"/>
    <col min="6" max="11" width="13.125" style="32" customWidth="1"/>
    <col min="12" max="12" width="11.625" style="32" bestFit="1" customWidth="1"/>
    <col min="13" max="13" width="11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225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2" customFormat="1" ht="41.25" thickBot="1">
      <c r="A4"/>
      <c r="B4"/>
      <c r="C4" s="8"/>
      <c r="D4" s="9" t="s">
        <v>3</v>
      </c>
      <c r="E4" s="10" t="s">
        <v>221</v>
      </c>
      <c r="F4" s="11" t="s">
        <v>4</v>
      </c>
      <c r="G4" s="112" t="s">
        <v>219</v>
      </c>
      <c r="H4" s="118" t="s">
        <v>5</v>
      </c>
      <c r="I4" s="119" t="s">
        <v>220</v>
      </c>
      <c r="J4" s="12" t="s">
        <v>6</v>
      </c>
      <c r="K4" s="13" t="s">
        <v>7</v>
      </c>
    </row>
    <row r="5" spans="1:12" s="32" customFormat="1">
      <c r="A5"/>
      <c r="B5"/>
      <c r="C5" s="14" t="s">
        <v>1</v>
      </c>
      <c r="D5" s="15">
        <f>INDEX(D11:D96,MATCH($C$5,$C$11:$C$96,0),0)</f>
        <v>119</v>
      </c>
      <c r="E5" s="16">
        <f>INDEX(E11:E96,MATCH($C$5,$C$11:$C$96,0),0)</f>
        <v>147158</v>
      </c>
      <c r="F5" s="16">
        <f>INDEX(F11:F96,MATCH($C$5,$C$11:$C$96,0),0)</f>
        <v>31</v>
      </c>
      <c r="G5" s="19">
        <f>INDEX(G11:G96,MATCH($C$5,$C$11:$C$96,0),0)</f>
        <v>60795</v>
      </c>
      <c r="H5" s="18">
        <f t="shared" ref="H5:I5" si="0">SUM(D5,F5)</f>
        <v>150</v>
      </c>
      <c r="I5" s="17">
        <f t="shared" si="0"/>
        <v>207953</v>
      </c>
      <c r="J5" s="115">
        <f>INDEX(J11:J96,MATCH($C$5,$C$11:$C$96,0),0)</f>
        <v>47</v>
      </c>
      <c r="K5" s="20">
        <f>INDEX(K11:K96,MATCH($C$5,$C$11:$C$96,0),0)</f>
        <v>50</v>
      </c>
    </row>
    <row r="6" spans="1:12" s="32" customFormat="1">
      <c r="A6"/>
      <c r="B6"/>
      <c r="C6" s="21" t="s">
        <v>8</v>
      </c>
      <c r="D6" s="94">
        <f>ROUND(SUMIF($B$11:$B$96,"G",D11:D96)/(COUNTIFS(B11:B96,"G",D11:D96,"&lt;&gt;")),1)</f>
        <v>200.4</v>
      </c>
      <c r="E6" s="95">
        <f>ROUND(SUMIF($B$11:$B$96,"G",E11:E96)/(COUNTIFS(B11:B96,"G",D11:D96,"&lt;&gt;")),1)</f>
        <v>377673</v>
      </c>
      <c r="F6" s="95">
        <f>ROUND(SUMIF($B$11:$B$96,"G",F11:F96)/(COUNTIFS(B11:B96,"G",D11:D96,"&lt;&gt;")),1)</f>
        <v>33.6</v>
      </c>
      <c r="G6" s="113">
        <f>ROUND(SUMIF($B$11:$B$96,"G",G11:G96)/(COUNTIFS(B11:B96,"G",D11:D96,"&lt;&gt;")),1)</f>
        <v>61040.7</v>
      </c>
      <c r="H6" s="96">
        <f>ROUND(SUM(D6,F6),1)</f>
        <v>234</v>
      </c>
      <c r="I6" s="97">
        <f>ROUND(SUM(E6,G6),1)</f>
        <v>438713.7</v>
      </c>
      <c r="J6" s="116"/>
      <c r="K6" s="26"/>
    </row>
    <row r="7" spans="1:12" s="32" customFormat="1" ht="14.25" thickBot="1">
      <c r="A7"/>
      <c r="B7"/>
      <c r="C7" s="27" t="s">
        <v>9</v>
      </c>
      <c r="D7" s="98">
        <f>ROUND(AVERAGE(D11:D96),1)</f>
        <v>237.7</v>
      </c>
      <c r="E7" s="99">
        <f>ROUND(AVERAGE(E11:E96),1)</f>
        <v>879998.1</v>
      </c>
      <c r="F7" s="99">
        <f>ROUND(AVERAGE(F11:F96),1)</f>
        <v>35.1</v>
      </c>
      <c r="G7" s="114">
        <f>ROUND(AVERAGE(G11:G96),1)</f>
        <v>131068.1</v>
      </c>
      <c r="H7" s="100">
        <f>ROUND(SUM(D7,F7),1)</f>
        <v>272.8</v>
      </c>
      <c r="I7" s="101">
        <f>ROUND(SUM(E7,G7),1)</f>
        <v>1011066.2</v>
      </c>
      <c r="J7" s="117"/>
      <c r="K7" s="30"/>
    </row>
    <row r="8" spans="1:12" s="32" customFormat="1" ht="21" customHeight="1" thickBot="1">
      <c r="A8"/>
      <c r="B8"/>
      <c r="C8"/>
      <c r="D8" s="31"/>
      <c r="E8" s="66"/>
      <c r="F8" s="31"/>
    </row>
    <row r="9" spans="1:12" s="32" customFormat="1" ht="21" customHeight="1">
      <c r="A9"/>
      <c r="B9"/>
      <c r="C9"/>
      <c r="D9" s="240" t="str" cm="1">
        <f t="array" aca="1" ref="D9" ca="1">RIGHT(CELL("filename",A1),4)&amp;"年度（基準日：４月１日～３月31日）"</f>
        <v>2022年度（基準日：４月１日～３月31日）</v>
      </c>
      <c r="E9" s="241"/>
      <c r="F9" s="241"/>
      <c r="G9" s="241"/>
      <c r="H9" s="241"/>
      <c r="I9" s="241"/>
      <c r="J9" s="241"/>
      <c r="K9" s="242"/>
    </row>
    <row r="10" spans="1:12" s="32" customFormat="1" ht="54" customHeight="1">
      <c r="A10" s="67" t="s">
        <v>10</v>
      </c>
      <c r="B10" s="68" t="s">
        <v>11</v>
      </c>
      <c r="C10" s="69" t="s">
        <v>12</v>
      </c>
      <c r="D10" s="70" t="s">
        <v>3</v>
      </c>
      <c r="E10" s="71" t="s">
        <v>218</v>
      </c>
      <c r="F10" s="71" t="s">
        <v>4</v>
      </c>
      <c r="G10" s="72" t="s">
        <v>219</v>
      </c>
      <c r="H10" s="73" t="s">
        <v>5</v>
      </c>
      <c r="I10" s="74" t="s">
        <v>220</v>
      </c>
      <c r="J10" s="75" t="s">
        <v>6</v>
      </c>
      <c r="K10" s="76" t="s">
        <v>7</v>
      </c>
    </row>
    <row r="11" spans="1:12" s="32" customFormat="1">
      <c r="A11" s="48" t="s">
        <v>13</v>
      </c>
      <c r="B11" s="48" t="s">
        <v>204</v>
      </c>
      <c r="C11" s="49" t="s">
        <v>14</v>
      </c>
      <c r="D11" s="65">
        <v>686</v>
      </c>
      <c r="E11" s="50">
        <v>2236030</v>
      </c>
      <c r="F11" s="50">
        <v>98</v>
      </c>
      <c r="G11" s="51">
        <v>257198</v>
      </c>
      <c r="H11" s="24">
        <f t="shared" ref="H11:I26" si="1">SUM(D11,F11)</f>
        <v>784</v>
      </c>
      <c r="I11" s="25">
        <f t="shared" si="1"/>
        <v>2493228</v>
      </c>
      <c r="J11" s="77">
        <f t="shared" ref="J11:J74" si="2">_xlfn.RANK.EQ(H11,$H$11:$H$96,0)</f>
        <v>8</v>
      </c>
      <c r="K11" s="78">
        <f t="shared" ref="K11:K74" si="3">_xlfn.RANK.EQ(I11,$I$11:$I$96,0)</f>
        <v>8</v>
      </c>
    </row>
    <row r="12" spans="1:12" s="32" customFormat="1">
      <c r="A12" s="48" t="s">
        <v>15</v>
      </c>
      <c r="B12" s="48" t="s">
        <v>205</v>
      </c>
      <c r="C12" s="49" t="s">
        <v>16</v>
      </c>
      <c r="D12" s="65">
        <v>4</v>
      </c>
      <c r="E12" s="50">
        <v>325</v>
      </c>
      <c r="F12" s="50">
        <v>0</v>
      </c>
      <c r="G12" s="51">
        <v>0</v>
      </c>
      <c r="H12" s="24">
        <f t="shared" si="1"/>
        <v>4</v>
      </c>
      <c r="I12" s="25">
        <f t="shared" si="1"/>
        <v>325</v>
      </c>
      <c r="J12" s="77">
        <f t="shared" si="2"/>
        <v>75</v>
      </c>
      <c r="K12" s="78">
        <f t="shared" si="3"/>
        <v>82</v>
      </c>
    </row>
    <row r="13" spans="1:12" s="32" customFormat="1">
      <c r="A13" s="48" t="s">
        <v>17</v>
      </c>
      <c r="B13" s="48" t="s">
        <v>206</v>
      </c>
      <c r="C13" s="49" t="s">
        <v>18</v>
      </c>
      <c r="D13" s="65">
        <v>128</v>
      </c>
      <c r="E13" s="50">
        <v>140822</v>
      </c>
      <c r="F13" s="50">
        <v>9</v>
      </c>
      <c r="G13" s="51">
        <v>9011</v>
      </c>
      <c r="H13" s="24">
        <f t="shared" si="1"/>
        <v>137</v>
      </c>
      <c r="I13" s="25">
        <f t="shared" si="1"/>
        <v>149833</v>
      </c>
      <c r="J13" s="77">
        <f t="shared" si="2"/>
        <v>52</v>
      </c>
      <c r="K13" s="78">
        <f t="shared" si="3"/>
        <v>56</v>
      </c>
    </row>
    <row r="14" spans="1:12" s="32" customFormat="1">
      <c r="A14" s="48" t="s">
        <v>19</v>
      </c>
      <c r="B14" s="48" t="s">
        <v>207</v>
      </c>
      <c r="C14" s="49" t="s">
        <v>20</v>
      </c>
      <c r="D14" s="65">
        <v>6</v>
      </c>
      <c r="E14" s="50">
        <v>10689</v>
      </c>
      <c r="F14" s="50">
        <v>0</v>
      </c>
      <c r="G14" s="51">
        <v>0</v>
      </c>
      <c r="H14" s="24">
        <f t="shared" si="1"/>
        <v>6</v>
      </c>
      <c r="I14" s="25">
        <f t="shared" si="1"/>
        <v>10689</v>
      </c>
      <c r="J14" s="77">
        <f t="shared" si="2"/>
        <v>74</v>
      </c>
      <c r="K14" s="78">
        <f t="shared" si="3"/>
        <v>71</v>
      </c>
    </row>
    <row r="15" spans="1:12" s="32" customFormat="1">
      <c r="A15" s="48" t="s">
        <v>21</v>
      </c>
      <c r="B15" s="48" t="s">
        <v>206</v>
      </c>
      <c r="C15" s="49" t="s">
        <v>22</v>
      </c>
      <c r="D15" s="65">
        <v>93</v>
      </c>
      <c r="E15" s="50">
        <v>62862</v>
      </c>
      <c r="F15" s="50">
        <v>33</v>
      </c>
      <c r="G15" s="51">
        <v>50215</v>
      </c>
      <c r="H15" s="24">
        <f t="shared" si="1"/>
        <v>126</v>
      </c>
      <c r="I15" s="25">
        <f t="shared" si="1"/>
        <v>113077</v>
      </c>
      <c r="J15" s="77">
        <f t="shared" si="2"/>
        <v>55</v>
      </c>
      <c r="K15" s="78">
        <f t="shared" si="3"/>
        <v>60</v>
      </c>
    </row>
    <row r="16" spans="1:12" s="32" customFormat="1">
      <c r="A16" s="48" t="s">
        <v>23</v>
      </c>
      <c r="B16" s="48" t="s">
        <v>206</v>
      </c>
      <c r="C16" s="49" t="s">
        <v>24</v>
      </c>
      <c r="D16" s="65">
        <v>72</v>
      </c>
      <c r="E16" s="50">
        <v>54288</v>
      </c>
      <c r="F16" s="50">
        <v>43</v>
      </c>
      <c r="G16" s="51">
        <v>53455</v>
      </c>
      <c r="H16" s="24">
        <f t="shared" si="1"/>
        <v>115</v>
      </c>
      <c r="I16" s="25">
        <f t="shared" si="1"/>
        <v>107743</v>
      </c>
      <c r="J16" s="77">
        <f t="shared" si="2"/>
        <v>57</v>
      </c>
      <c r="K16" s="78">
        <f t="shared" si="3"/>
        <v>61</v>
      </c>
    </row>
    <row r="17" spans="1:11" s="32" customFormat="1">
      <c r="A17" s="48" t="s">
        <v>25</v>
      </c>
      <c r="B17" s="48" t="s">
        <v>208</v>
      </c>
      <c r="C17" s="49" t="s">
        <v>26</v>
      </c>
      <c r="D17" s="65">
        <v>22</v>
      </c>
      <c r="E17" s="50">
        <v>113259</v>
      </c>
      <c r="F17" s="50">
        <v>4</v>
      </c>
      <c r="G17" s="51">
        <v>6224</v>
      </c>
      <c r="H17" s="24">
        <f t="shared" si="1"/>
        <v>26</v>
      </c>
      <c r="I17" s="25">
        <f t="shared" si="1"/>
        <v>119483</v>
      </c>
      <c r="J17" s="77">
        <f t="shared" si="2"/>
        <v>68</v>
      </c>
      <c r="K17" s="78">
        <f t="shared" si="3"/>
        <v>59</v>
      </c>
    </row>
    <row r="18" spans="1:11" s="32" customFormat="1">
      <c r="A18" s="48" t="s">
        <v>27</v>
      </c>
      <c r="B18" s="48" t="s">
        <v>209</v>
      </c>
      <c r="C18" s="49" t="s">
        <v>28</v>
      </c>
      <c r="D18" s="65">
        <v>138</v>
      </c>
      <c r="E18" s="50">
        <v>896565</v>
      </c>
      <c r="F18" s="50">
        <v>41</v>
      </c>
      <c r="G18" s="51">
        <v>35860</v>
      </c>
      <c r="H18" s="24">
        <f t="shared" si="1"/>
        <v>179</v>
      </c>
      <c r="I18" s="25">
        <f t="shared" si="1"/>
        <v>932425</v>
      </c>
      <c r="J18" s="77">
        <f t="shared" si="2"/>
        <v>41</v>
      </c>
      <c r="K18" s="78">
        <f t="shared" si="3"/>
        <v>15</v>
      </c>
    </row>
    <row r="19" spans="1:11" s="32" customFormat="1">
      <c r="A19" s="48" t="s">
        <v>29</v>
      </c>
      <c r="B19" s="48" t="s">
        <v>210</v>
      </c>
      <c r="C19" s="49" t="s">
        <v>30</v>
      </c>
      <c r="D19" s="65">
        <v>165</v>
      </c>
      <c r="E19" s="50">
        <v>179267</v>
      </c>
      <c r="F19" s="50">
        <v>19</v>
      </c>
      <c r="G19" s="51">
        <v>29575</v>
      </c>
      <c r="H19" s="24">
        <f t="shared" si="1"/>
        <v>184</v>
      </c>
      <c r="I19" s="25">
        <f t="shared" si="1"/>
        <v>208842</v>
      </c>
      <c r="J19" s="77">
        <f t="shared" si="2"/>
        <v>39</v>
      </c>
      <c r="K19" s="78">
        <f t="shared" si="3"/>
        <v>49</v>
      </c>
    </row>
    <row r="20" spans="1:11" s="32" customFormat="1">
      <c r="A20" s="48" t="s">
        <v>31</v>
      </c>
      <c r="B20" s="48" t="s">
        <v>204</v>
      </c>
      <c r="C20" s="49" t="s">
        <v>32</v>
      </c>
      <c r="D20" s="65">
        <v>1400</v>
      </c>
      <c r="E20" s="50">
        <v>6438287</v>
      </c>
      <c r="F20" s="50">
        <v>219</v>
      </c>
      <c r="G20" s="51">
        <v>1716325</v>
      </c>
      <c r="H20" s="24">
        <f t="shared" si="1"/>
        <v>1619</v>
      </c>
      <c r="I20" s="25">
        <f t="shared" si="1"/>
        <v>8154612</v>
      </c>
      <c r="J20" s="77">
        <f t="shared" si="2"/>
        <v>2</v>
      </c>
      <c r="K20" s="78">
        <f t="shared" si="3"/>
        <v>4</v>
      </c>
    </row>
    <row r="21" spans="1:11" s="32" customFormat="1">
      <c r="A21" s="48" t="s">
        <v>33</v>
      </c>
      <c r="B21" s="48" t="s">
        <v>205</v>
      </c>
      <c r="C21" s="49" t="s">
        <v>34</v>
      </c>
      <c r="D21" s="65">
        <v>2</v>
      </c>
      <c r="E21" s="50">
        <v>1000</v>
      </c>
      <c r="F21" s="50">
        <v>1</v>
      </c>
      <c r="G21" s="51">
        <v>0</v>
      </c>
      <c r="H21" s="24">
        <f t="shared" si="1"/>
        <v>3</v>
      </c>
      <c r="I21" s="25">
        <f t="shared" si="1"/>
        <v>1000</v>
      </c>
      <c r="J21" s="77">
        <f t="shared" si="2"/>
        <v>77</v>
      </c>
      <c r="K21" s="78">
        <f t="shared" si="3"/>
        <v>79</v>
      </c>
    </row>
    <row r="22" spans="1:11" s="32" customFormat="1">
      <c r="A22" s="48" t="s">
        <v>35</v>
      </c>
      <c r="B22" s="48" t="s">
        <v>209</v>
      </c>
      <c r="C22" s="49" t="s">
        <v>36</v>
      </c>
      <c r="D22" s="65">
        <v>98</v>
      </c>
      <c r="E22" s="50">
        <v>178720</v>
      </c>
      <c r="F22" s="50">
        <v>12</v>
      </c>
      <c r="G22" s="51">
        <v>15348</v>
      </c>
      <c r="H22" s="24">
        <f t="shared" si="1"/>
        <v>110</v>
      </c>
      <c r="I22" s="25">
        <f t="shared" si="1"/>
        <v>194068</v>
      </c>
      <c r="J22" s="77">
        <f t="shared" si="2"/>
        <v>58</v>
      </c>
      <c r="K22" s="78">
        <f t="shared" si="3"/>
        <v>53</v>
      </c>
    </row>
    <row r="23" spans="1:11" s="32" customFormat="1">
      <c r="A23" s="48" t="s">
        <v>37</v>
      </c>
      <c r="B23" s="48" t="s">
        <v>209</v>
      </c>
      <c r="C23" s="49" t="s">
        <v>38</v>
      </c>
      <c r="D23" s="65">
        <v>235</v>
      </c>
      <c r="E23" s="50">
        <v>611847</v>
      </c>
      <c r="F23" s="50">
        <v>13</v>
      </c>
      <c r="G23" s="51">
        <v>17216</v>
      </c>
      <c r="H23" s="24">
        <f t="shared" si="1"/>
        <v>248</v>
      </c>
      <c r="I23" s="25">
        <f t="shared" si="1"/>
        <v>629063</v>
      </c>
      <c r="J23" s="77">
        <f t="shared" si="2"/>
        <v>29</v>
      </c>
      <c r="K23" s="78">
        <f t="shared" si="3"/>
        <v>25</v>
      </c>
    </row>
    <row r="24" spans="1:11" s="32" customFormat="1">
      <c r="A24" s="48" t="s">
        <v>39</v>
      </c>
      <c r="B24" s="48" t="s">
        <v>207</v>
      </c>
      <c r="C24" s="49" t="s">
        <v>40</v>
      </c>
      <c r="D24" s="65">
        <v>24</v>
      </c>
      <c r="E24" s="50">
        <v>60221</v>
      </c>
      <c r="F24" s="50">
        <v>6</v>
      </c>
      <c r="G24" s="51">
        <v>8935</v>
      </c>
      <c r="H24" s="24">
        <f t="shared" si="1"/>
        <v>30</v>
      </c>
      <c r="I24" s="25">
        <f t="shared" si="1"/>
        <v>69156</v>
      </c>
      <c r="J24" s="77">
        <f t="shared" si="2"/>
        <v>66</v>
      </c>
      <c r="K24" s="78">
        <f t="shared" si="3"/>
        <v>64</v>
      </c>
    </row>
    <row r="25" spans="1:11" s="32" customFormat="1">
      <c r="A25" s="48" t="s">
        <v>41</v>
      </c>
      <c r="B25" s="48" t="s">
        <v>210</v>
      </c>
      <c r="C25" s="49" t="s">
        <v>42</v>
      </c>
      <c r="D25" s="65">
        <v>188</v>
      </c>
      <c r="E25" s="50">
        <v>250321</v>
      </c>
      <c r="F25" s="50">
        <v>62</v>
      </c>
      <c r="G25" s="51">
        <v>58197</v>
      </c>
      <c r="H25" s="24">
        <f t="shared" si="1"/>
        <v>250</v>
      </c>
      <c r="I25" s="25">
        <f t="shared" si="1"/>
        <v>308518</v>
      </c>
      <c r="J25" s="77">
        <f t="shared" si="2"/>
        <v>28</v>
      </c>
      <c r="K25" s="78">
        <f t="shared" si="3"/>
        <v>40</v>
      </c>
    </row>
    <row r="26" spans="1:11" s="32" customFormat="1">
      <c r="A26" s="48" t="s">
        <v>43</v>
      </c>
      <c r="B26" s="48" t="s">
        <v>204</v>
      </c>
      <c r="C26" s="49" t="s">
        <v>44</v>
      </c>
      <c r="D26" s="65">
        <v>561</v>
      </c>
      <c r="E26" s="50">
        <v>1703420</v>
      </c>
      <c r="F26" s="50">
        <v>88</v>
      </c>
      <c r="G26" s="51">
        <v>277412</v>
      </c>
      <c r="H26" s="24">
        <f t="shared" si="1"/>
        <v>649</v>
      </c>
      <c r="I26" s="25">
        <f t="shared" si="1"/>
        <v>1980832</v>
      </c>
      <c r="J26" s="77">
        <f t="shared" si="2"/>
        <v>10</v>
      </c>
      <c r="K26" s="78">
        <f t="shared" si="3"/>
        <v>9</v>
      </c>
    </row>
    <row r="27" spans="1:11" s="32" customFormat="1">
      <c r="A27" s="48" t="s">
        <v>45</v>
      </c>
      <c r="B27" s="48" t="s">
        <v>207</v>
      </c>
      <c r="C27" s="49" t="s">
        <v>46</v>
      </c>
      <c r="D27" s="65">
        <v>2</v>
      </c>
      <c r="E27" s="50">
        <v>1150</v>
      </c>
      <c r="F27" s="50">
        <v>0</v>
      </c>
      <c r="G27" s="51">
        <v>0</v>
      </c>
      <c r="H27" s="24">
        <f t="shared" ref="H27:I83" si="4">SUM(D27,F27)</f>
        <v>2</v>
      </c>
      <c r="I27" s="25">
        <f t="shared" si="4"/>
        <v>1150</v>
      </c>
      <c r="J27" s="77">
        <f t="shared" si="2"/>
        <v>80</v>
      </c>
      <c r="K27" s="78">
        <f t="shared" si="3"/>
        <v>78</v>
      </c>
    </row>
    <row r="28" spans="1:11" s="32" customFormat="1">
      <c r="A28" s="48" t="s">
        <v>47</v>
      </c>
      <c r="B28" s="48" t="s">
        <v>210</v>
      </c>
      <c r="C28" s="49" t="s">
        <v>48</v>
      </c>
      <c r="D28" s="65">
        <v>113</v>
      </c>
      <c r="E28" s="50">
        <v>208980</v>
      </c>
      <c r="F28" s="50">
        <v>21</v>
      </c>
      <c r="G28" s="51">
        <v>12075</v>
      </c>
      <c r="H28" s="24">
        <f t="shared" si="4"/>
        <v>134</v>
      </c>
      <c r="I28" s="25">
        <f t="shared" si="4"/>
        <v>221055</v>
      </c>
      <c r="J28" s="77">
        <f t="shared" si="2"/>
        <v>53</v>
      </c>
      <c r="K28" s="78">
        <f t="shared" si="3"/>
        <v>48</v>
      </c>
    </row>
    <row r="29" spans="1:11" s="32" customFormat="1">
      <c r="A29" s="48" t="s">
        <v>49</v>
      </c>
      <c r="B29" s="48" t="s">
        <v>209</v>
      </c>
      <c r="C29" s="49" t="s">
        <v>50</v>
      </c>
      <c r="D29" s="65">
        <v>254</v>
      </c>
      <c r="E29" s="50">
        <v>465835</v>
      </c>
      <c r="F29" s="50">
        <v>22</v>
      </c>
      <c r="G29" s="51">
        <v>40988</v>
      </c>
      <c r="H29" s="24">
        <f t="shared" si="4"/>
        <v>276</v>
      </c>
      <c r="I29" s="25">
        <f t="shared" si="4"/>
        <v>506823</v>
      </c>
      <c r="J29" s="77">
        <f t="shared" si="2"/>
        <v>25</v>
      </c>
      <c r="K29" s="78">
        <f t="shared" si="3"/>
        <v>29</v>
      </c>
    </row>
    <row r="30" spans="1:11" s="32" customFormat="1">
      <c r="A30" s="48" t="s">
        <v>51</v>
      </c>
      <c r="B30" s="48" t="s">
        <v>210</v>
      </c>
      <c r="C30" s="49" t="s">
        <v>52</v>
      </c>
      <c r="D30" s="65">
        <v>152</v>
      </c>
      <c r="E30" s="50">
        <v>265505</v>
      </c>
      <c r="F30" s="50">
        <v>6</v>
      </c>
      <c r="G30" s="51">
        <v>3946</v>
      </c>
      <c r="H30" s="24">
        <f t="shared" si="4"/>
        <v>158</v>
      </c>
      <c r="I30" s="25">
        <f t="shared" si="4"/>
        <v>269451</v>
      </c>
      <c r="J30" s="77">
        <f t="shared" si="2"/>
        <v>45</v>
      </c>
      <c r="K30" s="78">
        <f t="shared" si="3"/>
        <v>45</v>
      </c>
    </row>
    <row r="31" spans="1:11" s="32" customFormat="1">
      <c r="A31" s="48" t="s">
        <v>53</v>
      </c>
      <c r="B31" s="48" t="s">
        <v>204</v>
      </c>
      <c r="C31" s="49" t="s">
        <v>54</v>
      </c>
      <c r="D31" s="65">
        <v>376</v>
      </c>
      <c r="E31" s="50">
        <v>791117</v>
      </c>
      <c r="F31" s="50">
        <v>60</v>
      </c>
      <c r="G31" s="51">
        <v>151874</v>
      </c>
      <c r="H31" s="24">
        <f t="shared" si="4"/>
        <v>436</v>
      </c>
      <c r="I31" s="25">
        <f t="shared" si="4"/>
        <v>942991</v>
      </c>
      <c r="J31" s="77">
        <f t="shared" si="2"/>
        <v>13</v>
      </c>
      <c r="K31" s="78">
        <f t="shared" si="3"/>
        <v>14</v>
      </c>
    </row>
    <row r="32" spans="1:11" s="32" customFormat="1">
      <c r="A32" s="48" t="s">
        <v>55</v>
      </c>
      <c r="B32" s="48" t="s">
        <v>204</v>
      </c>
      <c r="C32" s="49" t="s">
        <v>56</v>
      </c>
      <c r="D32" s="65">
        <v>1911</v>
      </c>
      <c r="E32" s="50">
        <v>14644609</v>
      </c>
      <c r="F32" s="50">
        <v>310</v>
      </c>
      <c r="G32" s="51">
        <v>2183957</v>
      </c>
      <c r="H32" s="24">
        <f t="shared" si="4"/>
        <v>2221</v>
      </c>
      <c r="I32" s="25">
        <f t="shared" si="4"/>
        <v>16828566</v>
      </c>
      <c r="J32" s="77">
        <f t="shared" si="2"/>
        <v>1</v>
      </c>
      <c r="K32" s="78">
        <f t="shared" si="3"/>
        <v>1</v>
      </c>
    </row>
    <row r="33" spans="1:11" s="32" customFormat="1">
      <c r="A33" s="48" t="s">
        <v>57</v>
      </c>
      <c r="B33" s="48" t="s">
        <v>208</v>
      </c>
      <c r="C33" s="49" t="s">
        <v>58</v>
      </c>
      <c r="D33" s="65">
        <v>272</v>
      </c>
      <c r="E33" s="50">
        <v>1042591</v>
      </c>
      <c r="F33" s="50">
        <v>30</v>
      </c>
      <c r="G33" s="51">
        <v>228593</v>
      </c>
      <c r="H33" s="24">
        <f t="shared" si="4"/>
        <v>302</v>
      </c>
      <c r="I33" s="25">
        <f t="shared" si="4"/>
        <v>1271184</v>
      </c>
      <c r="J33" s="77">
        <f t="shared" si="2"/>
        <v>22</v>
      </c>
      <c r="K33" s="78">
        <f t="shared" si="3"/>
        <v>12</v>
      </c>
    </row>
    <row r="34" spans="1:11" s="32" customFormat="1">
      <c r="A34" s="48" t="s">
        <v>59</v>
      </c>
      <c r="B34" s="48" t="s">
        <v>207</v>
      </c>
      <c r="C34" s="49" t="s">
        <v>60</v>
      </c>
      <c r="D34" s="65">
        <v>0</v>
      </c>
      <c r="E34" s="50">
        <v>0</v>
      </c>
      <c r="F34" s="50">
        <v>1</v>
      </c>
      <c r="G34" s="51">
        <v>0</v>
      </c>
      <c r="H34" s="24">
        <f t="shared" si="4"/>
        <v>1</v>
      </c>
      <c r="I34" s="25">
        <f t="shared" si="4"/>
        <v>0</v>
      </c>
      <c r="J34" s="77">
        <f t="shared" si="2"/>
        <v>82</v>
      </c>
      <c r="K34" s="78">
        <f t="shared" si="3"/>
        <v>83</v>
      </c>
    </row>
    <row r="35" spans="1:11" s="32" customFormat="1">
      <c r="A35" s="48" t="s">
        <v>61</v>
      </c>
      <c r="B35" s="48" t="s">
        <v>207</v>
      </c>
      <c r="C35" s="49" t="s">
        <v>62</v>
      </c>
      <c r="D35" s="65">
        <v>8</v>
      </c>
      <c r="E35" s="50">
        <v>3840</v>
      </c>
      <c r="F35" s="50">
        <v>0</v>
      </c>
      <c r="G35" s="51">
        <v>0</v>
      </c>
      <c r="H35" s="24">
        <f t="shared" si="4"/>
        <v>8</v>
      </c>
      <c r="I35" s="25">
        <f t="shared" si="4"/>
        <v>3840</v>
      </c>
      <c r="J35" s="77">
        <f t="shared" si="2"/>
        <v>73</v>
      </c>
      <c r="K35" s="78">
        <f t="shared" si="3"/>
        <v>73</v>
      </c>
    </row>
    <row r="36" spans="1:11" s="32" customFormat="1">
      <c r="A36" s="48" t="s">
        <v>63</v>
      </c>
      <c r="B36" s="48" t="s">
        <v>206</v>
      </c>
      <c r="C36" s="49" t="s">
        <v>64</v>
      </c>
      <c r="D36" s="65">
        <v>751</v>
      </c>
      <c r="E36" s="50">
        <v>3497811</v>
      </c>
      <c r="F36" s="50">
        <v>74</v>
      </c>
      <c r="G36" s="51">
        <v>341319</v>
      </c>
      <c r="H36" s="24">
        <f t="shared" si="4"/>
        <v>825</v>
      </c>
      <c r="I36" s="25">
        <f t="shared" si="4"/>
        <v>3839130</v>
      </c>
      <c r="J36" s="77">
        <f t="shared" si="2"/>
        <v>7</v>
      </c>
      <c r="K36" s="78">
        <f t="shared" si="3"/>
        <v>6</v>
      </c>
    </row>
    <row r="37" spans="1:11" s="32" customFormat="1">
      <c r="A37" s="48" t="s">
        <v>65</v>
      </c>
      <c r="B37" s="48" t="s">
        <v>210</v>
      </c>
      <c r="C37" s="49" t="s">
        <v>66</v>
      </c>
      <c r="D37" s="65">
        <v>30</v>
      </c>
      <c r="E37" s="50">
        <v>61435</v>
      </c>
      <c r="F37" s="50">
        <v>3</v>
      </c>
      <c r="G37" s="51">
        <v>3394</v>
      </c>
      <c r="H37" s="24">
        <f t="shared" si="4"/>
        <v>33</v>
      </c>
      <c r="I37" s="25">
        <f t="shared" si="4"/>
        <v>64829</v>
      </c>
      <c r="J37" s="77">
        <f t="shared" si="2"/>
        <v>65</v>
      </c>
      <c r="K37" s="78">
        <f t="shared" si="3"/>
        <v>65</v>
      </c>
    </row>
    <row r="38" spans="1:11" s="32" customFormat="1">
      <c r="A38" s="48" t="s">
        <v>67</v>
      </c>
      <c r="B38" s="48" t="s">
        <v>205</v>
      </c>
      <c r="C38" s="49" t="s">
        <v>68</v>
      </c>
      <c r="D38" s="65">
        <v>24</v>
      </c>
      <c r="E38" s="50">
        <v>26060</v>
      </c>
      <c r="F38" s="50">
        <v>5</v>
      </c>
      <c r="G38" s="51">
        <v>1950</v>
      </c>
      <c r="H38" s="24">
        <f t="shared" si="4"/>
        <v>29</v>
      </c>
      <c r="I38" s="25">
        <f t="shared" si="4"/>
        <v>28010</v>
      </c>
      <c r="J38" s="77">
        <f t="shared" si="2"/>
        <v>67</v>
      </c>
      <c r="K38" s="78">
        <f t="shared" si="3"/>
        <v>70</v>
      </c>
    </row>
    <row r="39" spans="1:11" s="32" customFormat="1">
      <c r="A39" s="48" t="s">
        <v>69</v>
      </c>
      <c r="B39" s="48" t="s">
        <v>206</v>
      </c>
      <c r="C39" s="49" t="s">
        <v>70</v>
      </c>
      <c r="D39" s="65">
        <v>317</v>
      </c>
      <c r="E39" s="50">
        <v>889415</v>
      </c>
      <c r="F39" s="50">
        <v>15</v>
      </c>
      <c r="G39" s="51">
        <v>23292</v>
      </c>
      <c r="H39" s="24">
        <f t="shared" si="4"/>
        <v>332</v>
      </c>
      <c r="I39" s="25">
        <f t="shared" si="4"/>
        <v>912707</v>
      </c>
      <c r="J39" s="77">
        <f t="shared" si="2"/>
        <v>18</v>
      </c>
      <c r="K39" s="78">
        <f t="shared" si="3"/>
        <v>16</v>
      </c>
    </row>
    <row r="40" spans="1:11" s="32" customFormat="1">
      <c r="A40" s="48" t="s">
        <v>71</v>
      </c>
      <c r="B40" s="48" t="s">
        <v>206</v>
      </c>
      <c r="C40" s="49" t="s">
        <v>72</v>
      </c>
      <c r="D40" s="65">
        <v>160</v>
      </c>
      <c r="E40" s="50">
        <v>353009</v>
      </c>
      <c r="F40" s="50">
        <v>10</v>
      </c>
      <c r="G40" s="51">
        <v>51276</v>
      </c>
      <c r="H40" s="24">
        <f t="shared" si="4"/>
        <v>170</v>
      </c>
      <c r="I40" s="25">
        <f t="shared" si="4"/>
        <v>404285</v>
      </c>
      <c r="J40" s="77">
        <f t="shared" si="2"/>
        <v>43</v>
      </c>
      <c r="K40" s="78">
        <f t="shared" si="3"/>
        <v>32</v>
      </c>
    </row>
    <row r="41" spans="1:11" s="32" customFormat="1">
      <c r="A41" s="48" t="s">
        <v>73</v>
      </c>
      <c r="B41" s="48" t="s">
        <v>207</v>
      </c>
      <c r="C41" s="49" t="s">
        <v>74</v>
      </c>
      <c r="D41" s="65">
        <v>11</v>
      </c>
      <c r="E41" s="50">
        <v>27615</v>
      </c>
      <c r="F41" s="50">
        <v>1</v>
      </c>
      <c r="G41" s="51">
        <v>600</v>
      </c>
      <c r="H41" s="24">
        <f t="shared" si="4"/>
        <v>12</v>
      </c>
      <c r="I41" s="25">
        <f t="shared" si="4"/>
        <v>28215</v>
      </c>
      <c r="J41" s="77">
        <f t="shared" si="2"/>
        <v>70</v>
      </c>
      <c r="K41" s="78">
        <f t="shared" si="3"/>
        <v>69</v>
      </c>
    </row>
    <row r="42" spans="1:11" s="32" customFormat="1">
      <c r="A42" s="48" t="s">
        <v>75</v>
      </c>
      <c r="B42" s="48" t="s">
        <v>211</v>
      </c>
      <c r="C42" s="49" t="s">
        <v>76</v>
      </c>
      <c r="D42" s="65">
        <v>1</v>
      </c>
      <c r="E42" s="50">
        <v>1000</v>
      </c>
      <c r="F42" s="50">
        <v>3</v>
      </c>
      <c r="G42" s="51">
        <v>550</v>
      </c>
      <c r="H42" s="24">
        <f t="shared" si="4"/>
        <v>4</v>
      </c>
      <c r="I42" s="25">
        <f t="shared" si="4"/>
        <v>1550</v>
      </c>
      <c r="J42" s="77">
        <f t="shared" si="2"/>
        <v>75</v>
      </c>
      <c r="K42" s="78">
        <f t="shared" si="3"/>
        <v>75</v>
      </c>
    </row>
    <row r="43" spans="1:11" s="32" customFormat="1">
      <c r="A43" s="48" t="s">
        <v>77</v>
      </c>
      <c r="B43" s="48" t="s">
        <v>206</v>
      </c>
      <c r="C43" s="49" t="s">
        <v>78</v>
      </c>
      <c r="D43" s="65">
        <v>127</v>
      </c>
      <c r="E43" s="50">
        <v>178880</v>
      </c>
      <c r="F43" s="50">
        <v>20</v>
      </c>
      <c r="G43" s="51">
        <v>25921</v>
      </c>
      <c r="H43" s="24">
        <f t="shared" si="4"/>
        <v>147</v>
      </c>
      <c r="I43" s="25">
        <f t="shared" si="4"/>
        <v>204801</v>
      </c>
      <c r="J43" s="77">
        <f t="shared" si="2"/>
        <v>48</v>
      </c>
      <c r="K43" s="78">
        <f t="shared" si="3"/>
        <v>51</v>
      </c>
    </row>
    <row r="44" spans="1:11" s="32" customFormat="1">
      <c r="A44" s="48" t="s">
        <v>79</v>
      </c>
      <c r="B44" s="48" t="s">
        <v>210</v>
      </c>
      <c r="C44" s="49" t="s">
        <v>80</v>
      </c>
      <c r="D44" s="65">
        <v>270</v>
      </c>
      <c r="E44" s="50">
        <v>630482</v>
      </c>
      <c r="F44" s="50">
        <v>31</v>
      </c>
      <c r="G44" s="51">
        <v>101187</v>
      </c>
      <c r="H44" s="24">
        <f t="shared" si="4"/>
        <v>301</v>
      </c>
      <c r="I44" s="25">
        <f t="shared" si="4"/>
        <v>731669</v>
      </c>
      <c r="J44" s="77">
        <f t="shared" si="2"/>
        <v>23</v>
      </c>
      <c r="K44" s="78">
        <f t="shared" si="3"/>
        <v>19</v>
      </c>
    </row>
    <row r="45" spans="1:11" s="32" customFormat="1">
      <c r="A45" s="48" t="s">
        <v>81</v>
      </c>
      <c r="B45" s="48" t="s">
        <v>211</v>
      </c>
      <c r="C45" s="49" t="s">
        <v>82</v>
      </c>
      <c r="D45" s="65">
        <v>1</v>
      </c>
      <c r="E45" s="50">
        <v>0</v>
      </c>
      <c r="F45" s="50">
        <v>2</v>
      </c>
      <c r="G45" s="51">
        <v>0</v>
      </c>
      <c r="H45" s="24">
        <f t="shared" si="4"/>
        <v>3</v>
      </c>
      <c r="I45" s="25">
        <f t="shared" si="4"/>
        <v>0</v>
      </c>
      <c r="J45" s="77">
        <f t="shared" si="2"/>
        <v>77</v>
      </c>
      <c r="K45" s="78">
        <f t="shared" si="3"/>
        <v>83</v>
      </c>
    </row>
    <row r="46" spans="1:11" s="32" customFormat="1">
      <c r="A46" s="48" t="s">
        <v>83</v>
      </c>
      <c r="B46" s="48" t="s">
        <v>204</v>
      </c>
      <c r="C46" s="49" t="s">
        <v>84</v>
      </c>
      <c r="D46" s="65">
        <v>202</v>
      </c>
      <c r="E46" s="50">
        <v>564699</v>
      </c>
      <c r="F46" s="50">
        <v>23</v>
      </c>
      <c r="G46" s="51">
        <v>68368</v>
      </c>
      <c r="H46" s="24">
        <f t="shared" si="4"/>
        <v>225</v>
      </c>
      <c r="I46" s="25">
        <f t="shared" si="4"/>
        <v>633067</v>
      </c>
      <c r="J46" s="77">
        <f t="shared" si="2"/>
        <v>33</v>
      </c>
      <c r="K46" s="78">
        <f t="shared" si="3"/>
        <v>23</v>
      </c>
    </row>
    <row r="47" spans="1:11" s="32" customFormat="1">
      <c r="A47" s="48" t="s">
        <v>85</v>
      </c>
      <c r="B47" s="48" t="s">
        <v>206</v>
      </c>
      <c r="C47" s="49" t="s">
        <v>86</v>
      </c>
      <c r="D47" s="65">
        <v>193</v>
      </c>
      <c r="E47" s="50">
        <v>448268</v>
      </c>
      <c r="F47" s="50">
        <v>12</v>
      </c>
      <c r="G47" s="51">
        <v>8363</v>
      </c>
      <c r="H47" s="24">
        <f t="shared" si="4"/>
        <v>205</v>
      </c>
      <c r="I47" s="25">
        <f t="shared" si="4"/>
        <v>456631</v>
      </c>
      <c r="J47" s="77">
        <f t="shared" si="2"/>
        <v>35</v>
      </c>
      <c r="K47" s="78">
        <f t="shared" si="3"/>
        <v>31</v>
      </c>
    </row>
    <row r="48" spans="1:11" s="32" customFormat="1">
      <c r="A48" s="48" t="s">
        <v>87</v>
      </c>
      <c r="B48" s="48" t="s">
        <v>205</v>
      </c>
      <c r="C48" s="49" t="s">
        <v>88</v>
      </c>
      <c r="D48" s="65">
        <v>0</v>
      </c>
      <c r="E48" s="50">
        <v>0</v>
      </c>
      <c r="F48" s="50">
        <v>3</v>
      </c>
      <c r="G48" s="51">
        <v>1498</v>
      </c>
      <c r="H48" s="24">
        <f t="shared" si="4"/>
        <v>3</v>
      </c>
      <c r="I48" s="25">
        <f t="shared" si="4"/>
        <v>1498</v>
      </c>
      <c r="J48" s="77">
        <f t="shared" si="2"/>
        <v>77</v>
      </c>
      <c r="K48" s="78">
        <f t="shared" si="3"/>
        <v>76</v>
      </c>
    </row>
    <row r="49" spans="1:11" s="32" customFormat="1">
      <c r="A49" s="48" t="s">
        <v>89</v>
      </c>
      <c r="B49" s="48" t="s">
        <v>209</v>
      </c>
      <c r="C49" s="49" t="s">
        <v>90</v>
      </c>
      <c r="D49" s="65">
        <v>145</v>
      </c>
      <c r="E49" s="50">
        <v>250661</v>
      </c>
      <c r="F49" s="50">
        <v>31</v>
      </c>
      <c r="G49" s="51">
        <v>57327</v>
      </c>
      <c r="H49" s="24">
        <f t="shared" si="4"/>
        <v>176</v>
      </c>
      <c r="I49" s="25">
        <f t="shared" si="4"/>
        <v>307988</v>
      </c>
      <c r="J49" s="77">
        <f t="shared" si="2"/>
        <v>42</v>
      </c>
      <c r="K49" s="78">
        <f t="shared" si="3"/>
        <v>41</v>
      </c>
    </row>
    <row r="50" spans="1:11" s="32" customFormat="1">
      <c r="A50" s="48" t="s">
        <v>91</v>
      </c>
      <c r="B50" s="48" t="s">
        <v>209</v>
      </c>
      <c r="C50" s="49" t="s">
        <v>92</v>
      </c>
      <c r="D50" s="65">
        <v>314</v>
      </c>
      <c r="E50" s="50">
        <v>554578</v>
      </c>
      <c r="F50" s="50">
        <v>34</v>
      </c>
      <c r="G50" s="51">
        <v>47641</v>
      </c>
      <c r="H50" s="24">
        <f t="shared" si="4"/>
        <v>348</v>
      </c>
      <c r="I50" s="25">
        <f t="shared" si="4"/>
        <v>602219</v>
      </c>
      <c r="J50" s="77">
        <f t="shared" si="2"/>
        <v>17</v>
      </c>
      <c r="K50" s="78">
        <f t="shared" si="3"/>
        <v>26</v>
      </c>
    </row>
    <row r="51" spans="1:11" s="32" customFormat="1">
      <c r="A51" s="48" t="s">
        <v>93</v>
      </c>
      <c r="B51" s="48" t="s">
        <v>211</v>
      </c>
      <c r="C51" s="49" t="s">
        <v>94</v>
      </c>
      <c r="D51" s="65">
        <v>119</v>
      </c>
      <c r="E51" s="50">
        <v>242843</v>
      </c>
      <c r="F51" s="50">
        <v>12</v>
      </c>
      <c r="G51" s="51">
        <v>25855</v>
      </c>
      <c r="H51" s="24">
        <f t="shared" si="4"/>
        <v>131</v>
      </c>
      <c r="I51" s="25">
        <f t="shared" si="4"/>
        <v>268698</v>
      </c>
      <c r="J51" s="77">
        <f t="shared" si="2"/>
        <v>54</v>
      </c>
      <c r="K51" s="78">
        <f t="shared" si="3"/>
        <v>46</v>
      </c>
    </row>
    <row r="52" spans="1:11" s="32" customFormat="1">
      <c r="A52" s="48" t="s">
        <v>95</v>
      </c>
      <c r="B52" s="48" t="s">
        <v>209</v>
      </c>
      <c r="C52" s="49" t="s">
        <v>96</v>
      </c>
      <c r="D52" s="65">
        <v>159</v>
      </c>
      <c r="E52" s="50">
        <v>206851</v>
      </c>
      <c r="F52" s="50">
        <v>29</v>
      </c>
      <c r="G52" s="51">
        <v>27731</v>
      </c>
      <c r="H52" s="24">
        <f t="shared" si="4"/>
        <v>188</v>
      </c>
      <c r="I52" s="25">
        <f t="shared" si="4"/>
        <v>234582</v>
      </c>
      <c r="J52" s="77">
        <f t="shared" si="2"/>
        <v>38</v>
      </c>
      <c r="K52" s="78">
        <f t="shared" si="3"/>
        <v>47</v>
      </c>
    </row>
    <row r="53" spans="1:11" s="32" customFormat="1">
      <c r="A53" s="48" t="s">
        <v>97</v>
      </c>
      <c r="B53" s="48" t="s">
        <v>209</v>
      </c>
      <c r="C53" s="49" t="s">
        <v>98</v>
      </c>
      <c r="D53" s="65">
        <v>140</v>
      </c>
      <c r="E53" s="50">
        <v>280918</v>
      </c>
      <c r="F53" s="50">
        <v>20</v>
      </c>
      <c r="G53" s="51">
        <v>14554</v>
      </c>
      <c r="H53" s="24">
        <f t="shared" si="4"/>
        <v>160</v>
      </c>
      <c r="I53" s="25">
        <f t="shared" si="4"/>
        <v>295472</v>
      </c>
      <c r="J53" s="77">
        <f t="shared" si="2"/>
        <v>44</v>
      </c>
      <c r="K53" s="78">
        <f t="shared" si="3"/>
        <v>42</v>
      </c>
    </row>
    <row r="54" spans="1:11" s="32" customFormat="1">
      <c r="A54" s="48" t="s">
        <v>99</v>
      </c>
      <c r="B54" s="48" t="s">
        <v>209</v>
      </c>
      <c r="C54" s="49" t="s">
        <v>100</v>
      </c>
      <c r="D54" s="65">
        <v>487</v>
      </c>
      <c r="E54" s="50">
        <v>809215</v>
      </c>
      <c r="F54" s="50">
        <v>58</v>
      </c>
      <c r="G54" s="51">
        <v>367120</v>
      </c>
      <c r="H54" s="24">
        <f t="shared" si="4"/>
        <v>545</v>
      </c>
      <c r="I54" s="25">
        <f t="shared" si="4"/>
        <v>1176335</v>
      </c>
      <c r="J54" s="77">
        <f t="shared" si="2"/>
        <v>12</v>
      </c>
      <c r="K54" s="78">
        <f t="shared" si="3"/>
        <v>13</v>
      </c>
    </row>
    <row r="55" spans="1:11" s="32" customFormat="1">
      <c r="A55" s="48" t="s">
        <v>101</v>
      </c>
      <c r="B55" s="48" t="s">
        <v>209</v>
      </c>
      <c r="C55" s="49" t="s">
        <v>102</v>
      </c>
      <c r="D55" s="65">
        <v>334</v>
      </c>
      <c r="E55" s="50">
        <v>631581</v>
      </c>
      <c r="F55" s="50">
        <v>36</v>
      </c>
      <c r="G55" s="51">
        <v>99988</v>
      </c>
      <c r="H55" s="24">
        <f t="shared" si="4"/>
        <v>370</v>
      </c>
      <c r="I55" s="25">
        <f t="shared" si="4"/>
        <v>731569</v>
      </c>
      <c r="J55" s="77">
        <f t="shared" si="2"/>
        <v>16</v>
      </c>
      <c r="K55" s="78">
        <f t="shared" si="3"/>
        <v>20</v>
      </c>
    </row>
    <row r="56" spans="1:11" s="32" customFormat="1">
      <c r="A56" s="48" t="s">
        <v>103</v>
      </c>
      <c r="B56" s="48" t="s">
        <v>210</v>
      </c>
      <c r="C56" s="49" t="s">
        <v>104</v>
      </c>
      <c r="D56" s="65">
        <v>245</v>
      </c>
      <c r="E56" s="50">
        <v>419714</v>
      </c>
      <c r="F56" s="50">
        <v>24</v>
      </c>
      <c r="G56" s="51">
        <v>39161</v>
      </c>
      <c r="H56" s="24">
        <f t="shared" si="4"/>
        <v>269</v>
      </c>
      <c r="I56" s="25">
        <f t="shared" si="4"/>
        <v>458875</v>
      </c>
      <c r="J56" s="77">
        <f t="shared" si="2"/>
        <v>26</v>
      </c>
      <c r="K56" s="78">
        <f t="shared" si="3"/>
        <v>30</v>
      </c>
    </row>
    <row r="57" spans="1:11" s="32" customFormat="1">
      <c r="A57" s="48" t="s">
        <v>105</v>
      </c>
      <c r="B57" s="48" t="s">
        <v>208</v>
      </c>
      <c r="C57" s="49" t="s">
        <v>106</v>
      </c>
      <c r="D57" s="65">
        <v>83</v>
      </c>
      <c r="E57" s="50">
        <v>79832</v>
      </c>
      <c r="F57" s="50">
        <v>6</v>
      </c>
      <c r="G57" s="51">
        <v>10080</v>
      </c>
      <c r="H57" s="24">
        <f t="shared" si="4"/>
        <v>89</v>
      </c>
      <c r="I57" s="25">
        <f t="shared" si="4"/>
        <v>89912</v>
      </c>
      <c r="J57" s="77">
        <f t="shared" si="2"/>
        <v>59</v>
      </c>
      <c r="K57" s="78">
        <f t="shared" si="3"/>
        <v>63</v>
      </c>
    </row>
    <row r="58" spans="1:11" s="32" customFormat="1">
      <c r="A58" s="48" t="s">
        <v>107</v>
      </c>
      <c r="B58" s="48" t="s">
        <v>204</v>
      </c>
      <c r="C58" s="49" t="s">
        <v>108</v>
      </c>
      <c r="D58" s="65">
        <v>652</v>
      </c>
      <c r="E58" s="50">
        <v>4129729</v>
      </c>
      <c r="F58" s="50">
        <v>79</v>
      </c>
      <c r="G58" s="51">
        <v>460611</v>
      </c>
      <c r="H58" s="24">
        <f t="shared" si="4"/>
        <v>731</v>
      </c>
      <c r="I58" s="25">
        <f t="shared" si="4"/>
        <v>4590340</v>
      </c>
      <c r="J58" s="77">
        <f t="shared" si="2"/>
        <v>9</v>
      </c>
      <c r="K58" s="78">
        <f t="shared" si="3"/>
        <v>5</v>
      </c>
    </row>
    <row r="59" spans="1:11" s="32" customFormat="1">
      <c r="A59" s="48" t="s">
        <v>109</v>
      </c>
      <c r="B59" s="48" t="s">
        <v>206</v>
      </c>
      <c r="C59" s="49" t="s">
        <v>110</v>
      </c>
      <c r="D59" s="65">
        <v>309</v>
      </c>
      <c r="E59" s="50">
        <v>773694</v>
      </c>
      <c r="F59" s="50">
        <v>20</v>
      </c>
      <c r="G59" s="51">
        <v>107343</v>
      </c>
      <c r="H59" s="24">
        <f t="shared" si="4"/>
        <v>329</v>
      </c>
      <c r="I59" s="25">
        <f t="shared" si="4"/>
        <v>881037</v>
      </c>
      <c r="J59" s="77">
        <f t="shared" si="2"/>
        <v>19</v>
      </c>
      <c r="K59" s="78">
        <f t="shared" si="3"/>
        <v>17</v>
      </c>
    </row>
    <row r="60" spans="1:11" s="32" customFormat="1">
      <c r="A60" s="48" t="s">
        <v>111</v>
      </c>
      <c r="B60" s="48" t="s">
        <v>205</v>
      </c>
      <c r="C60" s="49" t="s">
        <v>112</v>
      </c>
      <c r="D60" s="65">
        <v>0</v>
      </c>
      <c r="E60" s="50">
        <v>0</v>
      </c>
      <c r="F60" s="50">
        <v>0</v>
      </c>
      <c r="G60" s="51">
        <v>0</v>
      </c>
      <c r="H60" s="24">
        <f t="shared" si="4"/>
        <v>0</v>
      </c>
      <c r="I60" s="25">
        <f t="shared" si="4"/>
        <v>0</v>
      </c>
      <c r="J60" s="77">
        <f t="shared" si="2"/>
        <v>85</v>
      </c>
      <c r="K60" s="78">
        <f t="shared" si="3"/>
        <v>83</v>
      </c>
    </row>
    <row r="61" spans="1:11" s="32" customFormat="1">
      <c r="A61" s="48" t="s">
        <v>113</v>
      </c>
      <c r="B61" s="48" t="s">
        <v>206</v>
      </c>
      <c r="C61" s="49" t="s">
        <v>114</v>
      </c>
      <c r="D61" s="65">
        <v>161</v>
      </c>
      <c r="E61" s="50">
        <v>422254</v>
      </c>
      <c r="F61" s="50">
        <v>57</v>
      </c>
      <c r="G61" s="51">
        <v>117171</v>
      </c>
      <c r="H61" s="24">
        <f t="shared" si="4"/>
        <v>218</v>
      </c>
      <c r="I61" s="25">
        <f t="shared" si="4"/>
        <v>539425</v>
      </c>
      <c r="J61" s="77">
        <f t="shared" si="2"/>
        <v>34</v>
      </c>
      <c r="K61" s="78">
        <f t="shared" si="3"/>
        <v>28</v>
      </c>
    </row>
    <row r="62" spans="1:11" s="32" customFormat="1">
      <c r="A62" s="48" t="s">
        <v>115</v>
      </c>
      <c r="B62" s="48" t="s">
        <v>209</v>
      </c>
      <c r="C62" s="49" t="s">
        <v>116</v>
      </c>
      <c r="D62" s="65">
        <v>238</v>
      </c>
      <c r="E62" s="50">
        <v>365828.89</v>
      </c>
      <c r="F62" s="50">
        <v>71</v>
      </c>
      <c r="G62" s="51">
        <v>38298.573000000004</v>
      </c>
      <c r="H62" s="24">
        <f t="shared" si="4"/>
        <v>309</v>
      </c>
      <c r="I62" s="25">
        <f t="shared" si="4"/>
        <v>404127.46299999999</v>
      </c>
      <c r="J62" s="77">
        <f t="shared" si="2"/>
        <v>20</v>
      </c>
      <c r="K62" s="78">
        <f t="shared" si="3"/>
        <v>33</v>
      </c>
    </row>
    <row r="63" spans="1:11" s="32" customFormat="1">
      <c r="A63" s="48" t="s">
        <v>117</v>
      </c>
      <c r="B63" s="48" t="s">
        <v>207</v>
      </c>
      <c r="C63" s="49" t="s">
        <v>118</v>
      </c>
      <c r="D63" s="65">
        <v>34</v>
      </c>
      <c r="E63" s="50">
        <v>139055</v>
      </c>
      <c r="F63" s="50">
        <v>5</v>
      </c>
      <c r="G63" s="51">
        <v>3513</v>
      </c>
      <c r="H63" s="24">
        <f t="shared" si="4"/>
        <v>39</v>
      </c>
      <c r="I63" s="25">
        <f t="shared" si="4"/>
        <v>142568</v>
      </c>
      <c r="J63" s="77">
        <f t="shared" si="2"/>
        <v>63</v>
      </c>
      <c r="K63" s="78">
        <f t="shared" si="3"/>
        <v>57</v>
      </c>
    </row>
    <row r="64" spans="1:11" s="32" customFormat="1">
      <c r="A64" s="48" t="s">
        <v>119</v>
      </c>
      <c r="B64" s="48" t="s">
        <v>208</v>
      </c>
      <c r="C64" s="49" t="s">
        <v>120</v>
      </c>
      <c r="D64" s="65">
        <v>60</v>
      </c>
      <c r="E64" s="50">
        <v>268373</v>
      </c>
      <c r="F64" s="50">
        <v>9</v>
      </c>
      <c r="G64" s="51">
        <v>12500</v>
      </c>
      <c r="H64" s="24">
        <f t="shared" si="4"/>
        <v>69</v>
      </c>
      <c r="I64" s="25">
        <f t="shared" si="4"/>
        <v>280873</v>
      </c>
      <c r="J64" s="77">
        <f t="shared" si="2"/>
        <v>61</v>
      </c>
      <c r="K64" s="78">
        <f t="shared" si="3"/>
        <v>43</v>
      </c>
    </row>
    <row r="65" spans="1:11" s="32" customFormat="1">
      <c r="A65" s="48" t="s">
        <v>121</v>
      </c>
      <c r="B65" s="48" t="s">
        <v>204</v>
      </c>
      <c r="C65" s="49" t="s">
        <v>122</v>
      </c>
      <c r="D65" s="65">
        <v>1283</v>
      </c>
      <c r="E65" s="50">
        <v>7559660</v>
      </c>
      <c r="F65" s="50">
        <v>187</v>
      </c>
      <c r="G65" s="51">
        <v>1345821</v>
      </c>
      <c r="H65" s="24">
        <f t="shared" si="4"/>
        <v>1470</v>
      </c>
      <c r="I65" s="25">
        <f t="shared" si="4"/>
        <v>8905481</v>
      </c>
      <c r="J65" s="77">
        <f t="shared" si="2"/>
        <v>4</v>
      </c>
      <c r="K65" s="78">
        <f t="shared" si="3"/>
        <v>3</v>
      </c>
    </row>
    <row r="66" spans="1:11" s="32" customFormat="1">
      <c r="A66" s="48" t="s">
        <v>123</v>
      </c>
      <c r="B66" s="48" t="s">
        <v>205</v>
      </c>
      <c r="C66" s="49" t="s">
        <v>124</v>
      </c>
      <c r="D66" s="65">
        <v>1</v>
      </c>
      <c r="E66" s="50">
        <v>596</v>
      </c>
      <c r="F66" s="50">
        <v>0</v>
      </c>
      <c r="G66" s="51">
        <v>0</v>
      </c>
      <c r="H66" s="24">
        <f t="shared" si="4"/>
        <v>1</v>
      </c>
      <c r="I66" s="25">
        <f t="shared" si="4"/>
        <v>596</v>
      </c>
      <c r="J66" s="77">
        <f t="shared" si="2"/>
        <v>82</v>
      </c>
      <c r="K66" s="78">
        <f t="shared" si="3"/>
        <v>81</v>
      </c>
    </row>
    <row r="67" spans="1:11" s="32" customFormat="1">
      <c r="A67" s="48" t="s">
        <v>125</v>
      </c>
      <c r="B67" s="48" t="s">
        <v>206</v>
      </c>
      <c r="C67" s="49" t="s">
        <v>126</v>
      </c>
      <c r="D67" s="65">
        <v>134</v>
      </c>
      <c r="E67" s="50">
        <v>198346</v>
      </c>
      <c r="F67" s="50">
        <v>6</v>
      </c>
      <c r="G67" s="51">
        <v>4522</v>
      </c>
      <c r="H67" s="24">
        <f t="shared" si="4"/>
        <v>140</v>
      </c>
      <c r="I67" s="25">
        <f t="shared" si="4"/>
        <v>202868</v>
      </c>
      <c r="J67" s="77">
        <f t="shared" si="2"/>
        <v>50</v>
      </c>
      <c r="K67" s="78">
        <f t="shared" si="3"/>
        <v>52</v>
      </c>
    </row>
    <row r="68" spans="1:11" s="32" customFormat="1">
      <c r="A68" s="48" t="s">
        <v>127</v>
      </c>
      <c r="B68" s="48" t="s">
        <v>204</v>
      </c>
      <c r="C68" s="49" t="s">
        <v>128</v>
      </c>
      <c r="D68" s="65">
        <v>1374</v>
      </c>
      <c r="E68" s="50">
        <v>10182013</v>
      </c>
      <c r="F68" s="50">
        <v>131</v>
      </c>
      <c r="G68" s="51">
        <v>611477</v>
      </c>
      <c r="H68" s="24">
        <f t="shared" si="4"/>
        <v>1505</v>
      </c>
      <c r="I68" s="25">
        <f t="shared" si="4"/>
        <v>10793490</v>
      </c>
      <c r="J68" s="77">
        <f t="shared" si="2"/>
        <v>3</v>
      </c>
      <c r="K68" s="78">
        <f t="shared" si="3"/>
        <v>2</v>
      </c>
    </row>
    <row r="69" spans="1:11" s="32" customFormat="1">
      <c r="A69" s="48" t="s">
        <v>129</v>
      </c>
      <c r="B69" s="48" t="s">
        <v>205</v>
      </c>
      <c r="C69" s="49" t="s">
        <v>130</v>
      </c>
      <c r="D69" s="65">
        <v>9</v>
      </c>
      <c r="E69" s="50">
        <v>10808</v>
      </c>
      <c r="F69" s="50">
        <v>3</v>
      </c>
      <c r="G69" s="51">
        <v>30430</v>
      </c>
      <c r="H69" s="24">
        <f t="shared" si="4"/>
        <v>12</v>
      </c>
      <c r="I69" s="25">
        <f t="shared" si="4"/>
        <v>41238</v>
      </c>
      <c r="J69" s="77">
        <f t="shared" si="2"/>
        <v>70</v>
      </c>
      <c r="K69" s="78">
        <f t="shared" si="3"/>
        <v>67</v>
      </c>
    </row>
    <row r="70" spans="1:11" s="32" customFormat="1">
      <c r="A70" s="48" t="s">
        <v>131</v>
      </c>
      <c r="B70" s="48" t="s">
        <v>204</v>
      </c>
      <c r="C70" s="49" t="s">
        <v>132</v>
      </c>
      <c r="D70" s="65">
        <v>640</v>
      </c>
      <c r="E70" s="50">
        <v>1591462</v>
      </c>
      <c r="F70" s="50">
        <v>205</v>
      </c>
      <c r="G70" s="51">
        <v>256252</v>
      </c>
      <c r="H70" s="24">
        <f t="shared" si="4"/>
        <v>845</v>
      </c>
      <c r="I70" s="25">
        <f t="shared" si="4"/>
        <v>1847714</v>
      </c>
      <c r="J70" s="77">
        <f t="shared" si="2"/>
        <v>6</v>
      </c>
      <c r="K70" s="78">
        <f t="shared" si="3"/>
        <v>10</v>
      </c>
    </row>
    <row r="71" spans="1:11" s="32" customFormat="1">
      <c r="A71" s="48" t="s">
        <v>133</v>
      </c>
      <c r="B71" s="48" t="s">
        <v>205</v>
      </c>
      <c r="C71" s="49" t="s">
        <v>134</v>
      </c>
      <c r="D71" s="65">
        <v>0</v>
      </c>
      <c r="E71" s="50">
        <v>0</v>
      </c>
      <c r="F71" s="50">
        <v>2</v>
      </c>
      <c r="G71" s="51">
        <v>1800</v>
      </c>
      <c r="H71" s="24">
        <f t="shared" si="4"/>
        <v>2</v>
      </c>
      <c r="I71" s="25">
        <f t="shared" si="4"/>
        <v>1800</v>
      </c>
      <c r="J71" s="77">
        <f t="shared" si="2"/>
        <v>80</v>
      </c>
      <c r="K71" s="78">
        <f t="shared" si="3"/>
        <v>74</v>
      </c>
    </row>
    <row r="72" spans="1:11" s="32" customFormat="1">
      <c r="A72" s="48" t="s">
        <v>135</v>
      </c>
      <c r="B72" s="48" t="s">
        <v>205</v>
      </c>
      <c r="C72" s="49" t="s">
        <v>136</v>
      </c>
      <c r="D72" s="65">
        <v>6</v>
      </c>
      <c r="E72" s="50">
        <v>1300</v>
      </c>
      <c r="F72" s="50">
        <v>3</v>
      </c>
      <c r="G72" s="51">
        <v>0</v>
      </c>
      <c r="H72" s="24">
        <f t="shared" si="4"/>
        <v>9</v>
      </c>
      <c r="I72" s="25">
        <f t="shared" si="4"/>
        <v>1300</v>
      </c>
      <c r="J72" s="77">
        <f t="shared" si="2"/>
        <v>72</v>
      </c>
      <c r="K72" s="78">
        <f t="shared" si="3"/>
        <v>77</v>
      </c>
    </row>
    <row r="73" spans="1:11" s="32" customFormat="1">
      <c r="A73" s="48" t="s">
        <v>137</v>
      </c>
      <c r="B73" s="48" t="s">
        <v>210</v>
      </c>
      <c r="C73" s="49" t="s">
        <v>138</v>
      </c>
      <c r="D73" s="65">
        <v>31</v>
      </c>
      <c r="E73" s="50">
        <v>25874</v>
      </c>
      <c r="F73" s="50">
        <v>6</v>
      </c>
      <c r="G73" s="51">
        <v>2625</v>
      </c>
      <c r="H73" s="24">
        <f t="shared" si="4"/>
        <v>37</v>
      </c>
      <c r="I73" s="25">
        <f t="shared" si="4"/>
        <v>28499</v>
      </c>
      <c r="J73" s="77">
        <f t="shared" si="2"/>
        <v>64</v>
      </c>
      <c r="K73" s="78">
        <f t="shared" si="3"/>
        <v>68</v>
      </c>
    </row>
    <row r="74" spans="1:11" s="32" customFormat="1">
      <c r="A74" s="48" t="s">
        <v>139</v>
      </c>
      <c r="B74" s="48" t="s">
        <v>211</v>
      </c>
      <c r="C74" s="49" t="s">
        <v>140</v>
      </c>
      <c r="D74" s="65">
        <v>142</v>
      </c>
      <c r="E74" s="50">
        <v>256482</v>
      </c>
      <c r="F74" s="50">
        <v>10</v>
      </c>
      <c r="G74" s="51">
        <v>79067</v>
      </c>
      <c r="H74" s="24">
        <f t="shared" si="4"/>
        <v>152</v>
      </c>
      <c r="I74" s="25">
        <f t="shared" si="4"/>
        <v>335549</v>
      </c>
      <c r="J74" s="77">
        <f t="shared" si="2"/>
        <v>46</v>
      </c>
      <c r="K74" s="78">
        <f t="shared" si="3"/>
        <v>39</v>
      </c>
    </row>
    <row r="75" spans="1:11" s="32" customFormat="1">
      <c r="A75" s="48" t="s">
        <v>141</v>
      </c>
      <c r="B75" s="48" t="s">
        <v>210</v>
      </c>
      <c r="C75" s="49" t="s">
        <v>142</v>
      </c>
      <c r="D75" s="65">
        <v>36</v>
      </c>
      <c r="E75" s="50">
        <v>36436</v>
      </c>
      <c r="F75" s="50">
        <v>7</v>
      </c>
      <c r="G75" s="51">
        <v>5091</v>
      </c>
      <c r="H75" s="24">
        <f t="shared" si="4"/>
        <v>43</v>
      </c>
      <c r="I75" s="25">
        <f t="shared" si="4"/>
        <v>41527</v>
      </c>
      <c r="J75" s="77">
        <f t="shared" ref="J75:J96" si="5">_xlfn.RANK.EQ(H75,$H$11:$H$96,0)</f>
        <v>62</v>
      </c>
      <c r="K75" s="78">
        <f t="shared" ref="K75:K96" si="6">_xlfn.RANK.EQ(I75,$I$11:$I$96,0)</f>
        <v>66</v>
      </c>
    </row>
    <row r="76" spans="1:11" s="32" customFormat="1">
      <c r="A76" s="48" t="s">
        <v>143</v>
      </c>
      <c r="B76" s="48" t="s">
        <v>209</v>
      </c>
      <c r="C76" s="49" t="s">
        <v>144</v>
      </c>
      <c r="D76" s="65">
        <v>179</v>
      </c>
      <c r="E76" s="50">
        <v>304859</v>
      </c>
      <c r="F76" s="50">
        <v>25</v>
      </c>
      <c r="G76" s="51">
        <v>53363</v>
      </c>
      <c r="H76" s="24">
        <f t="shared" si="4"/>
        <v>204</v>
      </c>
      <c r="I76" s="25">
        <f t="shared" si="4"/>
        <v>358222</v>
      </c>
      <c r="J76" s="77">
        <f t="shared" si="5"/>
        <v>36</v>
      </c>
      <c r="K76" s="78">
        <f t="shared" si="6"/>
        <v>37</v>
      </c>
    </row>
    <row r="77" spans="1:11" s="32" customFormat="1">
      <c r="A77" s="7" t="s">
        <v>145</v>
      </c>
      <c r="B77" s="7" t="s">
        <v>209</v>
      </c>
      <c r="C77" s="42" t="s">
        <v>146</v>
      </c>
      <c r="D77" s="22">
        <v>97</v>
      </c>
      <c r="E77" s="43">
        <v>253706</v>
      </c>
      <c r="F77" s="43">
        <v>27</v>
      </c>
      <c r="G77" s="44">
        <v>20536</v>
      </c>
      <c r="H77" s="45">
        <f t="shared" si="4"/>
        <v>124</v>
      </c>
      <c r="I77" s="23">
        <f t="shared" si="4"/>
        <v>274242</v>
      </c>
      <c r="J77" s="46">
        <f t="shared" si="5"/>
        <v>56</v>
      </c>
      <c r="K77" s="47">
        <f t="shared" si="6"/>
        <v>44</v>
      </c>
    </row>
    <row r="78" spans="1:11" s="32" customFormat="1">
      <c r="A78" s="7" t="s">
        <v>147</v>
      </c>
      <c r="B78" s="7" t="s">
        <v>204</v>
      </c>
      <c r="C78" s="42" t="s">
        <v>148</v>
      </c>
      <c r="D78" s="22">
        <v>349</v>
      </c>
      <c r="E78" s="43">
        <v>513977</v>
      </c>
      <c r="F78" s="43">
        <v>32</v>
      </c>
      <c r="G78" s="44">
        <v>75167</v>
      </c>
      <c r="H78" s="45">
        <f t="shared" si="4"/>
        <v>381</v>
      </c>
      <c r="I78" s="23">
        <f t="shared" si="4"/>
        <v>589144</v>
      </c>
      <c r="J78" s="46">
        <f t="shared" si="5"/>
        <v>15</v>
      </c>
      <c r="K78" s="47">
        <f t="shared" si="6"/>
        <v>27</v>
      </c>
    </row>
    <row r="79" spans="1:11" s="32" customFormat="1">
      <c r="A79" s="7" t="s">
        <v>149</v>
      </c>
      <c r="B79" s="7" t="s">
        <v>204</v>
      </c>
      <c r="C79" s="42" t="s">
        <v>150</v>
      </c>
      <c r="D79" s="22">
        <v>495</v>
      </c>
      <c r="E79" s="43">
        <v>1408991</v>
      </c>
      <c r="F79" s="43">
        <v>52</v>
      </c>
      <c r="G79" s="44">
        <v>220110</v>
      </c>
      <c r="H79" s="45">
        <f t="shared" si="4"/>
        <v>547</v>
      </c>
      <c r="I79" s="23">
        <f t="shared" si="4"/>
        <v>1629101</v>
      </c>
      <c r="J79" s="46">
        <f t="shared" si="5"/>
        <v>11</v>
      </c>
      <c r="K79" s="47">
        <f t="shared" si="6"/>
        <v>11</v>
      </c>
    </row>
    <row r="80" spans="1:11" s="32" customFormat="1">
      <c r="A80" s="7" t="s">
        <v>151</v>
      </c>
      <c r="B80" s="7" t="s">
        <v>209</v>
      </c>
      <c r="C80" s="42" t="s">
        <v>152</v>
      </c>
      <c r="D80" s="22">
        <v>222</v>
      </c>
      <c r="E80" s="43">
        <v>318991</v>
      </c>
      <c r="F80" s="43">
        <v>32</v>
      </c>
      <c r="G80" s="44">
        <v>54501</v>
      </c>
      <c r="H80" s="45">
        <f t="shared" si="4"/>
        <v>254</v>
      </c>
      <c r="I80" s="23">
        <f t="shared" si="4"/>
        <v>373492</v>
      </c>
      <c r="J80" s="46">
        <f t="shared" si="5"/>
        <v>27</v>
      </c>
      <c r="K80" s="47">
        <f t="shared" si="6"/>
        <v>34</v>
      </c>
    </row>
    <row r="81" spans="1:11" s="32" customFormat="1">
      <c r="A81" s="7" t="s">
        <v>153</v>
      </c>
      <c r="B81" s="7" t="s">
        <v>209</v>
      </c>
      <c r="C81" s="42" t="s">
        <v>154</v>
      </c>
      <c r="D81" s="22">
        <v>285</v>
      </c>
      <c r="E81" s="43">
        <v>598506</v>
      </c>
      <c r="F81" s="43">
        <v>19</v>
      </c>
      <c r="G81" s="44">
        <v>30690</v>
      </c>
      <c r="H81" s="45">
        <f t="shared" si="4"/>
        <v>304</v>
      </c>
      <c r="I81" s="23">
        <f t="shared" si="4"/>
        <v>629196</v>
      </c>
      <c r="J81" s="46">
        <f t="shared" si="5"/>
        <v>21</v>
      </c>
      <c r="K81" s="47">
        <f t="shared" si="6"/>
        <v>24</v>
      </c>
    </row>
    <row r="82" spans="1:11" s="32" customFormat="1">
      <c r="A82" s="48" t="s">
        <v>155</v>
      </c>
      <c r="B82" s="48" t="s">
        <v>205</v>
      </c>
      <c r="C82" s="49" t="s">
        <v>156</v>
      </c>
      <c r="D82" s="22">
        <v>1</v>
      </c>
      <c r="E82" s="50">
        <v>1000</v>
      </c>
      <c r="F82" s="50">
        <v>0</v>
      </c>
      <c r="G82" s="51">
        <v>0</v>
      </c>
      <c r="H82" s="45">
        <f t="shared" si="4"/>
        <v>1</v>
      </c>
      <c r="I82" s="23">
        <f t="shared" si="4"/>
        <v>1000</v>
      </c>
      <c r="J82" s="46">
        <f t="shared" si="5"/>
        <v>82</v>
      </c>
      <c r="K82" s="47">
        <f t="shared" si="6"/>
        <v>79</v>
      </c>
    </row>
    <row r="83" spans="1:11" s="32" customFormat="1">
      <c r="A83" s="7" t="s">
        <v>157</v>
      </c>
      <c r="B83" s="7" t="s">
        <v>209</v>
      </c>
      <c r="C83" s="42" t="s">
        <v>158</v>
      </c>
      <c r="D83" s="22">
        <v>127</v>
      </c>
      <c r="E83" s="43">
        <v>105479</v>
      </c>
      <c r="F83" s="43">
        <v>72</v>
      </c>
      <c r="G83" s="44">
        <v>20832</v>
      </c>
      <c r="H83" s="45">
        <f t="shared" si="4"/>
        <v>199</v>
      </c>
      <c r="I83" s="23">
        <f t="shared" si="4"/>
        <v>126311</v>
      </c>
      <c r="J83" s="46">
        <f t="shared" si="5"/>
        <v>37</v>
      </c>
      <c r="K83" s="47">
        <f t="shared" si="6"/>
        <v>58</v>
      </c>
    </row>
    <row r="84" spans="1:11" s="32" customFormat="1">
      <c r="A84" s="7" t="s">
        <v>159</v>
      </c>
      <c r="B84" s="7" t="s">
        <v>209</v>
      </c>
      <c r="C84" s="42" t="s">
        <v>160</v>
      </c>
      <c r="D84" s="22">
        <v>191</v>
      </c>
      <c r="E84" s="43">
        <v>243727</v>
      </c>
      <c r="F84" s="43">
        <v>100</v>
      </c>
      <c r="G84" s="44">
        <v>97090</v>
      </c>
      <c r="H84" s="45">
        <f t="shared" ref="H84:I96" si="7">SUM(D84,F84)</f>
        <v>291</v>
      </c>
      <c r="I84" s="23">
        <f t="shared" si="7"/>
        <v>340817</v>
      </c>
      <c r="J84" s="46">
        <f t="shared" si="5"/>
        <v>24</v>
      </c>
      <c r="K84" s="47">
        <f t="shared" si="6"/>
        <v>38</v>
      </c>
    </row>
    <row r="85" spans="1:11" s="32" customFormat="1">
      <c r="A85" s="6" t="s">
        <v>161</v>
      </c>
      <c r="B85" s="6" t="s">
        <v>209</v>
      </c>
      <c r="C85" s="52" t="s">
        <v>162</v>
      </c>
      <c r="D85" s="53">
        <v>119</v>
      </c>
      <c r="E85" s="54">
        <v>147158</v>
      </c>
      <c r="F85" s="54">
        <v>31</v>
      </c>
      <c r="G85" s="55">
        <v>60795</v>
      </c>
      <c r="H85" s="56">
        <f t="shared" si="7"/>
        <v>150</v>
      </c>
      <c r="I85" s="57">
        <f t="shared" si="7"/>
        <v>207953</v>
      </c>
      <c r="J85" s="58">
        <f t="shared" si="5"/>
        <v>47</v>
      </c>
      <c r="K85" s="59">
        <f t="shared" si="6"/>
        <v>50</v>
      </c>
    </row>
    <row r="86" spans="1:11" s="32" customFormat="1">
      <c r="A86" s="7" t="s">
        <v>163</v>
      </c>
      <c r="B86" s="7" t="s">
        <v>206</v>
      </c>
      <c r="C86" s="42" t="s">
        <v>164</v>
      </c>
      <c r="D86" s="22">
        <v>200</v>
      </c>
      <c r="E86" s="43">
        <v>451102</v>
      </c>
      <c r="F86" s="43">
        <v>28</v>
      </c>
      <c r="G86" s="44">
        <v>231135</v>
      </c>
      <c r="H86" s="45">
        <f t="shared" si="7"/>
        <v>228</v>
      </c>
      <c r="I86" s="23">
        <f t="shared" si="7"/>
        <v>682237</v>
      </c>
      <c r="J86" s="46">
        <f t="shared" si="5"/>
        <v>32</v>
      </c>
      <c r="K86" s="47">
        <f t="shared" si="6"/>
        <v>21</v>
      </c>
    </row>
    <row r="87" spans="1:11" s="32" customFormat="1">
      <c r="A87" s="48" t="s">
        <v>165</v>
      </c>
      <c r="B87" s="48" t="s">
        <v>205</v>
      </c>
      <c r="C87" s="49" t="s">
        <v>166</v>
      </c>
      <c r="D87" s="22">
        <v>0</v>
      </c>
      <c r="E87" s="50">
        <v>0</v>
      </c>
      <c r="F87" s="50">
        <v>0</v>
      </c>
      <c r="G87" s="51">
        <v>0</v>
      </c>
      <c r="H87" s="45">
        <f t="shared" si="7"/>
        <v>0</v>
      </c>
      <c r="I87" s="23">
        <f t="shared" si="7"/>
        <v>0</v>
      </c>
      <c r="J87" s="46">
        <f t="shared" si="5"/>
        <v>85</v>
      </c>
      <c r="K87" s="47">
        <f t="shared" si="6"/>
        <v>83</v>
      </c>
    </row>
    <row r="88" spans="1:11" s="32" customFormat="1">
      <c r="A88" s="7" t="s">
        <v>167</v>
      </c>
      <c r="B88" s="7" t="s">
        <v>204</v>
      </c>
      <c r="C88" s="42" t="s">
        <v>168</v>
      </c>
      <c r="D88" s="22">
        <v>785</v>
      </c>
      <c r="E88" s="43">
        <v>2631909</v>
      </c>
      <c r="F88" s="43">
        <v>83</v>
      </c>
      <c r="G88" s="44">
        <v>431336</v>
      </c>
      <c r="H88" s="45">
        <f t="shared" si="7"/>
        <v>868</v>
      </c>
      <c r="I88" s="23">
        <f t="shared" si="7"/>
        <v>3063245</v>
      </c>
      <c r="J88" s="46">
        <f t="shared" si="5"/>
        <v>5</v>
      </c>
      <c r="K88" s="47">
        <f t="shared" si="6"/>
        <v>7</v>
      </c>
    </row>
    <row r="89" spans="1:11" s="32" customFormat="1">
      <c r="A89" s="7" t="s">
        <v>169</v>
      </c>
      <c r="B89" s="7" t="s">
        <v>209</v>
      </c>
      <c r="C89" s="42" t="s">
        <v>170</v>
      </c>
      <c r="D89" s="22">
        <v>126</v>
      </c>
      <c r="E89" s="43">
        <v>172991</v>
      </c>
      <c r="F89" s="43">
        <v>13</v>
      </c>
      <c r="G89" s="44">
        <v>15620</v>
      </c>
      <c r="H89" s="45">
        <f t="shared" si="7"/>
        <v>139</v>
      </c>
      <c r="I89" s="23">
        <f t="shared" si="7"/>
        <v>188611</v>
      </c>
      <c r="J89" s="46">
        <f t="shared" si="5"/>
        <v>51</v>
      </c>
      <c r="K89" s="47">
        <f t="shared" si="6"/>
        <v>54</v>
      </c>
    </row>
    <row r="90" spans="1:11" s="32" customFormat="1">
      <c r="A90" s="7" t="s">
        <v>171</v>
      </c>
      <c r="B90" s="7" t="s">
        <v>209</v>
      </c>
      <c r="C90" s="42" t="s">
        <v>172</v>
      </c>
      <c r="D90" s="22">
        <v>218</v>
      </c>
      <c r="E90" s="43">
        <v>592425</v>
      </c>
      <c r="F90" s="43">
        <v>27</v>
      </c>
      <c r="G90" s="44">
        <v>61749</v>
      </c>
      <c r="H90" s="45">
        <f t="shared" si="7"/>
        <v>245</v>
      </c>
      <c r="I90" s="23">
        <f t="shared" si="7"/>
        <v>654174</v>
      </c>
      <c r="J90" s="46">
        <f t="shared" si="5"/>
        <v>30</v>
      </c>
      <c r="K90" s="47">
        <f t="shared" si="6"/>
        <v>22</v>
      </c>
    </row>
    <row r="91" spans="1:11" s="32" customFormat="1">
      <c r="A91" s="7" t="s">
        <v>173</v>
      </c>
      <c r="B91" s="7" t="s">
        <v>209</v>
      </c>
      <c r="C91" s="42" t="s">
        <v>174</v>
      </c>
      <c r="D91" s="22">
        <v>358</v>
      </c>
      <c r="E91" s="43">
        <v>672390</v>
      </c>
      <c r="F91" s="43">
        <v>31</v>
      </c>
      <c r="G91" s="44">
        <v>127149</v>
      </c>
      <c r="H91" s="45">
        <f t="shared" si="7"/>
        <v>389</v>
      </c>
      <c r="I91" s="23">
        <f t="shared" si="7"/>
        <v>799539</v>
      </c>
      <c r="J91" s="46">
        <f t="shared" si="5"/>
        <v>14</v>
      </c>
      <c r="K91" s="47">
        <f t="shared" si="6"/>
        <v>18</v>
      </c>
    </row>
    <row r="92" spans="1:11" s="32" customFormat="1">
      <c r="A92" s="7" t="s">
        <v>175</v>
      </c>
      <c r="B92" s="7" t="s">
        <v>209</v>
      </c>
      <c r="C92" s="42" t="s">
        <v>176</v>
      </c>
      <c r="D92" s="22">
        <v>67</v>
      </c>
      <c r="E92" s="43">
        <v>75311</v>
      </c>
      <c r="F92" s="43">
        <v>14</v>
      </c>
      <c r="G92" s="44">
        <v>17000</v>
      </c>
      <c r="H92" s="45">
        <f t="shared" si="7"/>
        <v>81</v>
      </c>
      <c r="I92" s="23">
        <f t="shared" si="7"/>
        <v>92311</v>
      </c>
      <c r="J92" s="46">
        <f t="shared" si="5"/>
        <v>60</v>
      </c>
      <c r="K92" s="47">
        <f t="shared" si="6"/>
        <v>62</v>
      </c>
    </row>
    <row r="93" spans="1:11" s="32" customFormat="1">
      <c r="A93" s="7" t="s">
        <v>177</v>
      </c>
      <c r="B93" s="7" t="s">
        <v>209</v>
      </c>
      <c r="C93" s="42" t="s">
        <v>178</v>
      </c>
      <c r="D93" s="22">
        <v>158</v>
      </c>
      <c r="E93" s="43">
        <v>271980</v>
      </c>
      <c r="F93" s="43">
        <v>23</v>
      </c>
      <c r="G93" s="44">
        <v>96067</v>
      </c>
      <c r="H93" s="45">
        <f t="shared" si="7"/>
        <v>181</v>
      </c>
      <c r="I93" s="23">
        <f t="shared" si="7"/>
        <v>368047</v>
      </c>
      <c r="J93" s="46">
        <f t="shared" si="5"/>
        <v>40</v>
      </c>
      <c r="K93" s="47">
        <f t="shared" si="6"/>
        <v>35</v>
      </c>
    </row>
    <row r="94" spans="1:11" s="32" customFormat="1">
      <c r="A94" s="7" t="s">
        <v>179</v>
      </c>
      <c r="B94" s="7" t="s">
        <v>209</v>
      </c>
      <c r="C94" s="42" t="s">
        <v>180</v>
      </c>
      <c r="D94" s="22">
        <v>193</v>
      </c>
      <c r="E94" s="43">
        <v>270057</v>
      </c>
      <c r="F94" s="43">
        <v>40</v>
      </c>
      <c r="G94" s="44">
        <v>96345</v>
      </c>
      <c r="H94" s="45">
        <f t="shared" si="7"/>
        <v>233</v>
      </c>
      <c r="I94" s="23">
        <f t="shared" si="7"/>
        <v>366402</v>
      </c>
      <c r="J94" s="46">
        <f t="shared" si="5"/>
        <v>31</v>
      </c>
      <c r="K94" s="47">
        <f t="shared" si="6"/>
        <v>36</v>
      </c>
    </row>
    <row r="95" spans="1:11" s="32" customFormat="1">
      <c r="A95" s="7" t="s">
        <v>181</v>
      </c>
      <c r="B95" s="7" t="s">
        <v>206</v>
      </c>
      <c r="C95" s="42" t="s">
        <v>182</v>
      </c>
      <c r="D95" s="22">
        <v>13</v>
      </c>
      <c r="E95" s="43">
        <v>5300</v>
      </c>
      <c r="F95" s="43">
        <v>1</v>
      </c>
      <c r="G95" s="44">
        <v>60</v>
      </c>
      <c r="H95" s="45">
        <f t="shared" si="7"/>
        <v>14</v>
      </c>
      <c r="I95" s="23">
        <f t="shared" si="7"/>
        <v>5360</v>
      </c>
      <c r="J95" s="46">
        <f t="shared" si="5"/>
        <v>69</v>
      </c>
      <c r="K95" s="47">
        <f t="shared" si="6"/>
        <v>72</v>
      </c>
    </row>
    <row r="96" spans="1:11" s="32" customFormat="1" ht="14.25" thickBot="1">
      <c r="A96" s="7" t="s">
        <v>183</v>
      </c>
      <c r="B96" s="7" t="s">
        <v>209</v>
      </c>
      <c r="C96" s="42" t="s">
        <v>184</v>
      </c>
      <c r="D96" s="28">
        <v>127</v>
      </c>
      <c r="E96" s="60">
        <v>161646</v>
      </c>
      <c r="F96" s="60">
        <v>18</v>
      </c>
      <c r="G96" s="61">
        <v>12210</v>
      </c>
      <c r="H96" s="62">
        <f t="shared" si="7"/>
        <v>145</v>
      </c>
      <c r="I96" s="29">
        <f t="shared" si="7"/>
        <v>173856</v>
      </c>
      <c r="J96" s="63">
        <f t="shared" si="5"/>
        <v>49</v>
      </c>
      <c r="K96" s="64">
        <f t="shared" si="6"/>
        <v>55</v>
      </c>
    </row>
    <row r="97" spans="3:9" s="32" customFormat="1" ht="14.25" thickBot="1">
      <c r="E97" s="79"/>
    </row>
    <row r="98" spans="3:9" ht="14.25" thickBot="1">
      <c r="C98" s="197" t="s">
        <v>349</v>
      </c>
      <c r="D98" s="195">
        <f>SUM(D11:D96)</f>
        <v>20443</v>
      </c>
      <c r="E98" s="195">
        <f t="shared" ref="E98:I98" si="8">SUM(E11:E96)</f>
        <v>75679832.890000001</v>
      </c>
      <c r="F98" s="195">
        <f t="shared" si="8"/>
        <v>3019</v>
      </c>
      <c r="G98" s="195">
        <f t="shared" si="8"/>
        <v>11271855.572999999</v>
      </c>
      <c r="H98" s="195">
        <f t="shared" si="8"/>
        <v>23462</v>
      </c>
      <c r="I98" s="196">
        <f t="shared" si="8"/>
        <v>86951688.463</v>
      </c>
    </row>
  </sheetData>
  <autoFilter ref="A10:L96" xr:uid="{00000000-0009-0000-0000-000009000000}">
    <sortState xmlns:xlrd2="http://schemas.microsoft.com/office/spreadsheetml/2017/richdata2" ref="A10:L96">
      <sortCondition ref="A9:A95"/>
    </sortState>
  </autoFilter>
  <mergeCells count="1">
    <mergeCell ref="D9:K9"/>
  </mergeCells>
  <phoneticPr fontId="1"/>
  <hyperlinks>
    <hyperlink ref="L1" location="目次!A1" display="目次に戻る" xr:uid="{1B4C533E-37C2-4375-BD26-63D97FCE09AB}"/>
  </hyperlinks>
  <pageMargins left="0.51181102362204722" right="0.51181102362204722" top="0.74803149606299213" bottom="0.74803149606299213" header="0.31496062992125984" footer="0.31496062992125984"/>
  <pageSetup paperSize="9" scale="63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5F792-17AD-49CF-B352-CC455EAA4539}">
  <sheetPr>
    <tabColor theme="9"/>
  </sheetPr>
  <dimension ref="A1:L98"/>
  <sheetViews>
    <sheetView view="pageBreakPreview" zoomScaleNormal="100" zoomScaleSheetLayoutView="100" workbookViewId="0">
      <pane xSplit="2" ySplit="10" topLeftCell="C11" activePane="bottomRight" state="frozen"/>
      <selection activeCell="L45" sqref="L45"/>
      <selection pane="topRight" activeCell="L45" sqref="L45"/>
      <selection pane="bottomLeft" activeCell="L45" sqref="L45"/>
      <selection pane="bottomRight" activeCell="L1" sqref="L1"/>
    </sheetView>
  </sheetViews>
  <sheetFormatPr defaultRowHeight="13.5"/>
  <cols>
    <col min="1" max="1" width="15" bestFit="1" customWidth="1"/>
    <col min="2" max="2" width="5.375" customWidth="1"/>
    <col min="3" max="3" width="24.125" customWidth="1"/>
    <col min="4" max="4" width="13.125" style="32" customWidth="1"/>
    <col min="5" max="5" width="13.125" style="79" customWidth="1"/>
    <col min="6" max="11" width="13.125" style="32" customWidth="1"/>
    <col min="12" max="12" width="11.625" style="32" bestFit="1" customWidth="1"/>
    <col min="13" max="13" width="11.625" bestFit="1" customWidth="1"/>
  </cols>
  <sheetData>
    <row r="1" spans="1:12" ht="24" customHeight="1" thickBot="1">
      <c r="A1" s="1" t="s">
        <v>187</v>
      </c>
      <c r="B1" s="1"/>
      <c r="C1" s="1"/>
      <c r="D1"/>
      <c r="E1"/>
      <c r="F1"/>
      <c r="G1"/>
      <c r="H1"/>
      <c r="I1"/>
      <c r="J1"/>
      <c r="K1"/>
      <c r="L1" s="80" t="s">
        <v>185</v>
      </c>
    </row>
    <row r="2" spans="1:12" ht="24" customHeight="1">
      <c r="A2" s="1" t="s">
        <v>225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2" customFormat="1" ht="41.25" thickBot="1">
      <c r="A4"/>
      <c r="B4"/>
      <c r="C4" s="8"/>
      <c r="D4" s="9" t="s">
        <v>3</v>
      </c>
      <c r="E4" s="10" t="s">
        <v>221</v>
      </c>
      <c r="F4" s="11" t="s">
        <v>4</v>
      </c>
      <c r="G4" s="112" t="s">
        <v>219</v>
      </c>
      <c r="H4" s="118" t="s">
        <v>5</v>
      </c>
      <c r="I4" s="119" t="s">
        <v>220</v>
      </c>
      <c r="J4" s="12" t="s">
        <v>6</v>
      </c>
      <c r="K4" s="13" t="s">
        <v>7</v>
      </c>
    </row>
    <row r="5" spans="1:12" s="32" customFormat="1">
      <c r="A5"/>
      <c r="B5"/>
      <c r="C5" s="14" t="s">
        <v>1</v>
      </c>
      <c r="D5" s="15">
        <f>INDEX(D11:D96,MATCH($C$5,$C$11:$C$96,0),0)</f>
        <v>121</v>
      </c>
      <c r="E5" s="16">
        <f>INDEX(E11:E96,MATCH($C$5,$C$11:$C$96,0),0)</f>
        <v>129375</v>
      </c>
      <c r="F5" s="16">
        <f>INDEX(F11:F96,MATCH($C$5,$C$11:$C$96,0),0)</f>
        <v>21</v>
      </c>
      <c r="G5" s="19">
        <f>INDEX(G11:G96,MATCH($C$5,$C$11:$C$96,0),0)</f>
        <v>45960</v>
      </c>
      <c r="H5" s="18">
        <f t="shared" ref="H5:I5" si="0">SUM(D5,F5)</f>
        <v>142</v>
      </c>
      <c r="I5" s="17">
        <f t="shared" si="0"/>
        <v>175335</v>
      </c>
      <c r="J5" s="115">
        <f>INDEX(J11:J96,MATCH($C$5,$C$11:$C$96,0),0)</f>
        <v>51</v>
      </c>
      <c r="K5" s="20">
        <f>INDEX(K11:K96,MATCH($C$5,$C$11:$C$96,0),0)</f>
        <v>51</v>
      </c>
    </row>
    <row r="6" spans="1:12" s="32" customFormat="1">
      <c r="A6"/>
      <c r="B6"/>
      <c r="C6" s="21" t="s">
        <v>8</v>
      </c>
      <c r="D6" s="94">
        <f>ROUND(SUMIF($B$11:$B$96,"G",D11:D96)/(COUNTIFS(B11:B96,"G",D11:D96,"&lt;&gt;")),1)</f>
        <v>207.9</v>
      </c>
      <c r="E6" s="95">
        <f>ROUND(SUMIF($B$11:$B$96,"G",E11:E96)/(COUNTIFS(B11:B96,"G",D11:D96,"&lt;&gt;")),1)</f>
        <v>401999.5</v>
      </c>
      <c r="F6" s="95">
        <f>ROUND(SUMIF($B$11:$B$96,"G",F11:F96)/(COUNTIFS(B11:B96,"G",D11:D96,"&lt;&gt;")),1)</f>
        <v>39.1</v>
      </c>
      <c r="G6" s="113">
        <f>ROUND(SUMIF($B$11:$B$96,"G",G11:G96)/(COUNTIFS(B11:B96,"G",D11:D96,"&lt;&gt;")),1)</f>
        <v>60767.1</v>
      </c>
      <c r="H6" s="96">
        <f>ROUND(SUM(D6,F6),1)</f>
        <v>247</v>
      </c>
      <c r="I6" s="97">
        <f>ROUND(SUM(E6,G6),1)</f>
        <v>462766.6</v>
      </c>
      <c r="J6" s="116"/>
      <c r="K6" s="26"/>
    </row>
    <row r="7" spans="1:12" s="32" customFormat="1" ht="14.25" thickBot="1">
      <c r="A7"/>
      <c r="B7"/>
      <c r="C7" s="27" t="s">
        <v>9</v>
      </c>
      <c r="D7" s="98">
        <f>ROUND(AVERAGE(D11:D96),1)</f>
        <v>244.8</v>
      </c>
      <c r="E7" s="99">
        <f>ROUND(AVERAGE(E11:E96),1)</f>
        <v>946510.1</v>
      </c>
      <c r="F7" s="99">
        <f>ROUND(AVERAGE(F11:F96),1)</f>
        <v>37.5</v>
      </c>
      <c r="G7" s="114">
        <f>ROUND(AVERAGE(G11:G96),1)</f>
        <v>132545.29999999999</v>
      </c>
      <c r="H7" s="100">
        <f>ROUND(SUM(D7,F7),1)</f>
        <v>282.3</v>
      </c>
      <c r="I7" s="101">
        <f>ROUND(SUM(E7,G7),1)</f>
        <v>1079055.3999999999</v>
      </c>
      <c r="J7" s="117"/>
      <c r="K7" s="30"/>
    </row>
    <row r="8" spans="1:12" s="32" customFormat="1" ht="21" customHeight="1" thickBot="1">
      <c r="A8"/>
      <c r="B8"/>
      <c r="C8"/>
      <c r="D8" s="31"/>
      <c r="E8" s="66"/>
      <c r="F8" s="31"/>
    </row>
    <row r="9" spans="1:12" s="32" customFormat="1" ht="21" customHeight="1">
      <c r="A9"/>
      <c r="B9"/>
      <c r="C9"/>
      <c r="D9" s="240" t="str" cm="1">
        <f t="array" aca="1" ref="D9" ca="1">RIGHT(CELL("filename",A1),4)&amp;"年度（基準日：４月１日～３月31日）"</f>
        <v>2023年度（基準日：４月１日～３月31日）</v>
      </c>
      <c r="E9" s="241"/>
      <c r="F9" s="241"/>
      <c r="G9" s="241"/>
      <c r="H9" s="241"/>
      <c r="I9" s="241"/>
      <c r="J9" s="241"/>
      <c r="K9" s="242"/>
    </row>
    <row r="10" spans="1:12" s="32" customFormat="1" ht="54" customHeight="1">
      <c r="A10" s="67" t="s">
        <v>10</v>
      </c>
      <c r="B10" s="68" t="s">
        <v>11</v>
      </c>
      <c r="C10" s="69" t="s">
        <v>12</v>
      </c>
      <c r="D10" s="70" t="s">
        <v>3</v>
      </c>
      <c r="E10" s="71" t="s">
        <v>218</v>
      </c>
      <c r="F10" s="71" t="s">
        <v>4</v>
      </c>
      <c r="G10" s="72" t="s">
        <v>219</v>
      </c>
      <c r="H10" s="73" t="s">
        <v>5</v>
      </c>
      <c r="I10" s="74" t="s">
        <v>220</v>
      </c>
      <c r="J10" s="75" t="s">
        <v>6</v>
      </c>
      <c r="K10" s="76" t="s">
        <v>7</v>
      </c>
    </row>
    <row r="11" spans="1:12" s="32" customFormat="1">
      <c r="A11" s="48" t="s">
        <v>13</v>
      </c>
      <c r="B11" s="48" t="s">
        <v>204</v>
      </c>
      <c r="C11" s="49" t="s">
        <v>14</v>
      </c>
      <c r="D11" s="65">
        <v>717</v>
      </c>
      <c r="E11" s="50">
        <v>2461202</v>
      </c>
      <c r="F11" s="50">
        <v>96</v>
      </c>
      <c r="G11" s="51">
        <v>340438</v>
      </c>
      <c r="H11" s="24">
        <f t="shared" ref="H11:I26" si="1">SUM(D11,F11)</f>
        <v>813</v>
      </c>
      <c r="I11" s="25">
        <f t="shared" si="1"/>
        <v>2801640</v>
      </c>
      <c r="J11" s="77">
        <f t="shared" ref="J11:J74" si="2">_xlfn.RANK.EQ(H11,$H$11:$H$96,0)</f>
        <v>7</v>
      </c>
      <c r="K11" s="78">
        <f t="shared" ref="K11:K74" si="3">_xlfn.RANK.EQ(I11,$I$11:$I$96,0)</f>
        <v>8</v>
      </c>
    </row>
    <row r="12" spans="1:12" s="32" customFormat="1">
      <c r="A12" s="48" t="s">
        <v>15</v>
      </c>
      <c r="B12" s="48" t="s">
        <v>205</v>
      </c>
      <c r="C12" s="49" t="s">
        <v>16</v>
      </c>
      <c r="D12" s="65">
        <v>5</v>
      </c>
      <c r="E12" s="50">
        <v>7075</v>
      </c>
      <c r="F12" s="50">
        <v>0</v>
      </c>
      <c r="G12" s="51">
        <v>0</v>
      </c>
      <c r="H12" s="24">
        <f t="shared" si="1"/>
        <v>5</v>
      </c>
      <c r="I12" s="25">
        <f t="shared" si="1"/>
        <v>7075</v>
      </c>
      <c r="J12" s="77">
        <f t="shared" si="2"/>
        <v>74</v>
      </c>
      <c r="K12" s="78">
        <f t="shared" si="3"/>
        <v>73</v>
      </c>
    </row>
    <row r="13" spans="1:12" s="32" customFormat="1">
      <c r="A13" s="48" t="s">
        <v>17</v>
      </c>
      <c r="B13" s="48" t="s">
        <v>206</v>
      </c>
      <c r="C13" s="49" t="s">
        <v>18</v>
      </c>
      <c r="D13" s="65">
        <v>112</v>
      </c>
      <c r="E13" s="50">
        <v>116096</v>
      </c>
      <c r="F13" s="50">
        <v>13</v>
      </c>
      <c r="G13" s="51">
        <v>16785</v>
      </c>
      <c r="H13" s="24">
        <f t="shared" si="1"/>
        <v>125</v>
      </c>
      <c r="I13" s="25">
        <f t="shared" si="1"/>
        <v>132881</v>
      </c>
      <c r="J13" s="77">
        <f t="shared" si="2"/>
        <v>54</v>
      </c>
      <c r="K13" s="78">
        <f t="shared" si="3"/>
        <v>56</v>
      </c>
    </row>
    <row r="14" spans="1:12" s="32" customFormat="1">
      <c r="A14" s="48" t="s">
        <v>19</v>
      </c>
      <c r="B14" s="48" t="s">
        <v>207</v>
      </c>
      <c r="C14" s="49" t="s">
        <v>20</v>
      </c>
      <c r="D14" s="65">
        <v>1</v>
      </c>
      <c r="E14" s="50">
        <v>4500</v>
      </c>
      <c r="F14" s="50">
        <v>0</v>
      </c>
      <c r="G14" s="51">
        <v>0</v>
      </c>
      <c r="H14" s="24">
        <f t="shared" si="1"/>
        <v>1</v>
      </c>
      <c r="I14" s="25">
        <f t="shared" si="1"/>
        <v>4500</v>
      </c>
      <c r="J14" s="77">
        <f t="shared" si="2"/>
        <v>82</v>
      </c>
      <c r="K14" s="78">
        <f t="shared" si="3"/>
        <v>74</v>
      </c>
    </row>
    <row r="15" spans="1:12" s="32" customFormat="1">
      <c r="A15" s="48" t="s">
        <v>21</v>
      </c>
      <c r="B15" s="48" t="s">
        <v>206</v>
      </c>
      <c r="C15" s="49" t="s">
        <v>22</v>
      </c>
      <c r="D15" s="65">
        <v>76</v>
      </c>
      <c r="E15" s="50">
        <v>68026</v>
      </c>
      <c r="F15" s="50">
        <v>31</v>
      </c>
      <c r="G15" s="51">
        <v>55644</v>
      </c>
      <c r="H15" s="24">
        <f t="shared" si="1"/>
        <v>107</v>
      </c>
      <c r="I15" s="25">
        <f t="shared" si="1"/>
        <v>123670</v>
      </c>
      <c r="J15" s="77">
        <f t="shared" si="2"/>
        <v>57</v>
      </c>
      <c r="K15" s="78">
        <f t="shared" si="3"/>
        <v>57</v>
      </c>
    </row>
    <row r="16" spans="1:12" s="32" customFormat="1">
      <c r="A16" s="48" t="s">
        <v>23</v>
      </c>
      <c r="B16" s="48" t="s">
        <v>206</v>
      </c>
      <c r="C16" s="49" t="s">
        <v>24</v>
      </c>
      <c r="D16" s="65">
        <v>82</v>
      </c>
      <c r="E16" s="50">
        <v>78060</v>
      </c>
      <c r="F16" s="50">
        <v>43</v>
      </c>
      <c r="G16" s="51">
        <v>45161</v>
      </c>
      <c r="H16" s="24">
        <f t="shared" si="1"/>
        <v>125</v>
      </c>
      <c r="I16" s="25">
        <f t="shared" si="1"/>
        <v>123221</v>
      </c>
      <c r="J16" s="77">
        <f t="shared" si="2"/>
        <v>54</v>
      </c>
      <c r="K16" s="78">
        <f t="shared" si="3"/>
        <v>58</v>
      </c>
    </row>
    <row r="17" spans="1:11" s="32" customFormat="1">
      <c r="A17" s="48" t="s">
        <v>25</v>
      </c>
      <c r="B17" s="48" t="s">
        <v>208</v>
      </c>
      <c r="C17" s="49" t="s">
        <v>26</v>
      </c>
      <c r="D17" s="65">
        <v>30</v>
      </c>
      <c r="E17" s="50">
        <v>99537</v>
      </c>
      <c r="F17" s="50">
        <v>3</v>
      </c>
      <c r="G17" s="51">
        <v>0</v>
      </c>
      <c r="H17" s="24">
        <f t="shared" si="1"/>
        <v>33</v>
      </c>
      <c r="I17" s="25">
        <f t="shared" si="1"/>
        <v>99537</v>
      </c>
      <c r="J17" s="77">
        <f t="shared" si="2"/>
        <v>67</v>
      </c>
      <c r="K17" s="78">
        <f t="shared" si="3"/>
        <v>61</v>
      </c>
    </row>
    <row r="18" spans="1:11" s="32" customFormat="1">
      <c r="A18" s="48" t="s">
        <v>27</v>
      </c>
      <c r="B18" s="48" t="s">
        <v>209</v>
      </c>
      <c r="C18" s="49" t="s">
        <v>28</v>
      </c>
      <c r="D18" s="65">
        <v>136</v>
      </c>
      <c r="E18" s="50">
        <v>799312</v>
      </c>
      <c r="F18" s="50">
        <v>40</v>
      </c>
      <c r="G18" s="51">
        <v>39543</v>
      </c>
      <c r="H18" s="24">
        <f t="shared" si="1"/>
        <v>176</v>
      </c>
      <c r="I18" s="25">
        <f t="shared" si="1"/>
        <v>838855</v>
      </c>
      <c r="J18" s="77">
        <f t="shared" si="2"/>
        <v>45</v>
      </c>
      <c r="K18" s="78">
        <f t="shared" si="3"/>
        <v>19</v>
      </c>
    </row>
    <row r="19" spans="1:11" s="32" customFormat="1">
      <c r="A19" s="48" t="s">
        <v>29</v>
      </c>
      <c r="B19" s="48" t="s">
        <v>210</v>
      </c>
      <c r="C19" s="49" t="s">
        <v>30</v>
      </c>
      <c r="D19" s="65">
        <v>173</v>
      </c>
      <c r="E19" s="50">
        <v>170719</v>
      </c>
      <c r="F19" s="50">
        <v>18</v>
      </c>
      <c r="G19" s="51">
        <v>20792</v>
      </c>
      <c r="H19" s="24">
        <f t="shared" si="1"/>
        <v>191</v>
      </c>
      <c r="I19" s="25">
        <f t="shared" si="1"/>
        <v>191511</v>
      </c>
      <c r="J19" s="77">
        <f t="shared" si="2"/>
        <v>42</v>
      </c>
      <c r="K19" s="78">
        <f t="shared" si="3"/>
        <v>48</v>
      </c>
    </row>
    <row r="20" spans="1:11" s="32" customFormat="1">
      <c r="A20" s="48" t="s">
        <v>31</v>
      </c>
      <c r="B20" s="48" t="s">
        <v>204</v>
      </c>
      <c r="C20" s="49" t="s">
        <v>32</v>
      </c>
      <c r="D20" s="65">
        <v>1493</v>
      </c>
      <c r="E20" s="50">
        <v>7062893</v>
      </c>
      <c r="F20" s="50">
        <v>200</v>
      </c>
      <c r="G20" s="51">
        <v>1374471</v>
      </c>
      <c r="H20" s="24">
        <f t="shared" si="1"/>
        <v>1693</v>
      </c>
      <c r="I20" s="25">
        <f t="shared" si="1"/>
        <v>8437364</v>
      </c>
      <c r="J20" s="77">
        <f t="shared" si="2"/>
        <v>2</v>
      </c>
      <c r="K20" s="78">
        <f t="shared" si="3"/>
        <v>4</v>
      </c>
    </row>
    <row r="21" spans="1:11" s="32" customFormat="1">
      <c r="A21" s="48" t="s">
        <v>33</v>
      </c>
      <c r="B21" s="48" t="s">
        <v>205</v>
      </c>
      <c r="C21" s="49" t="s">
        <v>34</v>
      </c>
      <c r="D21" s="65">
        <v>1</v>
      </c>
      <c r="E21" s="50">
        <v>500</v>
      </c>
      <c r="F21" s="50">
        <v>1</v>
      </c>
      <c r="G21" s="51">
        <v>0</v>
      </c>
      <c r="H21" s="24">
        <f t="shared" si="1"/>
        <v>2</v>
      </c>
      <c r="I21" s="25">
        <f t="shared" si="1"/>
        <v>500</v>
      </c>
      <c r="J21" s="77">
        <f t="shared" si="2"/>
        <v>79</v>
      </c>
      <c r="K21" s="78">
        <f t="shared" si="3"/>
        <v>81</v>
      </c>
    </row>
    <row r="22" spans="1:11" s="32" customFormat="1">
      <c r="A22" s="48" t="s">
        <v>35</v>
      </c>
      <c r="B22" s="48" t="s">
        <v>209</v>
      </c>
      <c r="C22" s="49" t="s">
        <v>36</v>
      </c>
      <c r="D22" s="65">
        <v>102</v>
      </c>
      <c r="E22" s="50">
        <v>159053</v>
      </c>
      <c r="F22" s="50">
        <v>13</v>
      </c>
      <c r="G22" s="51">
        <v>14666</v>
      </c>
      <c r="H22" s="24">
        <f t="shared" si="1"/>
        <v>115</v>
      </c>
      <c r="I22" s="25">
        <f t="shared" si="1"/>
        <v>173719</v>
      </c>
      <c r="J22" s="77">
        <f t="shared" si="2"/>
        <v>56</v>
      </c>
      <c r="K22" s="78">
        <f t="shared" si="3"/>
        <v>52</v>
      </c>
    </row>
    <row r="23" spans="1:11" s="32" customFormat="1">
      <c r="A23" s="48" t="s">
        <v>37</v>
      </c>
      <c r="B23" s="48" t="s">
        <v>209</v>
      </c>
      <c r="C23" s="49" t="s">
        <v>38</v>
      </c>
      <c r="D23" s="65">
        <v>249</v>
      </c>
      <c r="E23" s="50">
        <v>571590</v>
      </c>
      <c r="F23" s="50">
        <v>12</v>
      </c>
      <c r="G23" s="51">
        <v>17355</v>
      </c>
      <c r="H23" s="24">
        <f t="shared" si="1"/>
        <v>261</v>
      </c>
      <c r="I23" s="25">
        <f t="shared" si="1"/>
        <v>588945</v>
      </c>
      <c r="J23" s="77">
        <f t="shared" si="2"/>
        <v>29</v>
      </c>
      <c r="K23" s="78">
        <f t="shared" si="3"/>
        <v>27</v>
      </c>
    </row>
    <row r="24" spans="1:11" s="32" customFormat="1">
      <c r="A24" s="48" t="s">
        <v>39</v>
      </c>
      <c r="B24" s="48" t="s">
        <v>207</v>
      </c>
      <c r="C24" s="49" t="s">
        <v>40</v>
      </c>
      <c r="D24" s="65">
        <v>28</v>
      </c>
      <c r="E24" s="50">
        <v>40808</v>
      </c>
      <c r="F24" s="50">
        <v>10</v>
      </c>
      <c r="G24" s="51">
        <v>9862</v>
      </c>
      <c r="H24" s="24">
        <f t="shared" si="1"/>
        <v>38</v>
      </c>
      <c r="I24" s="25">
        <f t="shared" si="1"/>
        <v>50670</v>
      </c>
      <c r="J24" s="77">
        <f t="shared" si="2"/>
        <v>65</v>
      </c>
      <c r="K24" s="78">
        <f t="shared" si="3"/>
        <v>65</v>
      </c>
    </row>
    <row r="25" spans="1:11" s="32" customFormat="1">
      <c r="A25" s="48" t="s">
        <v>41</v>
      </c>
      <c r="B25" s="48" t="s">
        <v>210</v>
      </c>
      <c r="C25" s="49" t="s">
        <v>42</v>
      </c>
      <c r="D25" s="65">
        <v>176</v>
      </c>
      <c r="E25" s="50">
        <v>202588</v>
      </c>
      <c r="F25" s="50">
        <v>64</v>
      </c>
      <c r="G25" s="51">
        <v>29504</v>
      </c>
      <c r="H25" s="24">
        <f t="shared" si="1"/>
        <v>240</v>
      </c>
      <c r="I25" s="25">
        <f t="shared" si="1"/>
        <v>232092</v>
      </c>
      <c r="J25" s="77">
        <f t="shared" si="2"/>
        <v>33</v>
      </c>
      <c r="K25" s="78">
        <f t="shared" si="3"/>
        <v>46</v>
      </c>
    </row>
    <row r="26" spans="1:11" s="32" customFormat="1">
      <c r="A26" s="48" t="s">
        <v>43</v>
      </c>
      <c r="B26" s="48" t="s">
        <v>204</v>
      </c>
      <c r="C26" s="49" t="s">
        <v>44</v>
      </c>
      <c r="D26" s="65">
        <v>532</v>
      </c>
      <c r="E26" s="50">
        <v>2063879</v>
      </c>
      <c r="F26" s="50">
        <v>84</v>
      </c>
      <c r="G26" s="51">
        <v>320799</v>
      </c>
      <c r="H26" s="24">
        <f t="shared" si="1"/>
        <v>616</v>
      </c>
      <c r="I26" s="25">
        <f t="shared" si="1"/>
        <v>2384678</v>
      </c>
      <c r="J26" s="77">
        <f t="shared" si="2"/>
        <v>10</v>
      </c>
      <c r="K26" s="78">
        <f t="shared" si="3"/>
        <v>9</v>
      </c>
    </row>
    <row r="27" spans="1:11" s="32" customFormat="1">
      <c r="A27" s="48" t="s">
        <v>45</v>
      </c>
      <c r="B27" s="48" t="s">
        <v>207</v>
      </c>
      <c r="C27" s="49" t="s">
        <v>46</v>
      </c>
      <c r="D27" s="65">
        <v>3</v>
      </c>
      <c r="E27" s="50">
        <v>180</v>
      </c>
      <c r="F27" s="50">
        <v>0</v>
      </c>
      <c r="G27" s="51">
        <v>0</v>
      </c>
      <c r="H27" s="24">
        <f t="shared" ref="H27:I83" si="4">SUM(D27,F27)</f>
        <v>3</v>
      </c>
      <c r="I27" s="25">
        <f t="shared" si="4"/>
        <v>180</v>
      </c>
      <c r="J27" s="77">
        <f t="shared" si="2"/>
        <v>77</v>
      </c>
      <c r="K27" s="78">
        <f t="shared" si="3"/>
        <v>82</v>
      </c>
    </row>
    <row r="28" spans="1:11" s="32" customFormat="1">
      <c r="A28" s="48" t="s">
        <v>47</v>
      </c>
      <c r="B28" s="48" t="s">
        <v>210</v>
      </c>
      <c r="C28" s="49" t="s">
        <v>48</v>
      </c>
      <c r="D28" s="65">
        <v>164</v>
      </c>
      <c r="E28" s="50">
        <v>173330</v>
      </c>
      <c r="F28" s="50">
        <v>21</v>
      </c>
      <c r="G28" s="51">
        <v>14481</v>
      </c>
      <c r="H28" s="24">
        <f t="shared" si="4"/>
        <v>185</v>
      </c>
      <c r="I28" s="25">
        <f t="shared" si="4"/>
        <v>187811</v>
      </c>
      <c r="J28" s="77">
        <f t="shared" si="2"/>
        <v>43</v>
      </c>
      <c r="K28" s="78">
        <f t="shared" si="3"/>
        <v>49</v>
      </c>
    </row>
    <row r="29" spans="1:11" s="32" customFormat="1">
      <c r="A29" s="48" t="s">
        <v>49</v>
      </c>
      <c r="B29" s="48" t="s">
        <v>209</v>
      </c>
      <c r="C29" s="49" t="s">
        <v>50</v>
      </c>
      <c r="D29" s="65">
        <v>232</v>
      </c>
      <c r="E29" s="50">
        <v>612211</v>
      </c>
      <c r="F29" s="50">
        <v>17</v>
      </c>
      <c r="G29" s="51">
        <v>34752</v>
      </c>
      <c r="H29" s="24">
        <f t="shared" si="4"/>
        <v>249</v>
      </c>
      <c r="I29" s="25">
        <f t="shared" si="4"/>
        <v>646963</v>
      </c>
      <c r="J29" s="77">
        <f t="shared" si="2"/>
        <v>31</v>
      </c>
      <c r="K29" s="78">
        <f t="shared" si="3"/>
        <v>24</v>
      </c>
    </row>
    <row r="30" spans="1:11" s="32" customFormat="1">
      <c r="A30" s="48" t="s">
        <v>51</v>
      </c>
      <c r="B30" s="48" t="s">
        <v>210</v>
      </c>
      <c r="C30" s="49" t="s">
        <v>52</v>
      </c>
      <c r="D30" s="65">
        <v>157</v>
      </c>
      <c r="E30" s="50">
        <v>242351</v>
      </c>
      <c r="F30" s="50">
        <v>8</v>
      </c>
      <c r="G30" s="51">
        <v>4499</v>
      </c>
      <c r="H30" s="24">
        <f t="shared" si="4"/>
        <v>165</v>
      </c>
      <c r="I30" s="25">
        <f t="shared" si="4"/>
        <v>246850</v>
      </c>
      <c r="J30" s="77">
        <f t="shared" si="2"/>
        <v>47</v>
      </c>
      <c r="K30" s="78">
        <f t="shared" si="3"/>
        <v>45</v>
      </c>
    </row>
    <row r="31" spans="1:11" s="32" customFormat="1">
      <c r="A31" s="48" t="s">
        <v>53</v>
      </c>
      <c r="B31" s="48" t="s">
        <v>204</v>
      </c>
      <c r="C31" s="49" t="s">
        <v>54</v>
      </c>
      <c r="D31" s="65">
        <v>392</v>
      </c>
      <c r="E31" s="50">
        <v>873162</v>
      </c>
      <c r="F31" s="50">
        <v>52</v>
      </c>
      <c r="G31" s="51">
        <v>255243</v>
      </c>
      <c r="H31" s="24">
        <f t="shared" si="4"/>
        <v>444</v>
      </c>
      <c r="I31" s="25">
        <f t="shared" si="4"/>
        <v>1128405</v>
      </c>
      <c r="J31" s="77">
        <f t="shared" si="2"/>
        <v>13</v>
      </c>
      <c r="K31" s="78">
        <f t="shared" si="3"/>
        <v>13</v>
      </c>
    </row>
    <row r="32" spans="1:11" s="32" customFormat="1">
      <c r="A32" s="48" t="s">
        <v>55</v>
      </c>
      <c r="B32" s="48" t="s">
        <v>204</v>
      </c>
      <c r="C32" s="49" t="s">
        <v>56</v>
      </c>
      <c r="D32" s="65">
        <v>2081</v>
      </c>
      <c r="E32" s="50">
        <v>16258911</v>
      </c>
      <c r="F32" s="50">
        <v>317</v>
      </c>
      <c r="G32" s="51">
        <v>2450109</v>
      </c>
      <c r="H32" s="24">
        <f t="shared" si="4"/>
        <v>2398</v>
      </c>
      <c r="I32" s="25">
        <f t="shared" si="4"/>
        <v>18709020</v>
      </c>
      <c r="J32" s="77">
        <f t="shared" si="2"/>
        <v>1</v>
      </c>
      <c r="K32" s="78">
        <f t="shared" si="3"/>
        <v>1</v>
      </c>
    </row>
    <row r="33" spans="1:11" s="32" customFormat="1">
      <c r="A33" s="48" t="s">
        <v>57</v>
      </c>
      <c r="B33" s="48" t="s">
        <v>208</v>
      </c>
      <c r="C33" s="49" t="s">
        <v>58</v>
      </c>
      <c r="D33" s="65">
        <v>267</v>
      </c>
      <c r="E33" s="50">
        <v>957106</v>
      </c>
      <c r="F33" s="50">
        <v>29</v>
      </c>
      <c r="G33" s="51">
        <v>80294</v>
      </c>
      <c r="H33" s="24">
        <f t="shared" si="4"/>
        <v>296</v>
      </c>
      <c r="I33" s="25">
        <f t="shared" si="4"/>
        <v>1037400</v>
      </c>
      <c r="J33" s="77">
        <f t="shared" si="2"/>
        <v>22</v>
      </c>
      <c r="K33" s="78">
        <f t="shared" si="3"/>
        <v>15</v>
      </c>
    </row>
    <row r="34" spans="1:11" s="32" customFormat="1">
      <c r="A34" s="48" t="s">
        <v>59</v>
      </c>
      <c r="B34" s="48" t="s">
        <v>207</v>
      </c>
      <c r="C34" s="49" t="s">
        <v>60</v>
      </c>
      <c r="D34" s="65">
        <v>0</v>
      </c>
      <c r="E34" s="50">
        <v>0</v>
      </c>
      <c r="F34" s="50">
        <v>1</v>
      </c>
      <c r="G34" s="51">
        <v>0</v>
      </c>
      <c r="H34" s="24">
        <f t="shared" si="4"/>
        <v>1</v>
      </c>
      <c r="I34" s="25">
        <f t="shared" si="4"/>
        <v>0</v>
      </c>
      <c r="J34" s="77">
        <f t="shared" si="2"/>
        <v>82</v>
      </c>
      <c r="K34" s="78">
        <f t="shared" si="3"/>
        <v>83</v>
      </c>
    </row>
    <row r="35" spans="1:11" s="32" customFormat="1">
      <c r="A35" s="48" t="s">
        <v>61</v>
      </c>
      <c r="B35" s="48" t="s">
        <v>207</v>
      </c>
      <c r="C35" s="49" t="s">
        <v>62</v>
      </c>
      <c r="D35" s="65">
        <v>6</v>
      </c>
      <c r="E35" s="50">
        <v>8795</v>
      </c>
      <c r="F35" s="50">
        <v>3</v>
      </c>
      <c r="G35" s="51">
        <v>10551</v>
      </c>
      <c r="H35" s="24">
        <f t="shared" si="4"/>
        <v>9</v>
      </c>
      <c r="I35" s="25">
        <f t="shared" si="4"/>
        <v>19346</v>
      </c>
      <c r="J35" s="77">
        <f t="shared" si="2"/>
        <v>72</v>
      </c>
      <c r="K35" s="78">
        <f t="shared" si="3"/>
        <v>71</v>
      </c>
    </row>
    <row r="36" spans="1:11" s="32" customFormat="1">
      <c r="A36" s="48" t="s">
        <v>63</v>
      </c>
      <c r="B36" s="48" t="s">
        <v>206</v>
      </c>
      <c r="C36" s="49" t="s">
        <v>64</v>
      </c>
      <c r="D36" s="65">
        <v>729</v>
      </c>
      <c r="E36" s="50">
        <v>4058378</v>
      </c>
      <c r="F36" s="50">
        <v>70</v>
      </c>
      <c r="G36" s="51">
        <v>293987</v>
      </c>
      <c r="H36" s="24">
        <f t="shared" si="4"/>
        <v>799</v>
      </c>
      <c r="I36" s="25">
        <f t="shared" si="4"/>
        <v>4352365</v>
      </c>
      <c r="J36" s="77">
        <f t="shared" si="2"/>
        <v>8</v>
      </c>
      <c r="K36" s="78">
        <f t="shared" si="3"/>
        <v>6</v>
      </c>
    </row>
    <row r="37" spans="1:11" s="32" customFormat="1">
      <c r="A37" s="48" t="s">
        <v>65</v>
      </c>
      <c r="B37" s="48" t="s">
        <v>210</v>
      </c>
      <c r="C37" s="49" t="s">
        <v>66</v>
      </c>
      <c r="D37" s="65">
        <v>39</v>
      </c>
      <c r="E37" s="50">
        <v>61781</v>
      </c>
      <c r="F37" s="50">
        <v>2</v>
      </c>
      <c r="G37" s="51">
        <v>5526</v>
      </c>
      <c r="H37" s="24">
        <f t="shared" si="4"/>
        <v>41</v>
      </c>
      <c r="I37" s="25">
        <f t="shared" si="4"/>
        <v>67307</v>
      </c>
      <c r="J37" s="77">
        <f t="shared" si="2"/>
        <v>63</v>
      </c>
      <c r="K37" s="78">
        <f t="shared" si="3"/>
        <v>64</v>
      </c>
    </row>
    <row r="38" spans="1:11" s="32" customFormat="1">
      <c r="A38" s="48" t="s">
        <v>67</v>
      </c>
      <c r="B38" s="48" t="s">
        <v>205</v>
      </c>
      <c r="C38" s="49" t="s">
        <v>68</v>
      </c>
      <c r="D38" s="65">
        <v>22</v>
      </c>
      <c r="E38" s="50">
        <v>21832</v>
      </c>
      <c r="F38" s="50">
        <v>4</v>
      </c>
      <c r="G38" s="51">
        <v>1175</v>
      </c>
      <c r="H38" s="24">
        <f t="shared" si="4"/>
        <v>26</v>
      </c>
      <c r="I38" s="25">
        <f t="shared" si="4"/>
        <v>23007</v>
      </c>
      <c r="J38" s="77">
        <f t="shared" si="2"/>
        <v>68</v>
      </c>
      <c r="K38" s="78">
        <f t="shared" si="3"/>
        <v>70</v>
      </c>
    </row>
    <row r="39" spans="1:11" s="32" customFormat="1">
      <c r="A39" s="48" t="s">
        <v>69</v>
      </c>
      <c r="B39" s="48" t="s">
        <v>206</v>
      </c>
      <c r="C39" s="49" t="s">
        <v>70</v>
      </c>
      <c r="D39" s="65">
        <v>348</v>
      </c>
      <c r="E39" s="50">
        <v>1042177</v>
      </c>
      <c r="F39" s="50">
        <v>23</v>
      </c>
      <c r="G39" s="51">
        <v>72926</v>
      </c>
      <c r="H39" s="24">
        <f t="shared" si="4"/>
        <v>371</v>
      </c>
      <c r="I39" s="25">
        <f t="shared" si="4"/>
        <v>1115103</v>
      </c>
      <c r="J39" s="77">
        <f t="shared" si="2"/>
        <v>17</v>
      </c>
      <c r="K39" s="78">
        <f t="shared" si="3"/>
        <v>14</v>
      </c>
    </row>
    <row r="40" spans="1:11" s="32" customFormat="1">
      <c r="A40" s="48" t="s">
        <v>71</v>
      </c>
      <c r="B40" s="48" t="s">
        <v>206</v>
      </c>
      <c r="C40" s="49" t="s">
        <v>72</v>
      </c>
      <c r="D40" s="65">
        <v>157</v>
      </c>
      <c r="E40" s="50">
        <v>329557</v>
      </c>
      <c r="F40" s="50">
        <v>12</v>
      </c>
      <c r="G40" s="51">
        <v>27493</v>
      </c>
      <c r="H40" s="24">
        <f t="shared" si="4"/>
        <v>169</v>
      </c>
      <c r="I40" s="25">
        <f t="shared" si="4"/>
        <v>357050</v>
      </c>
      <c r="J40" s="77">
        <f t="shared" si="2"/>
        <v>46</v>
      </c>
      <c r="K40" s="78">
        <f t="shared" si="3"/>
        <v>39</v>
      </c>
    </row>
    <row r="41" spans="1:11" s="32" customFormat="1">
      <c r="A41" s="48" t="s">
        <v>73</v>
      </c>
      <c r="B41" s="48" t="s">
        <v>207</v>
      </c>
      <c r="C41" s="49" t="s">
        <v>74</v>
      </c>
      <c r="D41" s="65">
        <v>10</v>
      </c>
      <c r="E41" s="50">
        <v>43869</v>
      </c>
      <c r="F41" s="50">
        <v>1</v>
      </c>
      <c r="G41" s="51">
        <v>0</v>
      </c>
      <c r="H41" s="24">
        <f t="shared" si="4"/>
        <v>11</v>
      </c>
      <c r="I41" s="25">
        <f t="shared" si="4"/>
        <v>43869</v>
      </c>
      <c r="J41" s="77">
        <f t="shared" si="2"/>
        <v>70</v>
      </c>
      <c r="K41" s="78">
        <f t="shared" si="3"/>
        <v>67</v>
      </c>
    </row>
    <row r="42" spans="1:11" s="32" customFormat="1">
      <c r="A42" s="48" t="s">
        <v>75</v>
      </c>
      <c r="B42" s="48" t="s">
        <v>211</v>
      </c>
      <c r="C42" s="49" t="s">
        <v>76</v>
      </c>
      <c r="D42" s="65">
        <v>1</v>
      </c>
      <c r="E42" s="50">
        <v>500</v>
      </c>
      <c r="F42" s="50">
        <v>1</v>
      </c>
      <c r="G42" s="51">
        <v>550</v>
      </c>
      <c r="H42" s="24">
        <f t="shared" si="4"/>
        <v>2</v>
      </c>
      <c r="I42" s="25">
        <f t="shared" si="4"/>
        <v>1050</v>
      </c>
      <c r="J42" s="77">
        <f t="shared" si="2"/>
        <v>79</v>
      </c>
      <c r="K42" s="78">
        <f t="shared" si="3"/>
        <v>78</v>
      </c>
    </row>
    <row r="43" spans="1:11" s="32" customFormat="1">
      <c r="A43" s="48" t="s">
        <v>77</v>
      </c>
      <c r="B43" s="48" t="s">
        <v>206</v>
      </c>
      <c r="C43" s="49" t="s">
        <v>78</v>
      </c>
      <c r="D43" s="65">
        <v>69</v>
      </c>
      <c r="E43" s="50">
        <v>127497</v>
      </c>
      <c r="F43" s="50">
        <v>37</v>
      </c>
      <c r="G43" s="51">
        <v>30183</v>
      </c>
      <c r="H43" s="24">
        <f t="shared" si="4"/>
        <v>106</v>
      </c>
      <c r="I43" s="25">
        <f t="shared" si="4"/>
        <v>157680</v>
      </c>
      <c r="J43" s="77">
        <f t="shared" si="2"/>
        <v>58</v>
      </c>
      <c r="K43" s="78">
        <f t="shared" si="3"/>
        <v>54</v>
      </c>
    </row>
    <row r="44" spans="1:11" s="32" customFormat="1">
      <c r="A44" s="48" t="s">
        <v>79</v>
      </c>
      <c r="B44" s="48" t="s">
        <v>210</v>
      </c>
      <c r="C44" s="49" t="s">
        <v>80</v>
      </c>
      <c r="D44" s="65">
        <v>256</v>
      </c>
      <c r="E44" s="50">
        <v>667350</v>
      </c>
      <c r="F44" s="50">
        <v>18</v>
      </c>
      <c r="G44" s="51">
        <v>65494</v>
      </c>
      <c r="H44" s="24">
        <f t="shared" si="4"/>
        <v>274</v>
      </c>
      <c r="I44" s="25">
        <f t="shared" si="4"/>
        <v>732844</v>
      </c>
      <c r="J44" s="77">
        <f t="shared" si="2"/>
        <v>26</v>
      </c>
      <c r="K44" s="78">
        <f t="shared" si="3"/>
        <v>20</v>
      </c>
    </row>
    <row r="45" spans="1:11" s="32" customFormat="1">
      <c r="A45" s="48" t="s">
        <v>81</v>
      </c>
      <c r="B45" s="48" t="s">
        <v>211</v>
      </c>
      <c r="C45" s="49" t="s">
        <v>82</v>
      </c>
      <c r="D45" s="65">
        <v>1</v>
      </c>
      <c r="E45" s="50">
        <v>0</v>
      </c>
      <c r="F45" s="50">
        <v>4</v>
      </c>
      <c r="G45" s="51">
        <v>0</v>
      </c>
      <c r="H45" s="24">
        <f t="shared" si="4"/>
        <v>5</v>
      </c>
      <c r="I45" s="25">
        <f t="shared" si="4"/>
        <v>0</v>
      </c>
      <c r="J45" s="77">
        <f t="shared" si="2"/>
        <v>74</v>
      </c>
      <c r="K45" s="78">
        <f t="shared" si="3"/>
        <v>83</v>
      </c>
    </row>
    <row r="46" spans="1:11" s="32" customFormat="1">
      <c r="A46" s="48" t="s">
        <v>83</v>
      </c>
      <c r="B46" s="48" t="s">
        <v>204</v>
      </c>
      <c r="C46" s="49" t="s">
        <v>84</v>
      </c>
      <c r="D46" s="65">
        <v>226</v>
      </c>
      <c r="E46" s="50">
        <v>556849</v>
      </c>
      <c r="F46" s="50">
        <v>61</v>
      </c>
      <c r="G46" s="51">
        <v>59121</v>
      </c>
      <c r="H46" s="24">
        <f t="shared" si="4"/>
        <v>287</v>
      </c>
      <c r="I46" s="25">
        <f t="shared" si="4"/>
        <v>615970</v>
      </c>
      <c r="J46" s="77">
        <f t="shared" si="2"/>
        <v>23</v>
      </c>
      <c r="K46" s="78">
        <f t="shared" si="3"/>
        <v>26</v>
      </c>
    </row>
    <row r="47" spans="1:11" s="32" customFormat="1">
      <c r="A47" s="48" t="s">
        <v>85</v>
      </c>
      <c r="B47" s="48" t="s">
        <v>206</v>
      </c>
      <c r="C47" s="49" t="s">
        <v>86</v>
      </c>
      <c r="D47" s="65">
        <v>194</v>
      </c>
      <c r="E47" s="50">
        <v>382094</v>
      </c>
      <c r="F47" s="50">
        <v>5</v>
      </c>
      <c r="G47" s="51">
        <v>3030</v>
      </c>
      <c r="H47" s="24">
        <f t="shared" si="4"/>
        <v>199</v>
      </c>
      <c r="I47" s="25">
        <f t="shared" si="4"/>
        <v>385124</v>
      </c>
      <c r="J47" s="77">
        <f t="shared" si="2"/>
        <v>38</v>
      </c>
      <c r="K47" s="78">
        <f t="shared" si="3"/>
        <v>34</v>
      </c>
    </row>
    <row r="48" spans="1:11" s="32" customFormat="1">
      <c r="A48" s="48" t="s">
        <v>87</v>
      </c>
      <c r="B48" s="48" t="s">
        <v>205</v>
      </c>
      <c r="C48" s="49" t="s">
        <v>88</v>
      </c>
      <c r="D48" s="65">
        <v>1</v>
      </c>
      <c r="E48" s="50">
        <v>1000</v>
      </c>
      <c r="F48" s="50">
        <v>2</v>
      </c>
      <c r="G48" s="51">
        <v>220</v>
      </c>
      <c r="H48" s="24">
        <f t="shared" si="4"/>
        <v>3</v>
      </c>
      <c r="I48" s="25">
        <f t="shared" si="4"/>
        <v>1220</v>
      </c>
      <c r="J48" s="77">
        <f t="shared" si="2"/>
        <v>77</v>
      </c>
      <c r="K48" s="78">
        <f t="shared" si="3"/>
        <v>77</v>
      </c>
    </row>
    <row r="49" spans="1:11" s="32" customFormat="1">
      <c r="A49" s="48" t="s">
        <v>89</v>
      </c>
      <c r="B49" s="48" t="s">
        <v>209</v>
      </c>
      <c r="C49" s="49" t="s">
        <v>90</v>
      </c>
      <c r="D49" s="65">
        <v>190</v>
      </c>
      <c r="E49" s="50">
        <v>325153</v>
      </c>
      <c r="F49" s="50">
        <v>75</v>
      </c>
      <c r="G49" s="51">
        <v>38458</v>
      </c>
      <c r="H49" s="24">
        <f t="shared" si="4"/>
        <v>265</v>
      </c>
      <c r="I49" s="25">
        <f t="shared" si="4"/>
        <v>363611</v>
      </c>
      <c r="J49" s="77">
        <f t="shared" si="2"/>
        <v>27</v>
      </c>
      <c r="K49" s="78">
        <f t="shared" si="3"/>
        <v>38</v>
      </c>
    </row>
    <row r="50" spans="1:11" s="32" customFormat="1">
      <c r="A50" s="48" t="s">
        <v>91</v>
      </c>
      <c r="B50" s="48" t="s">
        <v>209</v>
      </c>
      <c r="C50" s="49" t="s">
        <v>92</v>
      </c>
      <c r="D50" s="65">
        <v>331</v>
      </c>
      <c r="E50" s="50">
        <v>806669</v>
      </c>
      <c r="F50" s="50">
        <v>30</v>
      </c>
      <c r="G50" s="51">
        <v>42941</v>
      </c>
      <c r="H50" s="24">
        <f t="shared" si="4"/>
        <v>361</v>
      </c>
      <c r="I50" s="25">
        <f t="shared" si="4"/>
        <v>849610</v>
      </c>
      <c r="J50" s="77">
        <f t="shared" si="2"/>
        <v>18</v>
      </c>
      <c r="K50" s="78">
        <f t="shared" si="3"/>
        <v>18</v>
      </c>
    </row>
    <row r="51" spans="1:11" s="32" customFormat="1">
      <c r="A51" s="48" t="s">
        <v>93</v>
      </c>
      <c r="B51" s="48" t="s">
        <v>211</v>
      </c>
      <c r="C51" s="49" t="s">
        <v>94</v>
      </c>
      <c r="D51" s="65">
        <v>122</v>
      </c>
      <c r="E51" s="50">
        <v>278817</v>
      </c>
      <c r="F51" s="50">
        <v>12</v>
      </c>
      <c r="G51" s="51">
        <v>21689</v>
      </c>
      <c r="H51" s="24">
        <f t="shared" si="4"/>
        <v>134</v>
      </c>
      <c r="I51" s="25">
        <f t="shared" si="4"/>
        <v>300506</v>
      </c>
      <c r="J51" s="77">
        <f t="shared" si="2"/>
        <v>52</v>
      </c>
      <c r="K51" s="78">
        <f t="shared" si="3"/>
        <v>42</v>
      </c>
    </row>
    <row r="52" spans="1:11" s="32" customFormat="1">
      <c r="A52" s="48" t="s">
        <v>95</v>
      </c>
      <c r="B52" s="48" t="s">
        <v>209</v>
      </c>
      <c r="C52" s="49" t="s">
        <v>96</v>
      </c>
      <c r="D52" s="65">
        <v>163</v>
      </c>
      <c r="E52" s="50">
        <v>238122</v>
      </c>
      <c r="F52" s="50">
        <v>33</v>
      </c>
      <c r="G52" s="51">
        <v>78613</v>
      </c>
      <c r="H52" s="24">
        <f t="shared" si="4"/>
        <v>196</v>
      </c>
      <c r="I52" s="25">
        <f t="shared" si="4"/>
        <v>316735</v>
      </c>
      <c r="J52" s="77">
        <f t="shared" si="2"/>
        <v>40</v>
      </c>
      <c r="K52" s="78">
        <f t="shared" si="3"/>
        <v>40</v>
      </c>
    </row>
    <row r="53" spans="1:11" s="32" customFormat="1">
      <c r="A53" s="48" t="s">
        <v>97</v>
      </c>
      <c r="B53" s="48" t="s">
        <v>209</v>
      </c>
      <c r="C53" s="49" t="s">
        <v>98</v>
      </c>
      <c r="D53" s="65">
        <v>171</v>
      </c>
      <c r="E53" s="50">
        <v>263440</v>
      </c>
      <c r="F53" s="50">
        <v>21</v>
      </c>
      <c r="G53" s="51">
        <v>22392</v>
      </c>
      <c r="H53" s="24">
        <f t="shared" si="4"/>
        <v>192</v>
      </c>
      <c r="I53" s="25">
        <f t="shared" si="4"/>
        <v>285832</v>
      </c>
      <c r="J53" s="77">
        <f t="shared" si="2"/>
        <v>41</v>
      </c>
      <c r="K53" s="78">
        <f t="shared" si="3"/>
        <v>44</v>
      </c>
    </row>
    <row r="54" spans="1:11" s="32" customFormat="1">
      <c r="A54" s="48" t="s">
        <v>99</v>
      </c>
      <c r="B54" s="48" t="s">
        <v>209</v>
      </c>
      <c r="C54" s="49" t="s">
        <v>100</v>
      </c>
      <c r="D54" s="65">
        <v>492</v>
      </c>
      <c r="E54" s="50">
        <v>882025</v>
      </c>
      <c r="F54" s="50">
        <v>64</v>
      </c>
      <c r="G54" s="51">
        <v>387035</v>
      </c>
      <c r="H54" s="24">
        <f t="shared" si="4"/>
        <v>556</v>
      </c>
      <c r="I54" s="25">
        <f t="shared" si="4"/>
        <v>1269060</v>
      </c>
      <c r="J54" s="77">
        <f t="shared" si="2"/>
        <v>12</v>
      </c>
      <c r="K54" s="78">
        <f t="shared" si="3"/>
        <v>12</v>
      </c>
    </row>
    <row r="55" spans="1:11" s="32" customFormat="1">
      <c r="A55" s="48" t="s">
        <v>101</v>
      </c>
      <c r="B55" s="48" t="s">
        <v>209</v>
      </c>
      <c r="C55" s="49" t="s">
        <v>102</v>
      </c>
      <c r="D55" s="65">
        <v>343</v>
      </c>
      <c r="E55" s="50">
        <v>621336</v>
      </c>
      <c r="F55" s="50">
        <v>32</v>
      </c>
      <c r="G55" s="51">
        <v>73913</v>
      </c>
      <c r="H55" s="24">
        <f t="shared" si="4"/>
        <v>375</v>
      </c>
      <c r="I55" s="25">
        <f t="shared" si="4"/>
        <v>695249</v>
      </c>
      <c r="J55" s="77">
        <f t="shared" si="2"/>
        <v>16</v>
      </c>
      <c r="K55" s="78">
        <f t="shared" si="3"/>
        <v>22</v>
      </c>
    </row>
    <row r="56" spans="1:11" s="32" customFormat="1">
      <c r="A56" s="48" t="s">
        <v>103</v>
      </c>
      <c r="B56" s="48" t="s">
        <v>210</v>
      </c>
      <c r="C56" s="49" t="s">
        <v>104</v>
      </c>
      <c r="D56" s="65">
        <v>255</v>
      </c>
      <c r="E56" s="50">
        <v>508427</v>
      </c>
      <c r="F56" s="50">
        <v>27</v>
      </c>
      <c r="G56" s="51">
        <v>49898</v>
      </c>
      <c r="H56" s="24">
        <f t="shared" si="4"/>
        <v>282</v>
      </c>
      <c r="I56" s="25">
        <f t="shared" si="4"/>
        <v>558325</v>
      </c>
      <c r="J56" s="77">
        <f t="shared" si="2"/>
        <v>25</v>
      </c>
      <c r="K56" s="78">
        <f t="shared" si="3"/>
        <v>28</v>
      </c>
    </row>
    <row r="57" spans="1:11" s="32" customFormat="1">
      <c r="A57" s="48" t="s">
        <v>105</v>
      </c>
      <c r="B57" s="48" t="s">
        <v>208</v>
      </c>
      <c r="C57" s="49" t="s">
        <v>106</v>
      </c>
      <c r="D57" s="65">
        <v>96</v>
      </c>
      <c r="E57" s="50">
        <v>79351</v>
      </c>
      <c r="F57" s="50">
        <v>8</v>
      </c>
      <c r="G57" s="51">
        <v>5390</v>
      </c>
      <c r="H57" s="24">
        <f t="shared" si="4"/>
        <v>104</v>
      </c>
      <c r="I57" s="25">
        <f t="shared" si="4"/>
        <v>84741</v>
      </c>
      <c r="J57" s="77">
        <f t="shared" si="2"/>
        <v>59</v>
      </c>
      <c r="K57" s="78">
        <f t="shared" si="3"/>
        <v>63</v>
      </c>
    </row>
    <row r="58" spans="1:11" s="32" customFormat="1">
      <c r="A58" s="48" t="s">
        <v>107</v>
      </c>
      <c r="B58" s="48" t="s">
        <v>204</v>
      </c>
      <c r="C58" s="49" t="s">
        <v>108</v>
      </c>
      <c r="D58" s="65">
        <v>683</v>
      </c>
      <c r="E58" s="50">
        <v>4429258</v>
      </c>
      <c r="F58" s="50">
        <v>89</v>
      </c>
      <c r="G58" s="51">
        <v>548553</v>
      </c>
      <c r="H58" s="24">
        <f t="shared" si="4"/>
        <v>772</v>
      </c>
      <c r="I58" s="25">
        <f t="shared" si="4"/>
        <v>4977811</v>
      </c>
      <c r="J58" s="77">
        <f t="shared" si="2"/>
        <v>9</v>
      </c>
      <c r="K58" s="78">
        <f t="shared" si="3"/>
        <v>5</v>
      </c>
    </row>
    <row r="59" spans="1:11" s="32" customFormat="1">
      <c r="A59" s="48" t="s">
        <v>109</v>
      </c>
      <c r="B59" s="48" t="s">
        <v>206</v>
      </c>
      <c r="C59" s="49" t="s">
        <v>110</v>
      </c>
      <c r="D59" s="65">
        <v>304</v>
      </c>
      <c r="E59" s="50">
        <v>804709</v>
      </c>
      <c r="F59" s="50">
        <v>22</v>
      </c>
      <c r="G59" s="51">
        <v>128541</v>
      </c>
      <c r="H59" s="24">
        <f t="shared" si="4"/>
        <v>326</v>
      </c>
      <c r="I59" s="25">
        <f t="shared" si="4"/>
        <v>933250</v>
      </c>
      <c r="J59" s="77">
        <f t="shared" si="2"/>
        <v>19</v>
      </c>
      <c r="K59" s="78">
        <f t="shared" si="3"/>
        <v>17</v>
      </c>
    </row>
    <row r="60" spans="1:11" s="32" customFormat="1">
      <c r="A60" s="48" t="s">
        <v>111</v>
      </c>
      <c r="B60" s="48" t="s">
        <v>205</v>
      </c>
      <c r="C60" s="49" t="s">
        <v>112</v>
      </c>
      <c r="D60" s="65">
        <v>0</v>
      </c>
      <c r="E60" s="50">
        <v>0</v>
      </c>
      <c r="F60" s="50">
        <v>0</v>
      </c>
      <c r="G60" s="51">
        <v>0</v>
      </c>
      <c r="H60" s="24">
        <f t="shared" si="4"/>
        <v>0</v>
      </c>
      <c r="I60" s="25">
        <f t="shared" si="4"/>
        <v>0</v>
      </c>
      <c r="J60" s="77">
        <f t="shared" si="2"/>
        <v>85</v>
      </c>
      <c r="K60" s="78">
        <f t="shared" si="3"/>
        <v>83</v>
      </c>
    </row>
    <row r="61" spans="1:11" s="32" customFormat="1">
      <c r="A61" s="48" t="s">
        <v>113</v>
      </c>
      <c r="B61" s="48" t="s">
        <v>206</v>
      </c>
      <c r="C61" s="49" t="s">
        <v>114</v>
      </c>
      <c r="D61" s="65">
        <v>167</v>
      </c>
      <c r="E61" s="50">
        <v>409793</v>
      </c>
      <c r="F61" s="50">
        <v>57</v>
      </c>
      <c r="G61" s="51">
        <v>114025</v>
      </c>
      <c r="H61" s="24">
        <f t="shared" si="4"/>
        <v>224</v>
      </c>
      <c r="I61" s="25">
        <f t="shared" si="4"/>
        <v>523818</v>
      </c>
      <c r="J61" s="77">
        <f t="shared" si="2"/>
        <v>35</v>
      </c>
      <c r="K61" s="78">
        <f t="shared" si="3"/>
        <v>29</v>
      </c>
    </row>
    <row r="62" spans="1:11" s="32" customFormat="1">
      <c r="A62" s="48" t="s">
        <v>115</v>
      </c>
      <c r="B62" s="48" t="s">
        <v>209</v>
      </c>
      <c r="C62" s="49" t="s">
        <v>116</v>
      </c>
      <c r="D62" s="65">
        <v>241</v>
      </c>
      <c r="E62" s="50">
        <v>362271.68599999999</v>
      </c>
      <c r="F62" s="50">
        <v>78</v>
      </c>
      <c r="G62" s="51">
        <v>29942.517</v>
      </c>
      <c r="H62" s="24">
        <f t="shared" si="4"/>
        <v>319</v>
      </c>
      <c r="I62" s="25">
        <f t="shared" si="4"/>
        <v>392214.20299999998</v>
      </c>
      <c r="J62" s="77">
        <f t="shared" si="2"/>
        <v>20</v>
      </c>
      <c r="K62" s="78">
        <f t="shared" si="3"/>
        <v>32</v>
      </c>
    </row>
    <row r="63" spans="1:11" s="32" customFormat="1">
      <c r="A63" s="48" t="s">
        <v>117</v>
      </c>
      <c r="B63" s="48" t="s">
        <v>207</v>
      </c>
      <c r="C63" s="49" t="s">
        <v>118</v>
      </c>
      <c r="D63" s="65">
        <v>28</v>
      </c>
      <c r="E63" s="50">
        <v>106901</v>
      </c>
      <c r="F63" s="50">
        <v>6</v>
      </c>
      <c r="G63" s="51">
        <v>4170</v>
      </c>
      <c r="H63" s="24">
        <f t="shared" si="4"/>
        <v>34</v>
      </c>
      <c r="I63" s="25">
        <f t="shared" si="4"/>
        <v>111071</v>
      </c>
      <c r="J63" s="77">
        <f t="shared" si="2"/>
        <v>66</v>
      </c>
      <c r="K63" s="78">
        <f t="shared" si="3"/>
        <v>60</v>
      </c>
    </row>
    <row r="64" spans="1:11" s="32" customFormat="1">
      <c r="A64" s="48" t="s">
        <v>119</v>
      </c>
      <c r="B64" s="48" t="s">
        <v>208</v>
      </c>
      <c r="C64" s="49" t="s">
        <v>120</v>
      </c>
      <c r="D64" s="65">
        <v>53</v>
      </c>
      <c r="E64" s="50">
        <v>160272</v>
      </c>
      <c r="F64" s="50">
        <v>8</v>
      </c>
      <c r="G64" s="51">
        <v>138704</v>
      </c>
      <c r="H64" s="24">
        <f t="shared" si="4"/>
        <v>61</v>
      </c>
      <c r="I64" s="25">
        <f t="shared" si="4"/>
        <v>298976</v>
      </c>
      <c r="J64" s="77">
        <f t="shared" si="2"/>
        <v>61</v>
      </c>
      <c r="K64" s="78">
        <f t="shared" si="3"/>
        <v>43</v>
      </c>
    </row>
    <row r="65" spans="1:11" s="32" customFormat="1">
      <c r="A65" s="48" t="s">
        <v>121</v>
      </c>
      <c r="B65" s="48" t="s">
        <v>204</v>
      </c>
      <c r="C65" s="49" t="s">
        <v>122</v>
      </c>
      <c r="D65" s="65">
        <v>1331</v>
      </c>
      <c r="E65" s="50">
        <v>7623458</v>
      </c>
      <c r="F65" s="50">
        <v>190</v>
      </c>
      <c r="G65" s="51">
        <v>1401420</v>
      </c>
      <c r="H65" s="24">
        <f t="shared" si="4"/>
        <v>1521</v>
      </c>
      <c r="I65" s="25">
        <f t="shared" si="4"/>
        <v>9024878</v>
      </c>
      <c r="J65" s="77">
        <f t="shared" si="2"/>
        <v>3</v>
      </c>
      <c r="K65" s="78">
        <f t="shared" si="3"/>
        <v>3</v>
      </c>
    </row>
    <row r="66" spans="1:11" s="32" customFormat="1">
      <c r="A66" s="48" t="s">
        <v>123</v>
      </c>
      <c r="B66" s="48" t="s">
        <v>205</v>
      </c>
      <c r="C66" s="49" t="s">
        <v>124</v>
      </c>
      <c r="D66" s="65">
        <v>2</v>
      </c>
      <c r="E66" s="50">
        <v>585</v>
      </c>
      <c r="F66" s="50">
        <v>0</v>
      </c>
      <c r="G66" s="51">
        <v>0</v>
      </c>
      <c r="H66" s="24">
        <f t="shared" si="4"/>
        <v>2</v>
      </c>
      <c r="I66" s="25">
        <f t="shared" si="4"/>
        <v>585</v>
      </c>
      <c r="J66" s="77">
        <f t="shared" si="2"/>
        <v>79</v>
      </c>
      <c r="K66" s="78">
        <f t="shared" si="3"/>
        <v>80</v>
      </c>
    </row>
    <row r="67" spans="1:11" s="32" customFormat="1">
      <c r="A67" s="48" t="s">
        <v>125</v>
      </c>
      <c r="B67" s="48" t="s">
        <v>206</v>
      </c>
      <c r="C67" s="49" t="s">
        <v>126</v>
      </c>
      <c r="D67" s="65">
        <v>125</v>
      </c>
      <c r="E67" s="50">
        <v>197000</v>
      </c>
      <c r="F67" s="50">
        <v>9</v>
      </c>
      <c r="G67" s="51">
        <v>5292</v>
      </c>
      <c r="H67" s="24">
        <f t="shared" si="4"/>
        <v>134</v>
      </c>
      <c r="I67" s="25">
        <f t="shared" si="4"/>
        <v>202292</v>
      </c>
      <c r="J67" s="77">
        <f t="shared" si="2"/>
        <v>52</v>
      </c>
      <c r="K67" s="78">
        <f t="shared" si="3"/>
        <v>47</v>
      </c>
    </row>
    <row r="68" spans="1:11" s="32" customFormat="1">
      <c r="A68" s="48" t="s">
        <v>127</v>
      </c>
      <c r="B68" s="48" t="s">
        <v>204</v>
      </c>
      <c r="C68" s="49" t="s">
        <v>128</v>
      </c>
      <c r="D68" s="65">
        <v>1306</v>
      </c>
      <c r="E68" s="50">
        <v>10516390</v>
      </c>
      <c r="F68" s="50">
        <v>111</v>
      </c>
      <c r="G68" s="51">
        <v>819566</v>
      </c>
      <c r="H68" s="24">
        <f t="shared" si="4"/>
        <v>1417</v>
      </c>
      <c r="I68" s="25">
        <f t="shared" si="4"/>
        <v>11335956</v>
      </c>
      <c r="J68" s="77">
        <f t="shared" si="2"/>
        <v>4</v>
      </c>
      <c r="K68" s="78">
        <f t="shared" si="3"/>
        <v>2</v>
      </c>
    </row>
    <row r="69" spans="1:11" s="32" customFormat="1">
      <c r="A69" s="48" t="s">
        <v>129</v>
      </c>
      <c r="B69" s="48" t="s">
        <v>205</v>
      </c>
      <c r="C69" s="49" t="s">
        <v>130</v>
      </c>
      <c r="D69" s="65">
        <v>9</v>
      </c>
      <c r="E69" s="50">
        <v>13492</v>
      </c>
      <c r="F69" s="50">
        <v>4</v>
      </c>
      <c r="G69" s="51">
        <v>30100</v>
      </c>
      <c r="H69" s="24">
        <f t="shared" si="4"/>
        <v>13</v>
      </c>
      <c r="I69" s="25">
        <f t="shared" si="4"/>
        <v>43592</v>
      </c>
      <c r="J69" s="77">
        <f t="shared" si="2"/>
        <v>69</v>
      </c>
      <c r="K69" s="78">
        <f t="shared" si="3"/>
        <v>68</v>
      </c>
    </row>
    <row r="70" spans="1:11" s="32" customFormat="1">
      <c r="A70" s="48" t="s">
        <v>131</v>
      </c>
      <c r="B70" s="48" t="s">
        <v>204</v>
      </c>
      <c r="C70" s="49" t="s">
        <v>132</v>
      </c>
      <c r="D70" s="65">
        <v>661</v>
      </c>
      <c r="E70" s="50">
        <v>1873108</v>
      </c>
      <c r="F70" s="50">
        <v>243</v>
      </c>
      <c r="G70" s="51">
        <v>176769</v>
      </c>
      <c r="H70" s="24">
        <f t="shared" si="4"/>
        <v>904</v>
      </c>
      <c r="I70" s="25">
        <f t="shared" si="4"/>
        <v>2049877</v>
      </c>
      <c r="J70" s="77">
        <f t="shared" si="2"/>
        <v>6</v>
      </c>
      <c r="K70" s="78">
        <f t="shared" si="3"/>
        <v>10</v>
      </c>
    </row>
    <row r="71" spans="1:11" s="32" customFormat="1">
      <c r="A71" s="48" t="s">
        <v>133</v>
      </c>
      <c r="B71" s="48" t="s">
        <v>205</v>
      </c>
      <c r="C71" s="49" t="s">
        <v>134</v>
      </c>
      <c r="D71" s="65">
        <v>0</v>
      </c>
      <c r="E71" s="50">
        <v>0</v>
      </c>
      <c r="F71" s="50">
        <v>4</v>
      </c>
      <c r="G71" s="51">
        <v>3600</v>
      </c>
      <c r="H71" s="24">
        <f t="shared" si="4"/>
        <v>4</v>
      </c>
      <c r="I71" s="25">
        <f t="shared" si="4"/>
        <v>3600</v>
      </c>
      <c r="J71" s="77">
        <f t="shared" si="2"/>
        <v>76</v>
      </c>
      <c r="K71" s="78">
        <f t="shared" si="3"/>
        <v>75</v>
      </c>
    </row>
    <row r="72" spans="1:11" s="32" customFormat="1">
      <c r="A72" s="48" t="s">
        <v>135</v>
      </c>
      <c r="B72" s="48" t="s">
        <v>205</v>
      </c>
      <c r="C72" s="49" t="s">
        <v>136</v>
      </c>
      <c r="D72" s="65">
        <v>3</v>
      </c>
      <c r="E72" s="50">
        <v>2600</v>
      </c>
      <c r="F72" s="50">
        <v>3</v>
      </c>
      <c r="G72" s="51">
        <v>285</v>
      </c>
      <c r="H72" s="24">
        <f t="shared" si="4"/>
        <v>6</v>
      </c>
      <c r="I72" s="25">
        <f t="shared" si="4"/>
        <v>2885</v>
      </c>
      <c r="J72" s="77">
        <f t="shared" si="2"/>
        <v>73</v>
      </c>
      <c r="K72" s="78">
        <f t="shared" si="3"/>
        <v>76</v>
      </c>
    </row>
    <row r="73" spans="1:11" s="32" customFormat="1">
      <c r="A73" s="48" t="s">
        <v>137</v>
      </c>
      <c r="B73" s="48" t="s">
        <v>210</v>
      </c>
      <c r="C73" s="49" t="s">
        <v>138</v>
      </c>
      <c r="D73" s="65">
        <v>37</v>
      </c>
      <c r="E73" s="50">
        <v>34671</v>
      </c>
      <c r="F73" s="50">
        <v>8</v>
      </c>
      <c r="G73" s="51">
        <v>7303</v>
      </c>
      <c r="H73" s="24">
        <f t="shared" si="4"/>
        <v>45</v>
      </c>
      <c r="I73" s="25">
        <f t="shared" si="4"/>
        <v>41974</v>
      </c>
      <c r="J73" s="77">
        <f t="shared" si="2"/>
        <v>62</v>
      </c>
      <c r="K73" s="78">
        <f t="shared" si="3"/>
        <v>69</v>
      </c>
    </row>
    <row r="74" spans="1:11" s="32" customFormat="1">
      <c r="A74" s="48" t="s">
        <v>139</v>
      </c>
      <c r="B74" s="48" t="s">
        <v>211</v>
      </c>
      <c r="C74" s="49" t="s">
        <v>140</v>
      </c>
      <c r="D74" s="65">
        <v>143</v>
      </c>
      <c r="E74" s="50">
        <v>326891</v>
      </c>
      <c r="F74" s="50">
        <v>11</v>
      </c>
      <c r="G74" s="51">
        <v>41552</v>
      </c>
      <c r="H74" s="24">
        <f t="shared" si="4"/>
        <v>154</v>
      </c>
      <c r="I74" s="25">
        <f t="shared" si="4"/>
        <v>368443</v>
      </c>
      <c r="J74" s="77">
        <f t="shared" si="2"/>
        <v>48</v>
      </c>
      <c r="K74" s="78">
        <f t="shared" si="3"/>
        <v>37</v>
      </c>
    </row>
    <row r="75" spans="1:11" s="32" customFormat="1">
      <c r="A75" s="48" t="s">
        <v>141</v>
      </c>
      <c r="B75" s="48" t="s">
        <v>210</v>
      </c>
      <c r="C75" s="49" t="s">
        <v>142</v>
      </c>
      <c r="D75" s="65">
        <v>35</v>
      </c>
      <c r="E75" s="50">
        <v>48466</v>
      </c>
      <c r="F75" s="50">
        <v>4</v>
      </c>
      <c r="G75" s="51">
        <v>915</v>
      </c>
      <c r="H75" s="24">
        <f t="shared" si="4"/>
        <v>39</v>
      </c>
      <c r="I75" s="25">
        <f t="shared" si="4"/>
        <v>49381</v>
      </c>
      <c r="J75" s="77">
        <f t="shared" ref="J75:J96" si="5">_xlfn.RANK.EQ(H75,$H$11:$H$96,0)</f>
        <v>64</v>
      </c>
      <c r="K75" s="78">
        <f t="shared" ref="K75:K96" si="6">_xlfn.RANK.EQ(I75,$I$11:$I$96,0)</f>
        <v>66</v>
      </c>
    </row>
    <row r="76" spans="1:11" s="32" customFormat="1">
      <c r="A76" s="48" t="s">
        <v>143</v>
      </c>
      <c r="B76" s="48" t="s">
        <v>209</v>
      </c>
      <c r="C76" s="49" t="s">
        <v>144</v>
      </c>
      <c r="D76" s="65">
        <v>175</v>
      </c>
      <c r="E76" s="50">
        <v>359528</v>
      </c>
      <c r="F76" s="50">
        <v>22</v>
      </c>
      <c r="G76" s="51">
        <v>28255</v>
      </c>
      <c r="H76" s="24">
        <f t="shared" si="4"/>
        <v>197</v>
      </c>
      <c r="I76" s="25">
        <f t="shared" si="4"/>
        <v>387783</v>
      </c>
      <c r="J76" s="77">
        <f t="shared" si="5"/>
        <v>39</v>
      </c>
      <c r="K76" s="78">
        <f t="shared" si="6"/>
        <v>33</v>
      </c>
    </row>
    <row r="77" spans="1:11" s="32" customFormat="1">
      <c r="A77" s="7" t="s">
        <v>145</v>
      </c>
      <c r="B77" s="7" t="s">
        <v>209</v>
      </c>
      <c r="C77" s="42" t="s">
        <v>146</v>
      </c>
      <c r="D77" s="22">
        <v>126</v>
      </c>
      <c r="E77" s="43">
        <v>169279</v>
      </c>
      <c r="F77" s="43">
        <v>27</v>
      </c>
      <c r="G77" s="44">
        <v>15163</v>
      </c>
      <c r="H77" s="45">
        <f t="shared" si="4"/>
        <v>153</v>
      </c>
      <c r="I77" s="23">
        <f t="shared" si="4"/>
        <v>184442</v>
      </c>
      <c r="J77" s="46">
        <f t="shared" si="5"/>
        <v>49</v>
      </c>
      <c r="K77" s="47">
        <f t="shared" si="6"/>
        <v>50</v>
      </c>
    </row>
    <row r="78" spans="1:11" s="32" customFormat="1">
      <c r="A78" s="7" t="s">
        <v>147</v>
      </c>
      <c r="B78" s="7" t="s">
        <v>204</v>
      </c>
      <c r="C78" s="42" t="s">
        <v>148</v>
      </c>
      <c r="D78" s="22">
        <v>368</v>
      </c>
      <c r="E78" s="43">
        <v>563341</v>
      </c>
      <c r="F78" s="43">
        <v>37</v>
      </c>
      <c r="G78" s="44">
        <v>53760</v>
      </c>
      <c r="H78" s="45">
        <f t="shared" si="4"/>
        <v>405</v>
      </c>
      <c r="I78" s="23">
        <f t="shared" si="4"/>
        <v>617101</v>
      </c>
      <c r="J78" s="46">
        <f t="shared" si="5"/>
        <v>15</v>
      </c>
      <c r="K78" s="47">
        <f t="shared" si="6"/>
        <v>25</v>
      </c>
    </row>
    <row r="79" spans="1:11" s="32" customFormat="1">
      <c r="A79" s="7" t="s">
        <v>149</v>
      </c>
      <c r="B79" s="7" t="s">
        <v>204</v>
      </c>
      <c r="C79" s="42" t="s">
        <v>150</v>
      </c>
      <c r="D79" s="22">
        <v>536</v>
      </c>
      <c r="E79" s="43">
        <v>1739777</v>
      </c>
      <c r="F79" s="43">
        <v>53</v>
      </c>
      <c r="G79" s="44">
        <v>254670</v>
      </c>
      <c r="H79" s="45">
        <f t="shared" si="4"/>
        <v>589</v>
      </c>
      <c r="I79" s="23">
        <f t="shared" si="4"/>
        <v>1994447</v>
      </c>
      <c r="J79" s="46">
        <f t="shared" si="5"/>
        <v>11</v>
      </c>
      <c r="K79" s="47">
        <f t="shared" si="6"/>
        <v>11</v>
      </c>
    </row>
    <row r="80" spans="1:11" s="32" customFormat="1">
      <c r="A80" s="7" t="s">
        <v>151</v>
      </c>
      <c r="B80" s="7" t="s">
        <v>209</v>
      </c>
      <c r="C80" s="42" t="s">
        <v>152</v>
      </c>
      <c r="D80" s="22">
        <v>213</v>
      </c>
      <c r="E80" s="43">
        <v>314437</v>
      </c>
      <c r="F80" s="43">
        <v>31</v>
      </c>
      <c r="G80" s="44">
        <v>56780</v>
      </c>
      <c r="H80" s="45">
        <f t="shared" si="4"/>
        <v>244</v>
      </c>
      <c r="I80" s="23">
        <f t="shared" si="4"/>
        <v>371217</v>
      </c>
      <c r="J80" s="46">
        <f t="shared" si="5"/>
        <v>32</v>
      </c>
      <c r="K80" s="47">
        <f t="shared" si="6"/>
        <v>36</v>
      </c>
    </row>
    <row r="81" spans="1:11" s="32" customFormat="1">
      <c r="A81" s="7" t="s">
        <v>153</v>
      </c>
      <c r="B81" s="7" t="s">
        <v>209</v>
      </c>
      <c r="C81" s="42" t="s">
        <v>154</v>
      </c>
      <c r="D81" s="22">
        <v>279</v>
      </c>
      <c r="E81" s="43">
        <v>633033</v>
      </c>
      <c r="F81" s="43">
        <v>23</v>
      </c>
      <c r="G81" s="44">
        <v>59450</v>
      </c>
      <c r="H81" s="45">
        <f t="shared" si="4"/>
        <v>302</v>
      </c>
      <c r="I81" s="23">
        <f t="shared" si="4"/>
        <v>692483</v>
      </c>
      <c r="J81" s="46">
        <f t="shared" si="5"/>
        <v>21</v>
      </c>
      <c r="K81" s="47">
        <f t="shared" si="6"/>
        <v>23</v>
      </c>
    </row>
    <row r="82" spans="1:11" s="32" customFormat="1">
      <c r="A82" s="48" t="s">
        <v>155</v>
      </c>
      <c r="B82" s="48" t="s">
        <v>205</v>
      </c>
      <c r="C82" s="49" t="s">
        <v>156</v>
      </c>
      <c r="D82" s="22">
        <v>1</v>
      </c>
      <c r="E82" s="50">
        <v>1000</v>
      </c>
      <c r="F82" s="50">
        <v>0</v>
      </c>
      <c r="G82" s="51">
        <v>0</v>
      </c>
      <c r="H82" s="45">
        <f t="shared" si="4"/>
        <v>1</v>
      </c>
      <c r="I82" s="23">
        <f t="shared" si="4"/>
        <v>1000</v>
      </c>
      <c r="J82" s="46">
        <f t="shared" si="5"/>
        <v>82</v>
      </c>
      <c r="K82" s="47">
        <f t="shared" si="6"/>
        <v>79</v>
      </c>
    </row>
    <row r="83" spans="1:11" s="32" customFormat="1">
      <c r="A83" s="7" t="s">
        <v>157</v>
      </c>
      <c r="B83" s="7" t="s">
        <v>209</v>
      </c>
      <c r="C83" s="42" t="s">
        <v>158</v>
      </c>
      <c r="D83" s="22">
        <v>134</v>
      </c>
      <c r="E83" s="43">
        <v>102943</v>
      </c>
      <c r="F83" s="43">
        <v>76</v>
      </c>
      <c r="G83" s="44">
        <v>46572</v>
      </c>
      <c r="H83" s="45">
        <f t="shared" si="4"/>
        <v>210</v>
      </c>
      <c r="I83" s="23">
        <f t="shared" si="4"/>
        <v>149515</v>
      </c>
      <c r="J83" s="46">
        <f t="shared" si="5"/>
        <v>36</v>
      </c>
      <c r="K83" s="47">
        <f t="shared" si="6"/>
        <v>55</v>
      </c>
    </row>
    <row r="84" spans="1:11" s="32" customFormat="1">
      <c r="A84" s="7" t="s">
        <v>159</v>
      </c>
      <c r="B84" s="7" t="s">
        <v>209</v>
      </c>
      <c r="C84" s="42" t="s">
        <v>160</v>
      </c>
      <c r="D84" s="22">
        <v>183</v>
      </c>
      <c r="E84" s="43">
        <v>203972</v>
      </c>
      <c r="F84" s="43">
        <v>102</v>
      </c>
      <c r="G84" s="44">
        <v>103331</v>
      </c>
      <c r="H84" s="45">
        <f t="shared" ref="H84:I96" si="7">SUM(D84,F84)</f>
        <v>285</v>
      </c>
      <c r="I84" s="23">
        <f t="shared" si="7"/>
        <v>307303</v>
      </c>
      <c r="J84" s="46">
        <f t="shared" si="5"/>
        <v>24</v>
      </c>
      <c r="K84" s="47">
        <f t="shared" si="6"/>
        <v>41</v>
      </c>
    </row>
    <row r="85" spans="1:11" s="32" customFormat="1">
      <c r="A85" s="6" t="s">
        <v>161</v>
      </c>
      <c r="B85" s="6" t="s">
        <v>209</v>
      </c>
      <c r="C85" s="52" t="s">
        <v>162</v>
      </c>
      <c r="D85" s="53">
        <v>121</v>
      </c>
      <c r="E85" s="54">
        <v>129375</v>
      </c>
      <c r="F85" s="54">
        <v>21</v>
      </c>
      <c r="G85" s="55">
        <v>45960</v>
      </c>
      <c r="H85" s="56">
        <f t="shared" si="7"/>
        <v>142</v>
      </c>
      <c r="I85" s="57">
        <f t="shared" si="7"/>
        <v>175335</v>
      </c>
      <c r="J85" s="58">
        <f t="shared" si="5"/>
        <v>51</v>
      </c>
      <c r="K85" s="59">
        <f t="shared" si="6"/>
        <v>51</v>
      </c>
    </row>
    <row r="86" spans="1:11" s="32" customFormat="1">
      <c r="A86" s="7" t="s">
        <v>163</v>
      </c>
      <c r="B86" s="7" t="s">
        <v>206</v>
      </c>
      <c r="C86" s="42" t="s">
        <v>164</v>
      </c>
      <c r="D86" s="22">
        <v>197</v>
      </c>
      <c r="E86" s="43">
        <v>480667</v>
      </c>
      <c r="F86" s="43">
        <v>29</v>
      </c>
      <c r="G86" s="44">
        <v>36226</v>
      </c>
      <c r="H86" s="45">
        <f t="shared" si="7"/>
        <v>226</v>
      </c>
      <c r="I86" s="23">
        <f t="shared" si="7"/>
        <v>516893</v>
      </c>
      <c r="J86" s="46">
        <f t="shared" si="5"/>
        <v>34</v>
      </c>
      <c r="K86" s="47">
        <f t="shared" si="6"/>
        <v>30</v>
      </c>
    </row>
    <row r="87" spans="1:11" s="32" customFormat="1">
      <c r="A87" s="48" t="s">
        <v>165</v>
      </c>
      <c r="B87" s="48" t="s">
        <v>205</v>
      </c>
      <c r="C87" s="49" t="s">
        <v>166</v>
      </c>
      <c r="D87" s="22">
        <v>0</v>
      </c>
      <c r="E87" s="50">
        <v>0</v>
      </c>
      <c r="F87" s="50">
        <v>0</v>
      </c>
      <c r="G87" s="51">
        <v>0</v>
      </c>
      <c r="H87" s="45">
        <f t="shared" si="7"/>
        <v>0</v>
      </c>
      <c r="I87" s="23">
        <f t="shared" si="7"/>
        <v>0</v>
      </c>
      <c r="J87" s="46">
        <f t="shared" si="5"/>
        <v>85</v>
      </c>
      <c r="K87" s="47">
        <f t="shared" si="6"/>
        <v>83</v>
      </c>
    </row>
    <row r="88" spans="1:11" s="32" customFormat="1">
      <c r="A88" s="7" t="s">
        <v>167</v>
      </c>
      <c r="B88" s="7" t="s">
        <v>204</v>
      </c>
      <c r="C88" s="42" t="s">
        <v>168</v>
      </c>
      <c r="D88" s="22">
        <v>835</v>
      </c>
      <c r="E88" s="43">
        <v>2959148</v>
      </c>
      <c r="F88" s="43">
        <v>76</v>
      </c>
      <c r="G88" s="44">
        <v>448406</v>
      </c>
      <c r="H88" s="45">
        <f t="shared" si="7"/>
        <v>911</v>
      </c>
      <c r="I88" s="23">
        <f t="shared" si="7"/>
        <v>3407554</v>
      </c>
      <c r="J88" s="46">
        <f t="shared" si="5"/>
        <v>5</v>
      </c>
      <c r="K88" s="47">
        <f t="shared" si="6"/>
        <v>7</v>
      </c>
    </row>
    <row r="89" spans="1:11" s="32" customFormat="1">
      <c r="A89" s="7" t="s">
        <v>169</v>
      </c>
      <c r="B89" s="7" t="s">
        <v>209</v>
      </c>
      <c r="C89" s="42" t="s">
        <v>170</v>
      </c>
      <c r="D89" s="22">
        <v>124</v>
      </c>
      <c r="E89" s="43">
        <v>116995</v>
      </c>
      <c r="F89" s="43">
        <v>61</v>
      </c>
      <c r="G89" s="44">
        <v>4090</v>
      </c>
      <c r="H89" s="45">
        <f t="shared" si="7"/>
        <v>185</v>
      </c>
      <c r="I89" s="23">
        <f t="shared" si="7"/>
        <v>121085</v>
      </c>
      <c r="J89" s="46">
        <f t="shared" si="5"/>
        <v>43</v>
      </c>
      <c r="K89" s="47">
        <f t="shared" si="6"/>
        <v>59</v>
      </c>
    </row>
    <row r="90" spans="1:11" s="32" customFormat="1">
      <c r="A90" s="7" t="s">
        <v>171</v>
      </c>
      <c r="B90" s="7" t="s">
        <v>209</v>
      </c>
      <c r="C90" s="42" t="s">
        <v>172</v>
      </c>
      <c r="D90" s="22">
        <v>230</v>
      </c>
      <c r="E90" s="43">
        <v>691361</v>
      </c>
      <c r="F90" s="43">
        <v>24</v>
      </c>
      <c r="G90" s="44">
        <v>23190</v>
      </c>
      <c r="H90" s="45">
        <f t="shared" si="7"/>
        <v>254</v>
      </c>
      <c r="I90" s="23">
        <f t="shared" si="7"/>
        <v>714551</v>
      </c>
      <c r="J90" s="46">
        <f t="shared" si="5"/>
        <v>30</v>
      </c>
      <c r="K90" s="47">
        <f t="shared" si="6"/>
        <v>21</v>
      </c>
    </row>
    <row r="91" spans="1:11" s="32" customFormat="1">
      <c r="A91" s="7" t="s">
        <v>173</v>
      </c>
      <c r="B91" s="7" t="s">
        <v>209</v>
      </c>
      <c r="C91" s="42" t="s">
        <v>174</v>
      </c>
      <c r="D91" s="22">
        <v>374</v>
      </c>
      <c r="E91" s="43">
        <v>835114</v>
      </c>
      <c r="F91" s="43">
        <v>48</v>
      </c>
      <c r="G91" s="44">
        <v>159099</v>
      </c>
      <c r="H91" s="45">
        <f t="shared" si="7"/>
        <v>422</v>
      </c>
      <c r="I91" s="23">
        <f t="shared" si="7"/>
        <v>994213</v>
      </c>
      <c r="J91" s="46">
        <f t="shared" si="5"/>
        <v>14</v>
      </c>
      <c r="K91" s="47">
        <f t="shared" si="6"/>
        <v>16</v>
      </c>
    </row>
    <row r="92" spans="1:11" s="32" customFormat="1">
      <c r="A92" s="7" t="s">
        <v>175</v>
      </c>
      <c r="B92" s="7" t="s">
        <v>209</v>
      </c>
      <c r="C92" s="42" t="s">
        <v>176</v>
      </c>
      <c r="D92" s="22">
        <v>82</v>
      </c>
      <c r="E92" s="43">
        <v>86159</v>
      </c>
      <c r="F92" s="43">
        <v>12</v>
      </c>
      <c r="G92" s="44">
        <v>11438</v>
      </c>
      <c r="H92" s="45">
        <f t="shared" si="7"/>
        <v>94</v>
      </c>
      <c r="I92" s="23">
        <f t="shared" si="7"/>
        <v>97597</v>
      </c>
      <c r="J92" s="46">
        <f t="shared" si="5"/>
        <v>60</v>
      </c>
      <c r="K92" s="47">
        <f t="shared" si="6"/>
        <v>62</v>
      </c>
    </row>
    <row r="93" spans="1:11" s="32" customFormat="1">
      <c r="A93" s="7" t="s">
        <v>177</v>
      </c>
      <c r="B93" s="7" t="s">
        <v>209</v>
      </c>
      <c r="C93" s="42" t="s">
        <v>178</v>
      </c>
      <c r="D93" s="22">
        <v>159</v>
      </c>
      <c r="E93" s="43">
        <v>313001</v>
      </c>
      <c r="F93" s="43">
        <v>51</v>
      </c>
      <c r="G93" s="44">
        <v>70285</v>
      </c>
      <c r="H93" s="45">
        <f t="shared" si="7"/>
        <v>210</v>
      </c>
      <c r="I93" s="23">
        <f t="shared" si="7"/>
        <v>383286</v>
      </c>
      <c r="J93" s="46">
        <f t="shared" si="5"/>
        <v>36</v>
      </c>
      <c r="K93" s="47">
        <f t="shared" si="6"/>
        <v>35</v>
      </c>
    </row>
    <row r="94" spans="1:11" s="32" customFormat="1">
      <c r="A94" s="7" t="s">
        <v>179</v>
      </c>
      <c r="B94" s="7" t="s">
        <v>209</v>
      </c>
      <c r="C94" s="42" t="s">
        <v>180</v>
      </c>
      <c r="D94" s="22">
        <v>212</v>
      </c>
      <c r="E94" s="43">
        <v>287646</v>
      </c>
      <c r="F94" s="43">
        <v>52</v>
      </c>
      <c r="G94" s="44">
        <v>108913</v>
      </c>
      <c r="H94" s="45">
        <f t="shared" si="7"/>
        <v>264</v>
      </c>
      <c r="I94" s="23">
        <f t="shared" si="7"/>
        <v>396559</v>
      </c>
      <c r="J94" s="46">
        <f t="shared" si="5"/>
        <v>28</v>
      </c>
      <c r="K94" s="47">
        <f t="shared" si="6"/>
        <v>31</v>
      </c>
    </row>
    <row r="95" spans="1:11" s="32" customFormat="1">
      <c r="A95" s="7" t="s">
        <v>181</v>
      </c>
      <c r="B95" s="7" t="s">
        <v>206</v>
      </c>
      <c r="C95" s="42" t="s">
        <v>182</v>
      </c>
      <c r="D95" s="22">
        <v>9</v>
      </c>
      <c r="E95" s="43">
        <v>9156</v>
      </c>
      <c r="F95" s="43">
        <v>1</v>
      </c>
      <c r="G95" s="44">
        <v>550</v>
      </c>
      <c r="H95" s="45">
        <f t="shared" si="7"/>
        <v>10</v>
      </c>
      <c r="I95" s="23">
        <f t="shared" si="7"/>
        <v>9706</v>
      </c>
      <c r="J95" s="46">
        <f t="shared" si="5"/>
        <v>71</v>
      </c>
      <c r="K95" s="47">
        <f t="shared" si="6"/>
        <v>72</v>
      </c>
    </row>
    <row r="96" spans="1:11" s="32" customFormat="1" ht="14.25" thickBot="1">
      <c r="A96" s="7" t="s">
        <v>183</v>
      </c>
      <c r="B96" s="7" t="s">
        <v>209</v>
      </c>
      <c r="C96" s="42" t="s">
        <v>184</v>
      </c>
      <c r="D96" s="28">
        <v>135</v>
      </c>
      <c r="E96" s="60">
        <v>165961</v>
      </c>
      <c r="F96" s="60">
        <v>12</v>
      </c>
      <c r="G96" s="61">
        <v>7041</v>
      </c>
      <c r="H96" s="62">
        <f t="shared" si="7"/>
        <v>147</v>
      </c>
      <c r="I96" s="29">
        <f t="shared" si="7"/>
        <v>173002</v>
      </c>
      <c r="J96" s="63">
        <f t="shared" si="5"/>
        <v>50</v>
      </c>
      <c r="K96" s="64">
        <f t="shared" si="6"/>
        <v>53</v>
      </c>
    </row>
    <row r="97" spans="3:9" s="32" customFormat="1" ht="14.25" thickBot="1">
      <c r="E97" s="79"/>
    </row>
    <row r="98" spans="3:9" ht="14.25" thickBot="1">
      <c r="C98" s="197" t="s">
        <v>349</v>
      </c>
      <c r="D98" s="195">
        <f>SUM(D11:D96)</f>
        <v>21052</v>
      </c>
      <c r="E98" s="195">
        <f t="shared" ref="E98:I98" si="8">SUM(E11:E96)</f>
        <v>81399866.68599999</v>
      </c>
      <c r="F98" s="195">
        <f t="shared" si="8"/>
        <v>3223</v>
      </c>
      <c r="G98" s="195">
        <f t="shared" si="8"/>
        <v>11398899.517000001</v>
      </c>
      <c r="H98" s="195">
        <f t="shared" si="8"/>
        <v>24275</v>
      </c>
      <c r="I98" s="196">
        <f t="shared" si="8"/>
        <v>92798766.203000009</v>
      </c>
    </row>
  </sheetData>
  <autoFilter ref="A10:L96" xr:uid="{00000000-0009-0000-0000-000009000000}">
    <sortState xmlns:xlrd2="http://schemas.microsoft.com/office/spreadsheetml/2017/richdata2" ref="A10:L96">
      <sortCondition ref="A9:A95"/>
    </sortState>
  </autoFilter>
  <mergeCells count="1">
    <mergeCell ref="D9:K9"/>
  </mergeCells>
  <phoneticPr fontId="1"/>
  <hyperlinks>
    <hyperlink ref="L1" location="目次!A1" display="目次に戻る" xr:uid="{784269A6-B888-436C-806D-5A4200BE7482}"/>
  </hyperlinks>
  <pageMargins left="0.51181102362204722" right="0.51181102362204722" top="0.74803149606299213" bottom="0.74803149606299213" header="0.31496062992125984" footer="0.31496062992125984"/>
  <pageSetup paperSize="9" scale="63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13</vt:i4>
      </vt:variant>
    </vt:vector>
  </HeadingPairs>
  <TitlesOfParts>
    <vt:vector size="22" baseType="lpstr">
      <vt:lpstr>目次</vt:lpstr>
      <vt:lpstr>17-1.共同研究</vt:lpstr>
      <vt:lpstr>17-2.共同研究（平均）</vt:lpstr>
      <vt:lpstr>17.グラフデータ</vt:lpstr>
      <vt:lpstr>17-1.2019</vt:lpstr>
      <vt:lpstr>17-1.2020</vt:lpstr>
      <vt:lpstr>17-1.2021</vt:lpstr>
      <vt:lpstr>17-1.2022</vt:lpstr>
      <vt:lpstr>17-1.2023</vt:lpstr>
      <vt:lpstr>'17.グラフデータ'!Print_Area</vt:lpstr>
      <vt:lpstr>'17-1.2019'!Print_Area</vt:lpstr>
      <vt:lpstr>'17-1.2020'!Print_Area</vt:lpstr>
      <vt:lpstr>'17-1.2021'!Print_Area</vt:lpstr>
      <vt:lpstr>'17-1.2022'!Print_Area</vt:lpstr>
      <vt:lpstr>'17-1.2023'!Print_Area</vt:lpstr>
      <vt:lpstr>'17-1.共同研究'!Print_Area</vt:lpstr>
      <vt:lpstr>'17-2.共同研究（平均）'!Print_Area</vt:lpstr>
      <vt:lpstr>'17-1.2019'!Print_Titles</vt:lpstr>
      <vt:lpstr>'17-1.2020'!Print_Titles</vt:lpstr>
      <vt:lpstr>'17-1.2021'!Print_Titles</vt:lpstr>
      <vt:lpstr>'17-1.2022'!Print_Titles</vt:lpstr>
      <vt:lpstr>'17-1.2023'!Print_Titles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2025-10-09T04:18:14Z</cp:lastPrinted>
  <dcterms:created xsi:type="dcterms:W3CDTF">2022-12-06T08:39:19Z</dcterms:created>
  <dcterms:modified xsi:type="dcterms:W3CDTF">2025-10-22T00:57:34Z</dcterms:modified>
</cp:coreProperties>
</file>