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updateLinks="never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CD7BEBB8-9EF7-4234-BEE7-6BBE8EE39ED9}" xr6:coauthVersionLast="47" xr6:coauthVersionMax="47" xr10:uidLastSave="{00000000-0000-0000-0000-000000000000}"/>
  <bookViews>
    <workbookView xWindow="-120" yWindow="-120" windowWidth="29040" windowHeight="15720" tabRatio="839" xr2:uid="{00000000-000D-0000-FFFF-FFFF00000000}"/>
  </bookViews>
  <sheets>
    <sheet name="目次" sheetId="30" r:id="rId1"/>
    <sheet name="19-1.寄附金等" sheetId="7" r:id="rId2"/>
    <sheet name="19-2.寄附金等（平均）" sheetId="31" r:id="rId3"/>
    <sheet name="19.グラフデータ" sheetId="22" r:id="rId4"/>
    <sheet name="19-1.2019" sheetId="25" r:id="rId5"/>
    <sheet name="19-1.2020" sheetId="26" r:id="rId6"/>
    <sheet name="19-1.2021" sheetId="27" r:id="rId7"/>
    <sheet name="19-1.2022" sheetId="32" r:id="rId8"/>
    <sheet name="19-1.2023" sheetId="33" r:id="rId9"/>
  </sheets>
  <externalReferences>
    <externalReference r:id="rId10"/>
  </externalReferences>
  <definedNames>
    <definedName name="_xlnm._FilterDatabase" localSheetId="4" hidden="1">'19-1.2019'!$A$10:$G$10</definedName>
    <definedName name="_xlnm._FilterDatabase" localSheetId="5" hidden="1">'19-1.2020'!$A$10:$G$96</definedName>
    <definedName name="_xlnm._FilterDatabase" localSheetId="6" hidden="1">'19-1.2021'!$A$10:$H$96</definedName>
    <definedName name="_xlnm._FilterDatabase" localSheetId="7" hidden="1">'19-1.2022'!$A$10:$H$96</definedName>
    <definedName name="_xlnm._FilterDatabase" localSheetId="8" hidden="1">'19-1.2023'!$A$10:$H$96</definedName>
    <definedName name="_xlnm.Print_Area" localSheetId="3">'19.グラフデータ'!$B$1:$AE$26</definedName>
    <definedName name="_xlnm.Print_Area" localSheetId="4">'19-1.2019'!$A$1:$G$96</definedName>
    <definedName name="_xlnm.Print_Area" localSheetId="5">'19-1.2020'!$A$1:$G$96</definedName>
    <definedName name="_xlnm.Print_Area" localSheetId="6">'19-1.2021'!$A$1:$G$96</definedName>
    <definedName name="_xlnm.Print_Area" localSheetId="7">'19-1.2022'!$A$1:$G$96</definedName>
    <definedName name="_xlnm.Print_Area" localSheetId="8">'19-1.2023'!$A$1:$G$96</definedName>
    <definedName name="_xlnm.Print_Area" localSheetId="1">'19-1.寄附金等'!$A$1:$K$43</definedName>
    <definedName name="_xlnm.Print_Area" localSheetId="2">'19-2.寄附金等（平均）'!$A$1:$K$43</definedName>
    <definedName name="_xlnm.Print_Area" localSheetId="0">目次!#REF!</definedName>
    <definedName name="_xlnm.Print_Titles" localSheetId="4">'19-1.2019'!$10:$10</definedName>
    <definedName name="_xlnm.Print_Titles" localSheetId="5">'19-1.2020'!$10:$10</definedName>
    <definedName name="_xlnm.Print_Titles" localSheetId="6">'19-1.2021'!$10:$10</definedName>
    <definedName name="_xlnm.Print_Titles" localSheetId="7">'19-1.2022'!$10:$10</definedName>
    <definedName name="_xlnm.Print_Titles" localSheetId="8">'19-1.2023'!$10:$10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1" i="22" l="1" a="1"/>
  <c r="Q1" i="22" s="1"/>
  <c r="D6" i="22" s="1"/>
  <c r="U1" i="22" a="1"/>
  <c r="U1" i="22" s="1"/>
  <c r="P22" i="22" s="1"/>
  <c r="T1" i="22" a="1"/>
  <c r="T1" i="22" s="1"/>
  <c r="O22" i="22" s="1"/>
  <c r="S1" i="22" a="1"/>
  <c r="S1" i="22" s="1"/>
  <c r="N22" i="22" s="1"/>
  <c r="R1" i="22" a="1"/>
  <c r="R1" i="22" s="1"/>
  <c r="M22" i="22" s="1"/>
  <c r="D25" i="22"/>
  <c r="D24" i="22"/>
  <c r="D23" i="22"/>
  <c r="D19" i="22"/>
  <c r="D13" i="22"/>
  <c r="D12" i="22"/>
  <c r="D8" i="22" a="1"/>
  <c r="D8" i="22" s="1"/>
  <c r="D7" i="22" a="1"/>
  <c r="D7" i="22" s="1"/>
  <c r="E25" i="22"/>
  <c r="E24" i="22"/>
  <c r="E23" i="22"/>
  <c r="E19" i="22"/>
  <c r="E13" i="22"/>
  <c r="E12" i="22"/>
  <c r="R12" i="22" s="1"/>
  <c r="E8" i="22" a="1"/>
  <c r="E8" i="22" s="1"/>
  <c r="E7" i="22" a="1"/>
  <c r="E7" i="22" s="1"/>
  <c r="F25" i="22"/>
  <c r="F24" i="22"/>
  <c r="F23" i="22"/>
  <c r="F19" i="22"/>
  <c r="F13" i="22"/>
  <c r="F12" i="22"/>
  <c r="F8" i="22" a="1"/>
  <c r="F8" i="22" s="1"/>
  <c r="F7" i="22" a="1"/>
  <c r="F7" i="22" s="1"/>
  <c r="G25" i="22"/>
  <c r="G24" i="22"/>
  <c r="G23" i="22"/>
  <c r="G19" i="22"/>
  <c r="G13" i="22"/>
  <c r="G12" i="22"/>
  <c r="G8" i="22" a="1"/>
  <c r="G8" i="22" s="1"/>
  <c r="G7" i="22" a="1"/>
  <c r="G7" i="22" s="1"/>
  <c r="H25" i="22"/>
  <c r="H24" i="22"/>
  <c r="H23" i="22"/>
  <c r="H19" i="22"/>
  <c r="H13" i="22"/>
  <c r="H18" i="22" s="1"/>
  <c r="H12" i="22"/>
  <c r="H17" i="22" s="1"/>
  <c r="H8" i="22" a="1"/>
  <c r="H8" i="22" s="1"/>
  <c r="H7" i="22" a="1"/>
  <c r="H7" i="22" s="1"/>
  <c r="E98" i="33"/>
  <c r="D98" i="33"/>
  <c r="G96" i="33"/>
  <c r="F96" i="33"/>
  <c r="G95" i="33"/>
  <c r="F95" i="33"/>
  <c r="G94" i="33"/>
  <c r="F94" i="33"/>
  <c r="G93" i="33"/>
  <c r="F93" i="33"/>
  <c r="G92" i="33"/>
  <c r="F92" i="33"/>
  <c r="G91" i="33"/>
  <c r="F91" i="33"/>
  <c r="G90" i="33"/>
  <c r="F90" i="33"/>
  <c r="G89" i="33"/>
  <c r="F89" i="33"/>
  <c r="G88" i="33"/>
  <c r="F88" i="33"/>
  <c r="G87" i="33"/>
  <c r="F87" i="33"/>
  <c r="G86" i="33"/>
  <c r="F86" i="33"/>
  <c r="G85" i="33"/>
  <c r="F85" i="33"/>
  <c r="G84" i="33"/>
  <c r="F84" i="33"/>
  <c r="G83" i="33"/>
  <c r="F83" i="33"/>
  <c r="G82" i="33"/>
  <c r="F82" i="33"/>
  <c r="G81" i="33"/>
  <c r="F81" i="33"/>
  <c r="G80" i="33"/>
  <c r="F80" i="33"/>
  <c r="G79" i="33"/>
  <c r="F79" i="33"/>
  <c r="G78" i="33"/>
  <c r="F78" i="33"/>
  <c r="G77" i="33"/>
  <c r="F77" i="33"/>
  <c r="G76" i="33"/>
  <c r="F76" i="33"/>
  <c r="G75" i="33"/>
  <c r="F75" i="33"/>
  <c r="G74" i="33"/>
  <c r="F74" i="33"/>
  <c r="G73" i="33"/>
  <c r="F73" i="33"/>
  <c r="G72" i="33"/>
  <c r="F72" i="33"/>
  <c r="G71" i="33"/>
  <c r="F71" i="33"/>
  <c r="G70" i="33"/>
  <c r="F70" i="33"/>
  <c r="G69" i="33"/>
  <c r="F69" i="33"/>
  <c r="G68" i="33"/>
  <c r="F68" i="33"/>
  <c r="G67" i="33"/>
  <c r="F67" i="33"/>
  <c r="G66" i="33"/>
  <c r="F66" i="33"/>
  <c r="G65" i="33"/>
  <c r="F65" i="33"/>
  <c r="G64" i="33"/>
  <c r="F64" i="33"/>
  <c r="G63" i="33"/>
  <c r="F63" i="33"/>
  <c r="G62" i="33"/>
  <c r="F62" i="33"/>
  <c r="G61" i="33"/>
  <c r="F61" i="33"/>
  <c r="G60" i="33"/>
  <c r="F60" i="33"/>
  <c r="G59" i="33"/>
  <c r="F59" i="33"/>
  <c r="G58" i="33"/>
  <c r="F58" i="33"/>
  <c r="G57" i="33"/>
  <c r="F57" i="33"/>
  <c r="G56" i="33"/>
  <c r="F56" i="33"/>
  <c r="G55" i="33"/>
  <c r="F55" i="33"/>
  <c r="G54" i="33"/>
  <c r="F54" i="33"/>
  <c r="G53" i="33"/>
  <c r="F53" i="33"/>
  <c r="G52" i="33"/>
  <c r="F52" i="33"/>
  <c r="G51" i="33"/>
  <c r="F51" i="33"/>
  <c r="G50" i="33"/>
  <c r="F50" i="33"/>
  <c r="G49" i="33"/>
  <c r="F49" i="33"/>
  <c r="G48" i="33"/>
  <c r="F48" i="33"/>
  <c r="G47" i="33"/>
  <c r="F47" i="33"/>
  <c r="G46" i="33"/>
  <c r="F46" i="33"/>
  <c r="G45" i="33"/>
  <c r="F45" i="33"/>
  <c r="G44" i="33"/>
  <c r="F44" i="33"/>
  <c r="G43" i="33"/>
  <c r="F43" i="33"/>
  <c r="G42" i="33"/>
  <c r="F42" i="33"/>
  <c r="G41" i="33"/>
  <c r="F41" i="33"/>
  <c r="G40" i="33"/>
  <c r="F40" i="33"/>
  <c r="G39" i="33"/>
  <c r="F39" i="33"/>
  <c r="G38" i="33"/>
  <c r="F38" i="33"/>
  <c r="G37" i="33"/>
  <c r="F37" i="33"/>
  <c r="G36" i="33"/>
  <c r="F36" i="33"/>
  <c r="G35" i="33"/>
  <c r="F35" i="33"/>
  <c r="G34" i="33"/>
  <c r="F34" i="33"/>
  <c r="G33" i="33"/>
  <c r="F33" i="33"/>
  <c r="G32" i="33"/>
  <c r="F32" i="33"/>
  <c r="G31" i="33"/>
  <c r="F31" i="33"/>
  <c r="G30" i="33"/>
  <c r="F30" i="33"/>
  <c r="G29" i="33"/>
  <c r="F29" i="33"/>
  <c r="G28" i="33"/>
  <c r="F28" i="33"/>
  <c r="G27" i="33"/>
  <c r="F27" i="33"/>
  <c r="G26" i="33"/>
  <c r="F26" i="33"/>
  <c r="G25" i="33"/>
  <c r="F25" i="33"/>
  <c r="G24" i="33"/>
  <c r="F24" i="33"/>
  <c r="G23" i="33"/>
  <c r="F23" i="33"/>
  <c r="G22" i="33"/>
  <c r="F22" i="33"/>
  <c r="G21" i="33"/>
  <c r="F21" i="33"/>
  <c r="G20" i="33"/>
  <c r="F20" i="33"/>
  <c r="G19" i="33"/>
  <c r="F19" i="33"/>
  <c r="G18" i="33"/>
  <c r="F18" i="33"/>
  <c r="G17" i="33"/>
  <c r="F17" i="33"/>
  <c r="G16" i="33"/>
  <c r="F16" i="33"/>
  <c r="G15" i="33"/>
  <c r="F15" i="33"/>
  <c r="G14" i="33"/>
  <c r="F14" i="33"/>
  <c r="G13" i="33"/>
  <c r="F13" i="33"/>
  <c r="G12" i="33"/>
  <c r="F12" i="33"/>
  <c r="G11" i="33"/>
  <c r="F11" i="33"/>
  <c r="D9" i="33" a="1"/>
  <c r="D9" i="33" s="1"/>
  <c r="E7" i="33"/>
  <c r="D7" i="33"/>
  <c r="E6" i="33"/>
  <c r="D6" i="33"/>
  <c r="G5" i="33"/>
  <c r="F5" i="33"/>
  <c r="E5" i="33"/>
  <c r="D5" i="33"/>
  <c r="I26" i="7"/>
  <c r="U23" i="22"/>
  <c r="AA23" i="22"/>
  <c r="T12" i="22"/>
  <c r="S12" i="22"/>
  <c r="D6" i="7" l="1"/>
  <c r="R24" i="22"/>
  <c r="I6" i="7"/>
  <c r="D26" i="7"/>
  <c r="H6" i="22"/>
  <c r="G6" i="22"/>
  <c r="F6" i="22"/>
  <c r="E6" i="22"/>
  <c r="L6" i="22"/>
  <c r="L22" i="22"/>
  <c r="L11" i="22"/>
  <c r="L16" i="22"/>
  <c r="D16" i="22"/>
  <c r="D22" i="22"/>
  <c r="E17" i="22"/>
  <c r="E18" i="22"/>
  <c r="S24" i="22"/>
  <c r="F17" i="22"/>
  <c r="F18" i="22"/>
  <c r="AA24" i="22"/>
  <c r="G17" i="22"/>
  <c r="U17" i="22" s="1"/>
  <c r="G18" i="22"/>
  <c r="U18" i="22" s="1"/>
  <c r="X12" i="22"/>
  <c r="AA12" i="22"/>
  <c r="D18" i="22"/>
  <c r="R18" i="22" s="1"/>
  <c r="T24" i="22"/>
  <c r="D11" i="22"/>
  <c r="X24" i="22"/>
  <c r="X13" i="22"/>
  <c r="P6" i="22"/>
  <c r="H11" i="22"/>
  <c r="P11" i="22"/>
  <c r="H16" i="22"/>
  <c r="P16" i="22"/>
  <c r="H22" i="22"/>
  <c r="O6" i="22"/>
  <c r="G11" i="22"/>
  <c r="O11" i="22"/>
  <c r="G16" i="22"/>
  <c r="O16" i="22"/>
  <c r="G22" i="22"/>
  <c r="N11" i="22"/>
  <c r="F16" i="22"/>
  <c r="N6" i="22"/>
  <c r="N16" i="22"/>
  <c r="F22" i="22"/>
  <c r="F11" i="22"/>
  <c r="M6" i="22"/>
  <c r="E11" i="22"/>
  <c r="M11" i="22"/>
  <c r="E16" i="22"/>
  <c r="M16" i="22"/>
  <c r="E22" i="22"/>
  <c r="S7" i="22"/>
  <c r="X7" i="22"/>
  <c r="U8" i="22"/>
  <c r="AA7" i="22"/>
  <c r="T7" i="22"/>
  <c r="R7" i="22"/>
  <c r="AA8" i="22"/>
  <c r="T8" i="22"/>
  <c r="X8" i="22"/>
  <c r="I8" i="22"/>
  <c r="M8" i="22" s="1"/>
  <c r="R8" i="22"/>
  <c r="U7" i="22"/>
  <c r="I7" i="22"/>
  <c r="N7" i="22" s="1"/>
  <c r="S8" i="22"/>
  <c r="D17" i="22"/>
  <c r="U12" i="22"/>
  <c r="V12" i="22" s="1"/>
  <c r="R13" i="22"/>
  <c r="U24" i="22"/>
  <c r="S13" i="22"/>
  <c r="I23" i="22"/>
  <c r="L23" i="22" s="1"/>
  <c r="X23" i="22"/>
  <c r="I13" i="22"/>
  <c r="O13" i="22" s="1"/>
  <c r="T13" i="22"/>
  <c r="AA13" i="22"/>
  <c r="R23" i="22"/>
  <c r="U13" i="22"/>
  <c r="S23" i="22"/>
  <c r="I12" i="22"/>
  <c r="P12" i="22" s="1"/>
  <c r="T23" i="22"/>
  <c r="I24" i="22"/>
  <c r="O24" i="22" s="1"/>
  <c r="E98" i="25"/>
  <c r="D98" i="25"/>
  <c r="E98" i="26"/>
  <c r="D98" i="26"/>
  <c r="E98" i="27"/>
  <c r="D98" i="27"/>
  <c r="E98" i="32"/>
  <c r="D98" i="32"/>
  <c r="X18" i="22" l="1"/>
  <c r="S17" i="22"/>
  <c r="P13" i="22"/>
  <c r="R17" i="22"/>
  <c r="T17" i="22"/>
  <c r="S18" i="22"/>
  <c r="V24" i="22"/>
  <c r="Z24" i="22" s="1"/>
  <c r="I18" i="22"/>
  <c r="M18" i="22" s="1"/>
  <c r="T18" i="22"/>
  <c r="AA17" i="22"/>
  <c r="AA18" i="22"/>
  <c r="V23" i="22"/>
  <c r="W23" i="22" s="1" a="1"/>
  <c r="W23" i="22" s="1"/>
  <c r="V7" i="22"/>
  <c r="W7" i="22" s="1" a="1"/>
  <c r="W7" i="22" s="1"/>
  <c r="N13" i="22"/>
  <c r="Z12" i="22"/>
  <c r="Y12" i="22"/>
  <c r="W12" i="22" a="1"/>
  <c r="W12" i="22" s="1"/>
  <c r="AC12" i="22"/>
  <c r="AB12" i="22"/>
  <c r="V8" i="22"/>
  <c r="K12" i="22"/>
  <c r="J12" i="22"/>
  <c r="M13" i="22"/>
  <c r="L13" i="22"/>
  <c r="V13" i="22"/>
  <c r="P24" i="22"/>
  <c r="K7" i="22"/>
  <c r="J7" i="22"/>
  <c r="I17" i="22"/>
  <c r="L17" i="22" s="1"/>
  <c r="K23" i="22"/>
  <c r="J23" i="22"/>
  <c r="L7" i="22"/>
  <c r="P7" i="22"/>
  <c r="N8" i="22"/>
  <c r="K8" i="22"/>
  <c r="J8" i="22"/>
  <c r="M12" i="22"/>
  <c r="O12" i="22"/>
  <c r="N23" i="22"/>
  <c r="N12" i="22"/>
  <c r="M23" i="22"/>
  <c r="O8" i="22"/>
  <c r="O7" i="22"/>
  <c r="P8" i="22"/>
  <c r="K24" i="22"/>
  <c r="J24" i="22"/>
  <c r="Z23" i="22"/>
  <c r="K13" i="22"/>
  <c r="J13" i="22"/>
  <c r="L24" i="22"/>
  <c r="M24" i="22"/>
  <c r="AC7" i="22"/>
  <c r="P23" i="22"/>
  <c r="L12" i="22"/>
  <c r="O23" i="22"/>
  <c r="X17" i="22"/>
  <c r="N24" i="22"/>
  <c r="L8" i="22"/>
  <c r="M7" i="22"/>
  <c r="D9" i="25" a="1"/>
  <c r="D9" i="25" s="1"/>
  <c r="D9" i="26" a="1"/>
  <c r="D9" i="26" s="1"/>
  <c r="D9" i="27" a="1"/>
  <c r="D9" i="27" s="1"/>
  <c r="D9" i="32" a="1"/>
  <c r="D9" i="32" s="1"/>
  <c r="I26" i="31"/>
  <c r="D26" i="31"/>
  <c r="I6" i="31"/>
  <c r="D6" i="31"/>
  <c r="D5" i="31"/>
  <c r="G96" i="32"/>
  <c r="F96" i="32"/>
  <c r="G95" i="32"/>
  <c r="F95" i="32"/>
  <c r="G94" i="32"/>
  <c r="F94" i="32"/>
  <c r="G93" i="32"/>
  <c r="F93" i="32"/>
  <c r="G92" i="32"/>
  <c r="F92" i="32"/>
  <c r="G91" i="32"/>
  <c r="F91" i="32"/>
  <c r="G90" i="32"/>
  <c r="F90" i="32"/>
  <c r="G89" i="32"/>
  <c r="F89" i="32"/>
  <c r="G88" i="32"/>
  <c r="F88" i="32"/>
  <c r="G87" i="32"/>
  <c r="F87" i="32"/>
  <c r="G86" i="32"/>
  <c r="F86" i="32"/>
  <c r="G85" i="32"/>
  <c r="F85" i="32"/>
  <c r="F5" i="32" s="1"/>
  <c r="G84" i="32"/>
  <c r="F84" i="32"/>
  <c r="G83" i="32"/>
  <c r="F83" i="32"/>
  <c r="G82" i="32"/>
  <c r="F82" i="32"/>
  <c r="G81" i="32"/>
  <c r="F81" i="32"/>
  <c r="G80" i="32"/>
  <c r="F80" i="32"/>
  <c r="G79" i="32"/>
  <c r="F79" i="32"/>
  <c r="G78" i="32"/>
  <c r="F78" i="32"/>
  <c r="G77" i="32"/>
  <c r="F77" i="32"/>
  <c r="G76" i="32"/>
  <c r="F76" i="32"/>
  <c r="G75" i="32"/>
  <c r="F75" i="32"/>
  <c r="G74" i="32"/>
  <c r="F74" i="32"/>
  <c r="G73" i="32"/>
  <c r="F73" i="32"/>
  <c r="G72" i="32"/>
  <c r="F72" i="32"/>
  <c r="G71" i="32"/>
  <c r="F71" i="32"/>
  <c r="G70" i="32"/>
  <c r="F70" i="32"/>
  <c r="G69" i="32"/>
  <c r="F69" i="32"/>
  <c r="G68" i="32"/>
  <c r="F68" i="32"/>
  <c r="G67" i="32"/>
  <c r="F67" i="32"/>
  <c r="G66" i="32"/>
  <c r="F66" i="32"/>
  <c r="G65" i="32"/>
  <c r="F65" i="32"/>
  <c r="G64" i="32"/>
  <c r="F64" i="32"/>
  <c r="G63" i="32"/>
  <c r="F63" i="32"/>
  <c r="G62" i="32"/>
  <c r="F62" i="32"/>
  <c r="G61" i="32"/>
  <c r="F61" i="32"/>
  <c r="G60" i="32"/>
  <c r="F60" i="32"/>
  <c r="G59" i="32"/>
  <c r="F59" i="32"/>
  <c r="G58" i="32"/>
  <c r="F58" i="32"/>
  <c r="G57" i="32"/>
  <c r="F57" i="32"/>
  <c r="G56" i="32"/>
  <c r="F56" i="32"/>
  <c r="G55" i="32"/>
  <c r="F55" i="32"/>
  <c r="G54" i="32"/>
  <c r="F54" i="32"/>
  <c r="G53" i="32"/>
  <c r="F53" i="32"/>
  <c r="G52" i="32"/>
  <c r="F52" i="32"/>
  <c r="G51" i="32"/>
  <c r="F51" i="32"/>
  <c r="G50" i="32"/>
  <c r="F50" i="32"/>
  <c r="G49" i="32"/>
  <c r="F49" i="32"/>
  <c r="G48" i="32"/>
  <c r="F48" i="32"/>
  <c r="G47" i="32"/>
  <c r="F47" i="32"/>
  <c r="G46" i="32"/>
  <c r="F46" i="32"/>
  <c r="G45" i="32"/>
  <c r="F45" i="32"/>
  <c r="G44" i="32"/>
  <c r="F44" i="32"/>
  <c r="G43" i="32"/>
  <c r="F43" i="32"/>
  <c r="G42" i="32"/>
  <c r="F42" i="32"/>
  <c r="G41" i="32"/>
  <c r="F41" i="32"/>
  <c r="G40" i="32"/>
  <c r="F40" i="32"/>
  <c r="G39" i="32"/>
  <c r="F39" i="32"/>
  <c r="G38" i="32"/>
  <c r="F38" i="32"/>
  <c r="G37" i="32"/>
  <c r="F37" i="32"/>
  <c r="G36" i="32"/>
  <c r="F36" i="32"/>
  <c r="G35" i="32"/>
  <c r="F35" i="32"/>
  <c r="G34" i="32"/>
  <c r="F34" i="32"/>
  <c r="G33" i="32"/>
  <c r="F33" i="32"/>
  <c r="G32" i="32"/>
  <c r="F32" i="32"/>
  <c r="G31" i="32"/>
  <c r="F31" i="32"/>
  <c r="G30" i="32"/>
  <c r="F30" i="32"/>
  <c r="G29" i="32"/>
  <c r="F29" i="32"/>
  <c r="G28" i="32"/>
  <c r="F28" i="32"/>
  <c r="G27" i="32"/>
  <c r="F27" i="32"/>
  <c r="G26" i="32"/>
  <c r="F26" i="32"/>
  <c r="G25" i="32"/>
  <c r="F25" i="32"/>
  <c r="G24" i="32"/>
  <c r="F24" i="32"/>
  <c r="G23" i="32"/>
  <c r="F23" i="32"/>
  <c r="G22" i="32"/>
  <c r="F22" i="32"/>
  <c r="G21" i="32"/>
  <c r="F21" i="32"/>
  <c r="G20" i="32"/>
  <c r="F20" i="32"/>
  <c r="G19" i="32"/>
  <c r="F19" i="32"/>
  <c r="G18" i="32"/>
  <c r="F18" i="32"/>
  <c r="G17" i="32"/>
  <c r="F17" i="32"/>
  <c r="G16" i="32"/>
  <c r="F16" i="32"/>
  <c r="G15" i="32"/>
  <c r="F15" i="32"/>
  <c r="G14" i="32"/>
  <c r="F14" i="32"/>
  <c r="G13" i="32"/>
  <c r="F13" i="32"/>
  <c r="G12" i="32"/>
  <c r="F12" i="32"/>
  <c r="G11" i="32"/>
  <c r="F11" i="32"/>
  <c r="E7" i="32"/>
  <c r="D7" i="32"/>
  <c r="E6" i="32"/>
  <c r="D6" i="32"/>
  <c r="G5" i="32"/>
  <c r="E5" i="32"/>
  <c r="D5" i="32"/>
  <c r="E6" i="25"/>
  <c r="D6" i="25"/>
  <c r="G5" i="25"/>
  <c r="F5" i="25"/>
  <c r="E5" i="25"/>
  <c r="D5" i="25"/>
  <c r="E6" i="26"/>
  <c r="D6" i="26"/>
  <c r="G5" i="26"/>
  <c r="F5" i="26"/>
  <c r="E5" i="26"/>
  <c r="D5" i="26"/>
  <c r="E6" i="27"/>
  <c r="D6" i="27"/>
  <c r="G5" i="27"/>
  <c r="F5" i="27"/>
  <c r="E5" i="27"/>
  <c r="D5" i="27"/>
  <c r="J25" i="31"/>
  <c r="E25" i="31"/>
  <c r="J5" i="31"/>
  <c r="E5" i="31"/>
  <c r="J25" i="7"/>
  <c r="E25" i="7"/>
  <c r="J5" i="7"/>
  <c r="E5" i="7"/>
  <c r="E7" i="25"/>
  <c r="E7" i="26"/>
  <c r="E7" i="27"/>
  <c r="D7" i="25"/>
  <c r="D7" i="26"/>
  <c r="D7" i="27"/>
  <c r="O18" i="22" l="1"/>
  <c r="N18" i="22"/>
  <c r="K18" i="22"/>
  <c r="V17" i="22"/>
  <c r="AB17" i="22" s="1"/>
  <c r="Y7" i="22"/>
  <c r="AC24" i="22"/>
  <c r="AB24" i="22"/>
  <c r="Z7" i="22"/>
  <c r="W24" i="22" a="1"/>
  <c r="W24" i="22" s="1"/>
  <c r="AB7" i="22"/>
  <c r="Y24" i="22"/>
  <c r="V18" i="22"/>
  <c r="W18" i="22" s="1" a="1"/>
  <c r="W18" i="22" s="1"/>
  <c r="Y23" i="22"/>
  <c r="AC23" i="22"/>
  <c r="Q13" i="22"/>
  <c r="Q23" i="22"/>
  <c r="J18" i="22"/>
  <c r="AB23" i="22"/>
  <c r="L18" i="22"/>
  <c r="P18" i="22"/>
  <c r="Q12" i="22"/>
  <c r="W13" i="22" a="1"/>
  <c r="W13" i="22" s="1"/>
  <c r="AC13" i="22"/>
  <c r="AB13" i="22"/>
  <c r="Z13" i="22"/>
  <c r="Y13" i="22"/>
  <c r="Q8" i="22"/>
  <c r="Q24" i="22"/>
  <c r="Q7" i="22"/>
  <c r="Z18" i="22"/>
  <c r="Y18" i="22"/>
  <c r="W8" i="22" a="1"/>
  <c r="W8" i="22" s="1"/>
  <c r="AC8" i="22"/>
  <c r="AB8" i="22"/>
  <c r="Z8" i="22"/>
  <c r="Y8" i="22"/>
  <c r="K17" i="22"/>
  <c r="J17" i="22"/>
  <c r="N17" i="22"/>
  <c r="O17" i="22"/>
  <c r="P17" i="22"/>
  <c r="M17" i="22"/>
  <c r="G96" i="27"/>
  <c r="F96" i="27"/>
  <c r="G95" i="27"/>
  <c r="F95" i="27"/>
  <c r="G94" i="27"/>
  <c r="F94" i="27"/>
  <c r="G93" i="27"/>
  <c r="F93" i="27"/>
  <c r="G92" i="27"/>
  <c r="F92" i="27"/>
  <c r="G91" i="27"/>
  <c r="F91" i="27"/>
  <c r="G90" i="27"/>
  <c r="F90" i="27"/>
  <c r="G89" i="27"/>
  <c r="F89" i="27"/>
  <c r="G88" i="27"/>
  <c r="F88" i="27"/>
  <c r="G87" i="27"/>
  <c r="F87" i="27"/>
  <c r="G86" i="27"/>
  <c r="F86" i="27"/>
  <c r="G85" i="27"/>
  <c r="F85" i="27"/>
  <c r="G84" i="27"/>
  <c r="F84" i="27"/>
  <c r="G83" i="27"/>
  <c r="F83" i="27"/>
  <c r="G82" i="27"/>
  <c r="F82" i="27"/>
  <c r="G81" i="27"/>
  <c r="F81" i="27"/>
  <c r="G80" i="27"/>
  <c r="F80" i="27"/>
  <c r="G79" i="27"/>
  <c r="F79" i="27"/>
  <c r="G78" i="27"/>
  <c r="F78" i="27"/>
  <c r="G77" i="27"/>
  <c r="F77" i="27"/>
  <c r="G76" i="27"/>
  <c r="F76" i="27"/>
  <c r="G75" i="27"/>
  <c r="F75" i="27"/>
  <c r="G74" i="27"/>
  <c r="F74" i="27"/>
  <c r="G73" i="27"/>
  <c r="F73" i="27"/>
  <c r="G72" i="27"/>
  <c r="F72" i="27"/>
  <c r="G71" i="27"/>
  <c r="F71" i="27"/>
  <c r="G70" i="27"/>
  <c r="F70" i="27"/>
  <c r="G69" i="27"/>
  <c r="F69" i="27"/>
  <c r="G68" i="27"/>
  <c r="F68" i="27"/>
  <c r="G67" i="27"/>
  <c r="F67" i="27"/>
  <c r="G66" i="27"/>
  <c r="F66" i="27"/>
  <c r="G65" i="27"/>
  <c r="F65" i="27"/>
  <c r="G64" i="27"/>
  <c r="F64" i="27"/>
  <c r="G63" i="27"/>
  <c r="F63" i="27"/>
  <c r="G62" i="27"/>
  <c r="F62" i="27"/>
  <c r="G61" i="27"/>
  <c r="F61" i="27"/>
  <c r="G60" i="27"/>
  <c r="F60" i="27"/>
  <c r="G59" i="27"/>
  <c r="F59" i="27"/>
  <c r="G58" i="27"/>
  <c r="F58" i="27"/>
  <c r="G57" i="27"/>
  <c r="F57" i="27"/>
  <c r="G56" i="27"/>
  <c r="F56" i="27"/>
  <c r="G55" i="27"/>
  <c r="F55" i="27"/>
  <c r="G54" i="27"/>
  <c r="F54" i="27"/>
  <c r="G53" i="27"/>
  <c r="F53" i="27"/>
  <c r="G52" i="27"/>
  <c r="F52" i="27"/>
  <c r="G51" i="27"/>
  <c r="F51" i="27"/>
  <c r="G50" i="27"/>
  <c r="F50" i="27"/>
  <c r="G49" i="27"/>
  <c r="F49" i="27"/>
  <c r="G48" i="27"/>
  <c r="F48" i="27"/>
  <c r="G47" i="27"/>
  <c r="F47" i="27"/>
  <c r="G46" i="27"/>
  <c r="F46" i="27"/>
  <c r="G45" i="27"/>
  <c r="F45" i="27"/>
  <c r="G44" i="27"/>
  <c r="F44" i="27"/>
  <c r="G43" i="27"/>
  <c r="F43" i="27"/>
  <c r="G42" i="27"/>
  <c r="F42" i="27"/>
  <c r="G41" i="27"/>
  <c r="F41" i="27"/>
  <c r="G40" i="27"/>
  <c r="F40" i="27"/>
  <c r="G39" i="27"/>
  <c r="F39" i="27"/>
  <c r="G38" i="27"/>
  <c r="F38" i="27"/>
  <c r="G37" i="27"/>
  <c r="F37" i="27"/>
  <c r="G36" i="27"/>
  <c r="F36" i="27"/>
  <c r="G35" i="27"/>
  <c r="F35" i="27"/>
  <c r="G34" i="27"/>
  <c r="F34" i="27"/>
  <c r="G33" i="27"/>
  <c r="F33" i="27"/>
  <c r="G32" i="27"/>
  <c r="F32" i="27"/>
  <c r="G31" i="27"/>
  <c r="F31" i="27"/>
  <c r="G30" i="27"/>
  <c r="F30" i="27"/>
  <c r="G29" i="27"/>
  <c r="F29" i="27"/>
  <c r="G28" i="27"/>
  <c r="F28" i="27"/>
  <c r="G27" i="27"/>
  <c r="F27" i="27"/>
  <c r="G26" i="27"/>
  <c r="F26" i="27"/>
  <c r="G25" i="27"/>
  <c r="F25" i="27"/>
  <c r="G24" i="27"/>
  <c r="F24" i="27"/>
  <c r="G23" i="27"/>
  <c r="F23" i="27"/>
  <c r="G22" i="27"/>
  <c r="F22" i="27"/>
  <c r="G21" i="27"/>
  <c r="F21" i="27"/>
  <c r="G20" i="27"/>
  <c r="F20" i="27"/>
  <c r="G19" i="27"/>
  <c r="F19" i="27"/>
  <c r="G18" i="27"/>
  <c r="F18" i="27"/>
  <c r="G17" i="27"/>
  <c r="F17" i="27"/>
  <c r="G16" i="27"/>
  <c r="F16" i="27"/>
  <c r="G15" i="27"/>
  <c r="F15" i="27"/>
  <c r="G14" i="27"/>
  <c r="F14" i="27"/>
  <c r="G13" i="27"/>
  <c r="F13" i="27"/>
  <c r="G12" i="27"/>
  <c r="F12" i="27"/>
  <c r="G11" i="27"/>
  <c r="F11" i="27"/>
  <c r="G96" i="26"/>
  <c r="F96" i="26"/>
  <c r="G95" i="26"/>
  <c r="F95" i="26"/>
  <c r="G94" i="26"/>
  <c r="F94" i="26"/>
  <c r="G93" i="26"/>
  <c r="F93" i="26"/>
  <c r="G92" i="26"/>
  <c r="F92" i="26"/>
  <c r="G91" i="26"/>
  <c r="F91" i="26"/>
  <c r="G90" i="26"/>
  <c r="F90" i="26"/>
  <c r="G89" i="26"/>
  <c r="F89" i="26"/>
  <c r="G88" i="26"/>
  <c r="F88" i="26"/>
  <c r="G87" i="26"/>
  <c r="F87" i="26"/>
  <c r="G86" i="26"/>
  <c r="F86" i="26"/>
  <c r="G85" i="26"/>
  <c r="F85" i="26"/>
  <c r="G84" i="26"/>
  <c r="F84" i="26"/>
  <c r="G83" i="26"/>
  <c r="F83" i="26"/>
  <c r="G82" i="26"/>
  <c r="F82" i="26"/>
  <c r="G81" i="26"/>
  <c r="F81" i="26"/>
  <c r="G80" i="26"/>
  <c r="F80" i="26"/>
  <c r="G79" i="26"/>
  <c r="F79" i="26"/>
  <c r="G78" i="26"/>
  <c r="F78" i="26"/>
  <c r="G77" i="26"/>
  <c r="F77" i="26"/>
  <c r="G76" i="26"/>
  <c r="F76" i="26"/>
  <c r="G75" i="26"/>
  <c r="F75" i="26"/>
  <c r="G74" i="26"/>
  <c r="F74" i="26"/>
  <c r="G73" i="26"/>
  <c r="F73" i="26"/>
  <c r="G72" i="26"/>
  <c r="F72" i="26"/>
  <c r="G71" i="26"/>
  <c r="F71" i="26"/>
  <c r="G70" i="26"/>
  <c r="F70" i="26"/>
  <c r="G69" i="26"/>
  <c r="F69" i="26"/>
  <c r="G68" i="26"/>
  <c r="F68" i="26"/>
  <c r="G67" i="26"/>
  <c r="F67" i="26"/>
  <c r="G66" i="26"/>
  <c r="F66" i="26"/>
  <c r="G65" i="26"/>
  <c r="F65" i="26"/>
  <c r="G64" i="26"/>
  <c r="F64" i="26"/>
  <c r="G63" i="26"/>
  <c r="F63" i="26"/>
  <c r="G62" i="26"/>
  <c r="F62" i="26"/>
  <c r="G61" i="26"/>
  <c r="F61" i="26"/>
  <c r="G60" i="26"/>
  <c r="F60" i="26"/>
  <c r="G59" i="26"/>
  <c r="F59" i="26"/>
  <c r="G58" i="26"/>
  <c r="F58" i="26"/>
  <c r="G57" i="26"/>
  <c r="F57" i="26"/>
  <c r="G56" i="26"/>
  <c r="F56" i="26"/>
  <c r="G55" i="26"/>
  <c r="F55" i="26"/>
  <c r="G54" i="26"/>
  <c r="F54" i="26"/>
  <c r="G53" i="26"/>
  <c r="F53" i="26"/>
  <c r="G52" i="26"/>
  <c r="F52" i="26"/>
  <c r="G51" i="26"/>
  <c r="F51" i="26"/>
  <c r="G50" i="26"/>
  <c r="F50" i="26"/>
  <c r="G49" i="26"/>
  <c r="F49" i="26"/>
  <c r="G48" i="26"/>
  <c r="F48" i="26"/>
  <c r="G47" i="26"/>
  <c r="F47" i="26"/>
  <c r="G46" i="26"/>
  <c r="F46" i="26"/>
  <c r="G45" i="26"/>
  <c r="F45" i="26"/>
  <c r="G44" i="26"/>
  <c r="F44" i="26"/>
  <c r="G43" i="26"/>
  <c r="F43" i="26"/>
  <c r="G42" i="26"/>
  <c r="F42" i="26"/>
  <c r="G41" i="26"/>
  <c r="F41" i="26"/>
  <c r="G40" i="26"/>
  <c r="F40" i="26"/>
  <c r="G39" i="26"/>
  <c r="F39" i="26"/>
  <c r="G38" i="26"/>
  <c r="F38" i="26"/>
  <c r="G37" i="26"/>
  <c r="F37" i="26"/>
  <c r="G36" i="26"/>
  <c r="F36" i="26"/>
  <c r="G35" i="26"/>
  <c r="F35" i="26"/>
  <c r="G34" i="26"/>
  <c r="F34" i="26"/>
  <c r="G33" i="26"/>
  <c r="F33" i="26"/>
  <c r="G32" i="26"/>
  <c r="F32" i="26"/>
  <c r="G31" i="26"/>
  <c r="F31" i="26"/>
  <c r="G30" i="26"/>
  <c r="F30" i="26"/>
  <c r="G29" i="26"/>
  <c r="F29" i="26"/>
  <c r="G28" i="26"/>
  <c r="F28" i="26"/>
  <c r="G27" i="26"/>
  <c r="F27" i="26"/>
  <c r="G26" i="26"/>
  <c r="F26" i="26"/>
  <c r="G25" i="26"/>
  <c r="F25" i="26"/>
  <c r="G24" i="26"/>
  <c r="F24" i="26"/>
  <c r="G23" i="26"/>
  <c r="F23" i="26"/>
  <c r="G22" i="26"/>
  <c r="F22" i="26"/>
  <c r="G21" i="26"/>
  <c r="F21" i="26"/>
  <c r="G20" i="26"/>
  <c r="F20" i="26"/>
  <c r="G19" i="26"/>
  <c r="F19" i="26"/>
  <c r="G18" i="26"/>
  <c r="F18" i="26"/>
  <c r="G17" i="26"/>
  <c r="F17" i="26"/>
  <c r="G16" i="26"/>
  <c r="F16" i="26"/>
  <c r="G15" i="26"/>
  <c r="F15" i="26"/>
  <c r="G14" i="26"/>
  <c r="F14" i="26"/>
  <c r="G13" i="26"/>
  <c r="F13" i="26"/>
  <c r="G12" i="26"/>
  <c r="F12" i="26"/>
  <c r="G11" i="26"/>
  <c r="F11" i="26"/>
  <c r="G96" i="25"/>
  <c r="F96" i="25"/>
  <c r="G95" i="25"/>
  <c r="F95" i="25"/>
  <c r="G94" i="25"/>
  <c r="F94" i="25"/>
  <c r="G93" i="25"/>
  <c r="F93" i="25"/>
  <c r="G92" i="25"/>
  <c r="F92" i="25"/>
  <c r="G91" i="25"/>
  <c r="F91" i="25"/>
  <c r="G90" i="25"/>
  <c r="F90" i="25"/>
  <c r="G89" i="25"/>
  <c r="F89" i="25"/>
  <c r="G88" i="25"/>
  <c r="F88" i="25"/>
  <c r="G87" i="25"/>
  <c r="F87" i="25"/>
  <c r="G86" i="25"/>
  <c r="F86" i="25"/>
  <c r="G85" i="25"/>
  <c r="F85" i="25"/>
  <c r="G84" i="25"/>
  <c r="F84" i="25"/>
  <c r="G83" i="25"/>
  <c r="F83" i="25"/>
  <c r="G82" i="25"/>
  <c r="F82" i="25"/>
  <c r="G81" i="25"/>
  <c r="F81" i="25"/>
  <c r="G80" i="25"/>
  <c r="F80" i="25"/>
  <c r="G79" i="25"/>
  <c r="F79" i="25"/>
  <c r="G78" i="25"/>
  <c r="F78" i="25"/>
  <c r="G77" i="25"/>
  <c r="F77" i="25"/>
  <c r="G76" i="25"/>
  <c r="F76" i="25"/>
  <c r="G75" i="25"/>
  <c r="F75" i="25"/>
  <c r="G74" i="25"/>
  <c r="F74" i="25"/>
  <c r="G73" i="25"/>
  <c r="F73" i="25"/>
  <c r="G72" i="25"/>
  <c r="F72" i="25"/>
  <c r="G71" i="25"/>
  <c r="F71" i="25"/>
  <c r="G70" i="25"/>
  <c r="F70" i="25"/>
  <c r="G69" i="25"/>
  <c r="F69" i="25"/>
  <c r="G68" i="25"/>
  <c r="F68" i="25"/>
  <c r="G67" i="25"/>
  <c r="F67" i="25"/>
  <c r="G66" i="25"/>
  <c r="F66" i="25"/>
  <c r="G65" i="25"/>
  <c r="F65" i="25"/>
  <c r="G64" i="25"/>
  <c r="F64" i="25"/>
  <c r="G63" i="25"/>
  <c r="F63" i="25"/>
  <c r="G62" i="25"/>
  <c r="F62" i="25"/>
  <c r="G61" i="25"/>
  <c r="F61" i="25"/>
  <c r="G60" i="25"/>
  <c r="F60" i="25"/>
  <c r="G59" i="25"/>
  <c r="F59" i="25"/>
  <c r="G58" i="25"/>
  <c r="F58" i="25"/>
  <c r="G57" i="25"/>
  <c r="F57" i="25"/>
  <c r="G56" i="25"/>
  <c r="F56" i="25"/>
  <c r="G55" i="25"/>
  <c r="F55" i="25"/>
  <c r="G54" i="25"/>
  <c r="F54" i="25"/>
  <c r="G53" i="25"/>
  <c r="F53" i="25"/>
  <c r="G52" i="25"/>
  <c r="F52" i="25"/>
  <c r="G51" i="25"/>
  <c r="F51" i="25"/>
  <c r="G50" i="25"/>
  <c r="F50" i="25"/>
  <c r="G49" i="25"/>
  <c r="F49" i="25"/>
  <c r="G48" i="25"/>
  <c r="F48" i="25"/>
  <c r="G47" i="25"/>
  <c r="F47" i="25"/>
  <c r="G46" i="25"/>
  <c r="F46" i="25"/>
  <c r="G45" i="25"/>
  <c r="F45" i="25"/>
  <c r="G44" i="25"/>
  <c r="F44" i="25"/>
  <c r="G43" i="25"/>
  <c r="F43" i="25"/>
  <c r="G42" i="25"/>
  <c r="F42" i="25"/>
  <c r="G41" i="25"/>
  <c r="F41" i="25"/>
  <c r="G40" i="25"/>
  <c r="F40" i="25"/>
  <c r="G39" i="25"/>
  <c r="F39" i="25"/>
  <c r="G38" i="25"/>
  <c r="F38" i="25"/>
  <c r="G37" i="25"/>
  <c r="F37" i="25"/>
  <c r="G36" i="25"/>
  <c r="F36" i="25"/>
  <c r="G35" i="25"/>
  <c r="F35" i="25"/>
  <c r="G34" i="25"/>
  <c r="F34" i="25"/>
  <c r="G33" i="25"/>
  <c r="F33" i="25"/>
  <c r="G32" i="25"/>
  <c r="F32" i="25"/>
  <c r="G31" i="25"/>
  <c r="F31" i="25"/>
  <c r="G30" i="25"/>
  <c r="F30" i="25"/>
  <c r="G29" i="25"/>
  <c r="F29" i="25"/>
  <c r="G28" i="25"/>
  <c r="F28" i="25"/>
  <c r="G27" i="25"/>
  <c r="F27" i="25"/>
  <c r="G26" i="25"/>
  <c r="F26" i="25"/>
  <c r="G25" i="25"/>
  <c r="F25" i="25"/>
  <c r="G24" i="25"/>
  <c r="F24" i="25"/>
  <c r="G23" i="25"/>
  <c r="F23" i="25"/>
  <c r="G22" i="25"/>
  <c r="F22" i="25"/>
  <c r="G21" i="25"/>
  <c r="F21" i="25"/>
  <c r="G20" i="25"/>
  <c r="F20" i="25"/>
  <c r="G19" i="25"/>
  <c r="F19" i="25"/>
  <c r="G18" i="25"/>
  <c r="F18" i="25"/>
  <c r="G17" i="25"/>
  <c r="F17" i="25"/>
  <c r="G16" i="25"/>
  <c r="F16" i="25"/>
  <c r="G15" i="25"/>
  <c r="F15" i="25"/>
  <c r="G14" i="25"/>
  <c r="F14" i="25"/>
  <c r="G13" i="25"/>
  <c r="F13" i="25"/>
  <c r="G12" i="25"/>
  <c r="F12" i="25"/>
  <c r="G11" i="25"/>
  <c r="F11" i="25"/>
  <c r="W17" i="22" l="1" a="1"/>
  <c r="W17" i="22" s="1"/>
  <c r="AB18" i="22"/>
  <c r="Z17" i="22"/>
  <c r="Y17" i="22"/>
  <c r="AC17" i="22"/>
  <c r="AC18" i="22"/>
  <c r="Q17" i="22"/>
  <c r="Q18" i="22"/>
  <c r="D25" i="31"/>
  <c r="I25" i="31"/>
  <c r="D25" i="7" l="1"/>
  <c r="I5" i="7" l="1"/>
  <c r="D5" i="7"/>
  <c r="I25" i="7"/>
  <c r="I5" i="3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<sst xmlns="http://schemas.openxmlformats.org/spreadsheetml/2006/main" count="1708" uniqueCount="348">
  <si>
    <t>■高知大学</t>
    <rPh sb="1" eb="5">
      <t>コウチダイガク</t>
    </rPh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</si>
  <si>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</si>
  <si>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</si>
  <si>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19．寄附金等</t>
    <rPh sb="3" eb="7">
      <t>キフキントウ</t>
    </rPh>
    <phoneticPr fontId="1"/>
  </si>
  <si>
    <t>件数</t>
    <rPh sb="0" eb="2">
      <t>ケンスウ</t>
    </rPh>
    <phoneticPr fontId="1"/>
  </si>
  <si>
    <t>受入額</t>
    <phoneticPr fontId="1"/>
  </si>
  <si>
    <t>受入件数の多い順</t>
    <rPh sb="0" eb="4">
      <t>ウケイレケンスウ</t>
    </rPh>
    <rPh sb="5" eb="6">
      <t>オオ</t>
    </rPh>
    <rPh sb="7" eb="8">
      <t>ジュン</t>
    </rPh>
    <phoneticPr fontId="1"/>
  </si>
  <si>
    <t>受入額の高い順</t>
    <rPh sb="0" eb="3">
      <t>ウケイレガク</t>
    </rPh>
    <rPh sb="4" eb="5">
      <t>タカ</t>
    </rPh>
    <rPh sb="6" eb="7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</si>
  <si>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</si>
  <si>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</si>
  <si>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11"/>
  </si>
  <si>
    <t>区分</t>
    <rPh sb="0" eb="2">
      <t>クブン</t>
    </rPh>
    <phoneticPr fontId="1"/>
  </si>
  <si>
    <t>大学名</t>
    <rPh sb="0" eb="3">
      <t>ダイガクメイ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</si>
  <si>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</si>
  <si>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</si>
  <si>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</si>
  <si>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</si>
  <si>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</si>
  <si>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</si>
  <si>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</si>
  <si>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</si>
  <si>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</si>
  <si>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</si>
  <si>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</si>
  <si>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</si>
  <si>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</si>
  <si>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</si>
  <si>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</si>
  <si>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</si>
  <si>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</si>
  <si>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</si>
  <si>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</si>
  <si>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</si>
  <si>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</si>
  <si>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</si>
  <si>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</si>
  <si>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</si>
  <si>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</si>
  <si>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</si>
  <si>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</si>
  <si>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</si>
  <si>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</si>
  <si>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</si>
  <si>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</si>
  <si>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</si>
  <si>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</si>
  <si>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</si>
  <si>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</si>
  <si>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</si>
  <si>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</si>
  <si>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</si>
  <si>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</si>
  <si>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</si>
  <si>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</si>
  <si>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</si>
  <si>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</si>
  <si>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</si>
  <si>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</si>
  <si>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</si>
  <si>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</si>
  <si>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</si>
  <si>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</si>
  <si>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</si>
  <si>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</si>
  <si>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</si>
  <si>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</si>
  <si>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</si>
  <si>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</si>
  <si>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</si>
  <si>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</si>
  <si>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</si>
  <si>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</si>
  <si>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</si>
  <si>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</si>
  <si>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</si>
  <si>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</si>
  <si>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</si>
  <si>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</si>
  <si>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</si>
  <si>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</si>
  <si>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</si>
  <si>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</si>
  <si>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</si>
  <si>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</si>
  <si>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</si>
  <si>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</si>
  <si>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</si>
  <si>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</si>
  <si>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</si>
  <si>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</si>
  <si>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</si>
  <si>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</si>
  <si>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</si>
  <si>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</si>
  <si>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</si>
  <si>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</si>
  <si>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</si>
  <si>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</si>
  <si>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</si>
  <si>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</si>
  <si>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</si>
  <si>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</si>
  <si>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</si>
  <si>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</si>
  <si>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</si>
  <si>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</si>
  <si>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</si>
  <si>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</si>
  <si>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</si>
  <si>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</si>
  <si>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</si>
  <si>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</si>
  <si>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</si>
  <si>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</si>
  <si>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</si>
  <si>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</si>
  <si>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</si>
  <si>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</si>
  <si>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</si>
  <si>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</si>
  <si>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</si>
  <si>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</si>
  <si>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</si>
  <si>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</si>
  <si>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</si>
  <si>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</si>
  <si>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</si>
  <si>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</si>
  <si>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</si>
  <si>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</si>
  <si>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</si>
  <si>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</si>
  <si>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</si>
  <si>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</si>
  <si>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</si>
  <si>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</si>
  <si>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</si>
  <si>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</si>
  <si>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</si>
  <si>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</si>
  <si>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</si>
  <si>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</si>
  <si>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</si>
  <si>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</si>
  <si>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</si>
  <si>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</si>
  <si>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</si>
  <si>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</si>
  <si>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</si>
  <si>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</si>
  <si>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</si>
  <si>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</si>
  <si>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</si>
  <si>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</si>
  <si>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</si>
  <si>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</si>
  <si>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</si>
  <si>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</si>
  <si>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</si>
  <si>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</si>
  <si>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</si>
  <si>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</si>
  <si>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</si>
  <si>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</si>
  <si>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</si>
  <si>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</si>
  <si>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</si>
  <si>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</si>
  <si>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</si>
  <si>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</si>
  <si>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</si>
  <si>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</si>
  <si>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</si>
  <si>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</si>
  <si>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</si>
  <si>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</si>
  <si>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</si>
  <si>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</si>
  <si>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</si>
  <si>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</si>
  <si>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</si>
  <si>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</si>
  <si>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</si>
  <si>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</si>
  <si>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</si>
  <si>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目次に戻る</t>
    <rPh sb="0" eb="2">
      <t>モクジ</t>
    </rPh>
    <rPh sb="3" eb="4">
      <t>モド</t>
    </rPh>
    <phoneticPr fontId="1"/>
  </si>
  <si>
    <t>■目次</t>
    <phoneticPr fontId="1"/>
  </si>
  <si>
    <t>19.グラフデータ</t>
    <phoneticPr fontId="1"/>
  </si>
  <si>
    <t>19-1.2019</t>
    <phoneticPr fontId="1"/>
  </si>
  <si>
    <t>19-1.2020</t>
    <phoneticPr fontId="1"/>
  </si>
  <si>
    <t>19-1.2021</t>
    <phoneticPr fontId="1"/>
  </si>
  <si>
    <t>19-1.寄附金等</t>
    <rPh sb="5" eb="8">
      <t>キフキン</t>
    </rPh>
    <rPh sb="8" eb="9">
      <t>トウ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</si>
  <si>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</si>
  <si>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増加傾向⤴</t>
    <rPh sb="0" eb="2">
      <t>ゾウカ</t>
    </rPh>
    <rPh sb="2" eb="4">
      <t>ケイコウ</t>
    </rPh>
    <phoneticPr fontId="1"/>
  </si>
  <si>
    <t>減少傾向⤵</t>
    <rPh sb="0" eb="4">
      <t>ゲンショウケイコウ</t>
    </rPh>
    <phoneticPr fontId="1"/>
  </si>
  <si>
    <t>国立大学平均</t>
    <rPh sb="0" eb="4">
      <t>コクリツダイガク</t>
    </rPh>
    <rPh sb="4" eb="6">
      <t>ヘイキン</t>
    </rPh>
    <phoneticPr fontId="1"/>
  </si>
  <si>
    <t>（２）．国立大学・ベンチマーク大学平均</t>
    <rPh sb="4" eb="8">
      <t>コクリツダイガク</t>
    </rPh>
    <rPh sb="15" eb="17">
      <t>ダイガク</t>
    </rPh>
    <rPh sb="17" eb="19">
      <t>ヘイキン</t>
    </rPh>
    <phoneticPr fontId="1"/>
  </si>
  <si>
    <t>増減</t>
    <rPh sb="0" eb="2">
      <t>ゾウゲン</t>
    </rPh>
    <phoneticPr fontId="1"/>
  </si>
  <si>
    <t>（１）．総計</t>
    <rPh sb="4" eb="6">
      <t>ソウケイ</t>
    </rPh>
    <phoneticPr fontId="1"/>
  </si>
  <si>
    <t>19-2.寄附金等（平均）</t>
    <rPh sb="5" eb="9">
      <t>キフキントウ</t>
    </rPh>
    <rPh sb="10" eb="12">
      <t>ヘイキン</t>
    </rPh>
    <phoneticPr fontId="1"/>
  </si>
  <si>
    <t>―</t>
    <phoneticPr fontId="1"/>
  </si>
  <si>
    <t>A</t>
  </si>
  <si>
    <t>E</t>
  </si>
  <si>
    <t>B</t>
  </si>
  <si>
    <t>C</t>
  </si>
  <si>
    <t>D</t>
  </si>
  <si>
    <t>G</t>
  </si>
  <si>
    <t>H</t>
  </si>
  <si>
    <t>F</t>
  </si>
  <si>
    <t>ベンチマーク大学平均</t>
    <rPh sb="6" eb="10">
      <t>ダイガクヘイキン</t>
    </rPh>
    <phoneticPr fontId="1"/>
  </si>
  <si>
    <t>19-1．寄附金等</t>
    <rPh sb="5" eb="9">
      <t>キフキントウ</t>
    </rPh>
    <phoneticPr fontId="1"/>
  </si>
  <si>
    <t>データ個数</t>
    <rPh sb="3" eb="5">
      <t>コスウ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</si>
  <si>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</si>
  <si>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■ベンチマーク大学平均</t>
    <rPh sb="7" eb="9">
      <t>ダイガク</t>
    </rPh>
    <rPh sb="9" eb="11">
      <t>ヘイキン</t>
    </rPh>
    <phoneticPr fontId="1"/>
  </si>
  <si>
    <t>隔年で増減</t>
    <rPh sb="0" eb="2">
      <t>カクネン</t>
    </rPh>
    <rPh sb="3" eb="5">
      <t>ゾウゲン</t>
    </rPh>
    <phoneticPr fontId="1"/>
  </si>
  <si>
    <t>■国立大学平均</t>
    <rPh sb="1" eb="5">
      <t>コクリツダイガク</t>
    </rPh>
    <rPh sb="5" eb="7">
      <t>ヘイキン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</si>
  <si>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</si>
  <si>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</si>
  <si>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</si>
  <si>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19.寄附金等</t>
    <rPh sb="3" eb="7">
      <t>キフキントウ</t>
    </rPh>
    <phoneticPr fontId="1"/>
  </si>
  <si>
    <t>（３）．全国立大学一覧</t>
    <rPh sb="4" eb="11">
      <t>ゼンコクリツダイガクイチラン</t>
    </rPh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</si>
  <si>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</si>
  <si>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</si>
  <si>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</si>
  <si>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</si>
  <si>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</si>
  <si>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</si>
  <si>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</si>
  <si>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</si>
  <si>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</si>
  <si>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</si>
  <si>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</si>
  <si>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</si>
  <si>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</si>
  <si>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</si>
  <si>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</si>
  <si>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</si>
  <si>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</si>
  <si>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</si>
  <si>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</si>
  <si>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</si>
  <si>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</si>
  <si>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</si>
  <si>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</si>
  <si>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</si>
  <si>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</si>
  <si>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</si>
  <si>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</si>
  <si>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</si>
  <si>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</si>
  <si>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</si>
  <si>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</si>
  <si>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</si>
  <si>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</si>
  <si>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</si>
  <si>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</si>
  <si>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</si>
  <si>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</si>
  <si>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</si>
  <si>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</si>
  <si>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</si>
  <si>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</si>
  <si>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</si>
  <si>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</si>
  <si>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</si>
  <si>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</si>
  <si>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</si>
  <si>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</si>
  <si>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</si>
  <si>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</si>
  <si>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</si>
  <si>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</si>
  <si>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</si>
  <si>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</si>
  <si>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</si>
  <si>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</si>
  <si>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</si>
  <si>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</si>
  <si>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</si>
  <si>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</si>
  <si>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</si>
  <si>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</si>
  <si>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</si>
  <si>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</si>
  <si>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</si>
  <si>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</si>
  <si>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</si>
  <si>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</si>
  <si>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</si>
  <si>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</si>
  <si>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</si>
  <si>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</si>
  <si>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</si>
  <si>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</si>
  <si>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</si>
  <si>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</si>
  <si>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</si>
  <si>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</si>
  <si>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</si>
  <si>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</si>
  <si>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</si>
  <si>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</si>
  <si>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</si>
  <si>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</si>
  <si>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</si>
  <si>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</si>
  <si>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</si>
  <si>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</si>
  <si>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</si>
  <si>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</si>
  <si>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</si>
  <si>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</si>
  <si>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</si>
  <si>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</si>
  <si>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</si>
  <si>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</si>
  <si>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</si>
  <si>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</si>
  <si>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</si>
  <si>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</si>
  <si>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</si>
  <si>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</si>
  <si>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</si>
  <si>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</si>
  <si>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</si>
  <si>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</si>
  <si>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</si>
  <si>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</si>
  <si>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</si>
  <si>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</si>
  <si>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</si>
  <si>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</si>
  <si>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受入金額の推移</t>
    <rPh sb="0" eb="2">
      <t>ウケイ</t>
    </rPh>
    <rPh sb="2" eb="4">
      <t>キンガク</t>
    </rPh>
    <rPh sb="5" eb="7">
      <t>スイイ</t>
    </rPh>
    <phoneticPr fontId="1"/>
  </si>
  <si>
    <t>受入件数の推移</t>
    <rPh sb="0" eb="2">
      <t>ウケイ</t>
    </rPh>
    <rPh sb="2" eb="4">
      <t>ケンスウ</t>
    </rPh>
    <rPh sb="5" eb="7">
      <t>スイイ</t>
    </rPh>
    <phoneticPr fontId="1"/>
  </si>
  <si>
    <t>受入金額</t>
    <rPh sb="0" eb="2">
      <t>ウケイレ</t>
    </rPh>
    <rPh sb="2" eb="4">
      <t>キンガク</t>
    </rPh>
    <phoneticPr fontId="1"/>
  </si>
  <si>
    <t>受入件数</t>
    <rPh sb="0" eb="2">
      <t>ウケイレ</t>
    </rPh>
    <rPh sb="2" eb="4">
      <t>ケンスウ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</si>
  <si>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</si>
  <si>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</si>
  <si>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</si>
  <si>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</si>
  <si>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文部科学省「産学連携等実施状況調査」を加工して作成（https://www.mext.go.jp/a_menu/shinkou/sangaku/sangakub.htm）</t>
    <rPh sb="11" eb="13">
      <t>ジッシ</t>
    </rPh>
    <rPh sb="13" eb="15">
      <t>ジョウキョウ</t>
    </rPh>
    <phoneticPr fontId="1"/>
  </si>
  <si>
    <t>19-1.2022</t>
    <phoneticPr fontId="1"/>
  </si>
  <si>
    <t>５年平均±３％判定</t>
    <rPh sb="7" eb="9">
      <t>ハンテイ</t>
    </rPh>
    <phoneticPr fontId="1"/>
  </si>
  <si>
    <t>５年間平均</t>
    <rPh sb="3" eb="5">
      <t>ヘイキン</t>
    </rPh>
    <phoneticPr fontId="1"/>
  </si>
  <si>
    <t>総合計</t>
    <rPh sb="0" eb="3">
      <t>ソウゴウケイ</t>
    </rPh>
    <phoneticPr fontId="1"/>
  </si>
  <si>
    <t>５年平均</t>
    <phoneticPr fontId="1"/>
  </si>
  <si>
    <t>５年平均±３％判定</t>
    <rPh sb="1" eb="4">
      <t>ネンヘイキン</t>
    </rPh>
    <rPh sb="7" eb="9">
      <t>ハンテイ</t>
    </rPh>
    <phoneticPr fontId="1"/>
  </si>
  <si>
    <t>19-1.2023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</si>
</sst>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_);\(#,##0\)"/>
    <numFmt numFmtId="177" formatCode="#,##0_);[Red]\(#,##0\)"/>
    <numFmt numFmtId="178" formatCode="#,##0_ "/>
    <numFmt numFmtId="179" formatCode="#,##0.0&quot;件&quot;"/>
    <numFmt numFmtId="180" formatCode="#,##0.0_);[Red]\(#,##0.0\)"/>
    <numFmt numFmtId="181" formatCode="#,##0.0&quot;百万円&quot;"/>
    <numFmt numFmtId="182" formatCode="0.0"/>
    <numFmt numFmtId="183" formatCode="#,##0.0_ "/>
    <numFmt numFmtId="184" formatCode="#,##0.0&quot;千円&quot;"/>
    <numFmt numFmtId="185" formatCode="\+#,##0.0&quot;千円&quot;;\-#,##0.0&quot;千円&quot;;&quot;±0千円&quot;"/>
    <numFmt numFmtId="186" formatCode="\+#,##0.0&quot;件&quot;;\-#,##0.0&quot;件&quot;;&quot;±0件&quot;"/>
    <numFmt numFmtId="187" formatCode="\+#,##0.0&quot;百万円&quot;;\-#,##0.0&quot;百万円&quot;;&quot;±0円&quot;"/>
    <numFmt numFmtId="188" formatCode="&quot;R&quot;General"/>
    <numFmt numFmtId="189" formatCode="#,##0.0_);\(#,##0.0\)"/>
  </numFmts>
  <fonts count="20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0"/>
      <name val="System"/>
      <family val="2"/>
    </font>
    <font>
      <sz val="11"/>
      <name val="ＭＳ Ｐ明朝"/>
      <family val="1"/>
      <charset val="128"/>
    </font>
    <font>
      <sz val="11"/>
      <color rgb="FFFF0000"/>
      <name val="ＭＳ 明朝"/>
      <family val="2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11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u/>
      <sz val="11"/>
      <color theme="1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4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38" fontId="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/>
    <xf numFmtId="9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06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4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11" xfId="0" applyBorder="1" applyAlignment="1">
      <alignment horizontal="center" vertical="center"/>
    </xf>
    <xf numFmtId="38" fontId="9" fillId="0" borderId="12" xfId="2" applyFont="1" applyBorder="1" applyAlignment="1">
      <alignment horizontal="center" vertical="center" wrapText="1"/>
    </xf>
    <xf numFmtId="178" fontId="9" fillId="0" borderId="13" xfId="7" applyNumberFormat="1" applyFont="1" applyBorder="1" applyAlignment="1">
      <alignment horizontal="center" vertical="center" wrapText="1"/>
    </xf>
    <xf numFmtId="0" fontId="0" fillId="4" borderId="14" xfId="0" applyFill="1" applyBorder="1">
      <alignment vertical="center"/>
    </xf>
    <xf numFmtId="178" fontId="0" fillId="4" borderId="12" xfId="0" applyNumberFormat="1" applyFill="1" applyBorder="1">
      <alignment vertical="center"/>
    </xf>
    <xf numFmtId="178" fontId="0" fillId="4" borderId="15" xfId="0" applyNumberFormat="1" applyFill="1" applyBorder="1">
      <alignment vertical="center"/>
    </xf>
    <xf numFmtId="178" fontId="0" fillId="4" borderId="13" xfId="0" applyNumberFormat="1" applyFill="1" applyBorder="1">
      <alignment vertical="center"/>
    </xf>
    <xf numFmtId="0" fontId="0" fillId="0" borderId="16" xfId="0" applyBorder="1">
      <alignment vertical="center"/>
    </xf>
    <xf numFmtId="178" fontId="0" fillId="0" borderId="17" xfId="0" applyNumberFormat="1" applyBorder="1">
      <alignment vertical="center"/>
    </xf>
    <xf numFmtId="178" fontId="0" fillId="0" borderId="18" xfId="0" applyNumberFormat="1" applyBorder="1">
      <alignment vertical="center"/>
    </xf>
    <xf numFmtId="178" fontId="0" fillId="0" borderId="19" xfId="0" applyNumberFormat="1" applyBorder="1">
      <alignment vertical="center"/>
    </xf>
    <xf numFmtId="0" fontId="0" fillId="0" borderId="20" xfId="0" applyBorder="1">
      <alignment vertical="center"/>
    </xf>
    <xf numFmtId="178" fontId="0" fillId="0" borderId="21" xfId="0" applyNumberFormat="1" applyBorder="1">
      <alignment vertical="center"/>
    </xf>
    <xf numFmtId="178" fontId="0" fillId="0" borderId="22" xfId="0" applyNumberFormat="1" applyBorder="1">
      <alignment vertical="center"/>
    </xf>
    <xf numFmtId="178" fontId="0" fillId="0" borderId="23" xfId="0" applyNumberFormat="1" applyBorder="1">
      <alignment vertical="center"/>
    </xf>
    <xf numFmtId="178" fontId="10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38" fontId="9" fillId="0" borderId="26" xfId="2" applyFont="1" applyFill="1" applyBorder="1" applyAlignment="1">
      <alignment horizontal="center" vertical="center" wrapText="1"/>
    </xf>
    <xf numFmtId="177" fontId="9" fillId="0" borderId="27" xfId="7" applyNumberFormat="1" applyFont="1" applyFill="1" applyBorder="1" applyAlignment="1">
      <alignment horizontal="center" vertical="center" wrapText="1"/>
    </xf>
    <xf numFmtId="178" fontId="9" fillId="0" borderId="28" xfId="7" applyNumberFormat="1" applyFont="1" applyFill="1" applyBorder="1" applyAlignment="1">
      <alignment horizontal="center" vertical="center" wrapText="1"/>
    </xf>
    <xf numFmtId="178" fontId="9" fillId="0" borderId="29" xfId="7" applyNumberFormat="1" applyFont="1" applyFill="1" applyBorder="1" applyAlignment="1">
      <alignment horizontal="center" vertical="center" wrapText="1"/>
    </xf>
    <xf numFmtId="0" fontId="0" fillId="0" borderId="11" xfId="0" applyFill="1" applyBorder="1">
      <alignment vertical="center"/>
    </xf>
    <xf numFmtId="178" fontId="0" fillId="0" borderId="17" xfId="0" applyNumberFormat="1" applyFill="1" applyBorder="1">
      <alignment vertical="center"/>
    </xf>
    <xf numFmtId="177" fontId="0" fillId="0" borderId="30" xfId="8" applyNumberFormat="1" applyFont="1" applyFill="1" applyBorder="1">
      <alignment vertical="center"/>
    </xf>
    <xf numFmtId="178" fontId="0" fillId="0" borderId="31" xfId="0" applyNumberFormat="1" applyFill="1" applyBorder="1">
      <alignment vertical="center"/>
    </xf>
    <xf numFmtId="178" fontId="0" fillId="0" borderId="32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11" xfId="0" applyBorder="1">
      <alignment vertical="center"/>
    </xf>
    <xf numFmtId="177" fontId="0" fillId="0" borderId="30" xfId="8" applyNumberFormat="1" applyFont="1" applyBorder="1">
      <alignment vertical="center"/>
    </xf>
    <xf numFmtId="0" fontId="0" fillId="4" borderId="11" xfId="0" applyFill="1" applyBorder="1">
      <alignment vertical="center"/>
    </xf>
    <xf numFmtId="178" fontId="0" fillId="4" borderId="17" xfId="0" applyNumberFormat="1" applyFill="1" applyBorder="1">
      <alignment vertical="center"/>
    </xf>
    <xf numFmtId="177" fontId="0" fillId="4" borderId="30" xfId="8" applyNumberFormat="1" applyFont="1" applyFill="1" applyBorder="1">
      <alignment vertical="center"/>
    </xf>
    <xf numFmtId="178" fontId="0" fillId="4" borderId="31" xfId="0" applyNumberFormat="1" applyFill="1" applyBorder="1">
      <alignment vertical="center"/>
    </xf>
    <xf numFmtId="178" fontId="0" fillId="4" borderId="32" xfId="0" applyNumberFormat="1" applyFill="1" applyBorder="1">
      <alignment vertical="center"/>
    </xf>
    <xf numFmtId="177" fontId="0" fillId="0" borderId="33" xfId="8" applyNumberFormat="1" applyFont="1" applyBorder="1">
      <alignment vertical="center"/>
    </xf>
    <xf numFmtId="178" fontId="0" fillId="0" borderId="34" xfId="0" applyNumberFormat="1" applyFill="1" applyBorder="1">
      <alignment vertical="center"/>
    </xf>
    <xf numFmtId="178" fontId="0" fillId="0" borderId="35" xfId="0" applyNumberFormat="1" applyFill="1" applyBorder="1">
      <alignment vertical="center"/>
    </xf>
    <xf numFmtId="177" fontId="10" fillId="0" borderId="0" xfId="0" applyNumberFormat="1" applyFont="1">
      <alignment vertical="center"/>
    </xf>
    <xf numFmtId="38" fontId="9" fillId="0" borderId="26" xfId="2" applyFont="1" applyBorder="1" applyAlignment="1">
      <alignment horizontal="center" vertical="center" wrapText="1"/>
    </xf>
    <xf numFmtId="177" fontId="9" fillId="0" borderId="27" xfId="7" applyNumberFormat="1" applyFont="1" applyBorder="1" applyAlignment="1">
      <alignment horizontal="center" vertical="center" wrapText="1"/>
    </xf>
    <xf numFmtId="177" fontId="0" fillId="0" borderId="0" xfId="0" applyNumberFormat="1">
      <alignment vertical="center"/>
    </xf>
    <xf numFmtId="0" fontId="12" fillId="0" borderId="36" xfId="9" applyBorder="1" applyAlignment="1">
      <alignment horizontal="center" vertical="center"/>
    </xf>
    <xf numFmtId="0" fontId="12" fillId="0" borderId="1" xfId="9" applyBorder="1" applyAlignment="1">
      <alignment vertical="center" wrapText="1"/>
    </xf>
    <xf numFmtId="0" fontId="12" fillId="0" borderId="1" xfId="9" applyBorder="1">
      <alignment vertical="center"/>
    </xf>
    <xf numFmtId="49" fontId="0" fillId="0" borderId="0" xfId="0" applyNumberFormat="1">
      <alignment vertical="center"/>
    </xf>
    <xf numFmtId="177" fontId="9" fillId="0" borderId="15" xfId="7" applyNumberFormat="1" applyFont="1" applyBorder="1" applyAlignment="1">
      <alignment horizontal="center" vertical="center" wrapText="1"/>
    </xf>
    <xf numFmtId="178" fontId="9" fillId="0" borderId="40" xfId="7" applyNumberFormat="1" applyFont="1" applyBorder="1" applyAlignment="1">
      <alignment horizontal="center" vertical="center" wrapText="1"/>
    </xf>
    <xf numFmtId="178" fontId="0" fillId="4" borderId="40" xfId="0" applyNumberFormat="1" applyFill="1" applyBorder="1">
      <alignment vertical="center"/>
    </xf>
    <xf numFmtId="0" fontId="0" fillId="0" borderId="0" xfId="0" applyBorder="1">
      <alignment vertical="center"/>
    </xf>
    <xf numFmtId="0" fontId="13" fillId="0" borderId="0" xfId="0" applyFont="1" applyFill="1" applyBorder="1">
      <alignment vertical="center"/>
    </xf>
    <xf numFmtId="0" fontId="14" fillId="0" borderId="0" xfId="0" applyFont="1" applyFill="1" applyBorder="1">
      <alignment vertical="center"/>
    </xf>
    <xf numFmtId="0" fontId="1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0" fillId="5" borderId="0" xfId="0" applyFill="1">
      <alignment vertical="center"/>
    </xf>
    <xf numFmtId="0" fontId="0" fillId="8" borderId="0" xfId="0" applyFill="1">
      <alignment vertical="center"/>
    </xf>
    <xf numFmtId="0" fontId="12" fillId="0" borderId="1" xfId="9" applyBorder="1" applyAlignment="1">
      <alignment horizontal="center" vertical="center"/>
    </xf>
    <xf numFmtId="183" fontId="0" fillId="0" borderId="17" xfId="0" applyNumberFormat="1" applyBorder="1">
      <alignment vertical="center"/>
    </xf>
    <xf numFmtId="183" fontId="0" fillId="0" borderId="11" xfId="0" applyNumberFormat="1" applyBorder="1">
      <alignment vertical="center"/>
    </xf>
    <xf numFmtId="183" fontId="0" fillId="0" borderId="21" xfId="0" applyNumberFormat="1" applyBorder="1">
      <alignment vertical="center"/>
    </xf>
    <xf numFmtId="183" fontId="0" fillId="0" borderId="39" xfId="0" applyNumberFormat="1" applyBorder="1">
      <alignment vertical="center"/>
    </xf>
    <xf numFmtId="0" fontId="6" fillId="0" borderId="1" xfId="0" applyFont="1" applyBorder="1" applyAlignment="1">
      <alignment horizontal="center" vertical="center"/>
    </xf>
    <xf numFmtId="184" fontId="6" fillId="0" borderId="1" xfId="0" applyNumberFormat="1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17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85" fontId="5" fillId="0" borderId="1" xfId="0" applyNumberFormat="1" applyFont="1" applyBorder="1" applyAlignment="1">
      <alignment horizontal="center" vertical="center"/>
    </xf>
    <xf numFmtId="186" fontId="5" fillId="0" borderId="1" xfId="0" applyNumberFormat="1" applyFont="1" applyBorder="1" applyAlignment="1">
      <alignment horizontal="center" vertical="center"/>
    </xf>
    <xf numFmtId="181" fontId="6" fillId="0" borderId="1" xfId="0" applyNumberFormat="1" applyFont="1" applyBorder="1" applyAlignment="1">
      <alignment horizontal="center" vertical="center" shrinkToFit="1"/>
    </xf>
    <xf numFmtId="187" fontId="5" fillId="0" borderId="1" xfId="0" applyNumberFormat="1" applyFont="1" applyBorder="1" applyAlignment="1">
      <alignment horizontal="center" vertical="center" shrinkToFit="1"/>
    </xf>
    <xf numFmtId="187" fontId="5" fillId="0" borderId="1" xfId="0" applyNumberFormat="1" applyFont="1" applyBorder="1" applyAlignment="1">
      <alignment horizontal="center" vertical="center"/>
    </xf>
    <xf numFmtId="0" fontId="13" fillId="0" borderId="0" xfId="0" applyFont="1" applyProtection="1">
      <alignment vertical="center"/>
    </xf>
    <xf numFmtId="0" fontId="16" fillId="0" borderId="36" xfId="9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7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0" xfId="0" applyProtection="1">
      <alignment vertical="center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6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6" fillId="0" borderId="49" xfId="0" applyFont="1" applyBorder="1" applyAlignment="1" applyProtection="1">
      <alignment horizontal="center" vertical="center"/>
    </xf>
    <xf numFmtId="0" fontId="6" fillId="10" borderId="0" xfId="0" applyFont="1" applyFill="1" applyAlignment="1" applyProtection="1">
      <alignment horizontal="center" vertical="center"/>
    </xf>
    <xf numFmtId="0" fontId="13" fillId="5" borderId="2" xfId="0" applyFont="1" applyFill="1" applyBorder="1" applyProtection="1">
      <alignment vertical="center"/>
    </xf>
    <xf numFmtId="0" fontId="13" fillId="5" borderId="3" xfId="0" applyFont="1" applyFill="1" applyBorder="1" applyProtection="1">
      <alignment vertical="center"/>
    </xf>
    <xf numFmtId="0" fontId="13" fillId="5" borderId="3" xfId="0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vertical="center" shrinkToFit="1"/>
    </xf>
    <xf numFmtId="0" fontId="6" fillId="5" borderId="3" xfId="0" applyFont="1" applyFill="1" applyBorder="1" applyProtection="1">
      <alignment vertical="center"/>
    </xf>
    <xf numFmtId="0" fontId="0" fillId="5" borderId="3" xfId="0" applyFill="1" applyBorder="1" applyProtection="1">
      <alignment vertical="center"/>
    </xf>
    <xf numFmtId="0" fontId="13" fillId="5" borderId="4" xfId="0" applyFont="1" applyFill="1" applyBorder="1" applyProtection="1">
      <alignment vertical="center"/>
    </xf>
    <xf numFmtId="0" fontId="13" fillId="5" borderId="5" xfId="0" applyFont="1" applyFill="1" applyBorder="1" applyProtection="1">
      <alignment vertical="center"/>
    </xf>
    <xf numFmtId="0" fontId="13" fillId="5" borderId="0" xfId="0" applyFont="1" applyFill="1" applyBorder="1" applyProtection="1">
      <alignment vertical="center"/>
    </xf>
    <xf numFmtId="0" fontId="13" fillId="5" borderId="0" xfId="0" applyFont="1" applyFill="1" applyBorder="1" applyAlignment="1" applyProtection="1">
      <alignment horizontal="center" vertical="center"/>
    </xf>
    <xf numFmtId="0" fontId="13" fillId="5" borderId="6" xfId="0" applyFont="1" applyFill="1" applyBorder="1" applyProtection="1">
      <alignment vertical="center"/>
    </xf>
    <xf numFmtId="0" fontId="13" fillId="4" borderId="1" xfId="0" applyFont="1" applyFill="1" applyBorder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7" borderId="38" xfId="0" applyFont="1" applyFill="1" applyBorder="1" applyAlignment="1" applyProtection="1">
      <alignment horizontal="center" vertical="center" shrinkToFit="1"/>
    </xf>
    <xf numFmtId="0" fontId="6" fillId="7" borderId="29" xfId="0" applyFont="1" applyFill="1" applyBorder="1" applyAlignment="1" applyProtection="1">
      <alignment horizontal="center" vertical="center" shrinkToFit="1"/>
    </xf>
    <xf numFmtId="0" fontId="6" fillId="6" borderId="38" xfId="0" applyFont="1" applyFill="1" applyBorder="1" applyAlignment="1" applyProtection="1">
      <alignment horizontal="center" vertical="center" shrinkToFit="1"/>
    </xf>
    <xf numFmtId="0" fontId="6" fillId="6" borderId="29" xfId="0" applyFont="1" applyFill="1" applyBorder="1" applyAlignment="1" applyProtection="1">
      <alignment horizontal="center" vertical="center" shrinkToFit="1"/>
    </xf>
    <xf numFmtId="0" fontId="13" fillId="0" borderId="1" xfId="3" applyFont="1" applyBorder="1" applyProtection="1"/>
    <xf numFmtId="0" fontId="6" fillId="0" borderId="32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 shrinkToFit="1"/>
    </xf>
    <xf numFmtId="177" fontId="6" fillId="0" borderId="17" xfId="0" applyNumberFormat="1" applyFont="1" applyBorder="1" applyAlignment="1" applyProtection="1">
      <alignment horizontal="center" vertical="center"/>
    </xf>
    <xf numFmtId="182" fontId="6" fillId="0" borderId="1" xfId="0" applyNumberFormat="1" applyFont="1" applyBorder="1" applyAlignment="1" applyProtection="1">
      <alignment horizontal="center" vertical="center" shrinkToFit="1"/>
    </xf>
    <xf numFmtId="0" fontId="6" fillId="0" borderId="32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13" fillId="0" borderId="51" xfId="0" applyFont="1" applyBorder="1" applyAlignment="1" applyProtection="1">
      <alignment horizontal="center" vertical="center"/>
    </xf>
    <xf numFmtId="0" fontId="13" fillId="0" borderId="1" xfId="0" applyFont="1" applyBorder="1" applyProtection="1">
      <alignment vertical="center"/>
    </xf>
    <xf numFmtId="0" fontId="6" fillId="0" borderId="35" xfId="0" applyFont="1" applyBorder="1" applyAlignment="1" applyProtection="1">
      <alignment horizontal="center" vertical="center"/>
    </xf>
    <xf numFmtId="0" fontId="6" fillId="0" borderId="21" xfId="0" applyFont="1" applyBorder="1" applyAlignment="1" applyProtection="1">
      <alignment horizontal="center" vertical="center"/>
    </xf>
    <xf numFmtId="0" fontId="6" fillId="0" borderId="39" xfId="0" applyFont="1" applyBorder="1" applyAlignment="1" applyProtection="1">
      <alignment horizontal="center" vertical="center" shrinkToFit="1"/>
    </xf>
    <xf numFmtId="177" fontId="6" fillId="0" borderId="21" xfId="0" applyNumberFormat="1" applyFont="1" applyBorder="1" applyAlignment="1" applyProtection="1">
      <alignment horizontal="center" vertical="center"/>
    </xf>
    <xf numFmtId="182" fontId="6" fillId="0" borderId="49" xfId="0" applyNumberFormat="1" applyFont="1" applyBorder="1" applyAlignment="1" applyProtection="1">
      <alignment horizontal="center" vertical="center" shrinkToFit="1"/>
    </xf>
    <xf numFmtId="0" fontId="6" fillId="0" borderId="35" xfId="0" applyFont="1" applyBorder="1" applyAlignment="1" applyProtection="1">
      <alignment horizontal="center" vertical="center" shrinkToFit="1"/>
    </xf>
    <xf numFmtId="177" fontId="6" fillId="0" borderId="49" xfId="0" applyNumberFormat="1" applyFont="1" applyBorder="1" applyAlignment="1" applyProtection="1">
      <alignment horizontal="center" vertical="center"/>
    </xf>
    <xf numFmtId="0" fontId="13" fillId="0" borderId="52" xfId="0" applyFont="1" applyBorder="1" applyAlignment="1" applyProtection="1">
      <alignment horizontal="center" vertical="center"/>
    </xf>
    <xf numFmtId="0" fontId="13" fillId="5" borderId="0" xfId="0" applyFont="1" applyFill="1" applyProtection="1">
      <alignment vertical="center"/>
    </xf>
    <xf numFmtId="0" fontId="13" fillId="3" borderId="1" xfId="0" applyFont="1" applyFill="1" applyBorder="1" applyProtection="1">
      <alignment vertical="center"/>
    </xf>
    <xf numFmtId="0" fontId="17" fillId="0" borderId="1" xfId="0" applyFont="1" applyFill="1" applyBorder="1" applyProtection="1">
      <alignment vertical="center"/>
    </xf>
    <xf numFmtId="0" fontId="13" fillId="0" borderId="1" xfId="0" applyFont="1" applyFill="1" applyBorder="1" applyProtection="1">
      <alignment vertical="center"/>
    </xf>
    <xf numFmtId="0" fontId="13" fillId="5" borderId="7" xfId="0" applyFont="1" applyFill="1" applyBorder="1" applyProtection="1">
      <alignment vertical="center"/>
    </xf>
    <xf numFmtId="0" fontId="13" fillId="5" borderId="8" xfId="0" applyFont="1" applyFill="1" applyBorder="1" applyProtection="1">
      <alignment vertical="center"/>
    </xf>
    <xf numFmtId="0" fontId="13" fillId="5" borderId="8" xfId="0" applyFont="1" applyFill="1" applyBorder="1" applyAlignment="1" applyProtection="1">
      <alignment horizontal="center" vertical="center"/>
    </xf>
    <xf numFmtId="0" fontId="13" fillId="5" borderId="9" xfId="0" applyFont="1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0" fillId="0" borderId="58" xfId="0" applyBorder="1">
      <alignment vertical="center"/>
    </xf>
    <xf numFmtId="178" fontId="0" fillId="0" borderId="59" xfId="0" applyNumberFormat="1" applyBorder="1">
      <alignment vertical="center"/>
    </xf>
    <xf numFmtId="178" fontId="0" fillId="0" borderId="60" xfId="0" applyNumberFormat="1" applyBorder="1">
      <alignment vertical="center"/>
    </xf>
    <xf numFmtId="0" fontId="13" fillId="0" borderId="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shrinkToFit="1"/>
    </xf>
    <xf numFmtId="9" fontId="6" fillId="0" borderId="46" xfId="0" applyNumberFormat="1" applyFont="1" applyBorder="1" applyAlignment="1">
      <alignment horizontal="center" vertical="center" shrinkToFit="1"/>
    </xf>
    <xf numFmtId="176" fontId="13" fillId="0" borderId="1" xfId="0" applyNumberFormat="1" applyFont="1" applyBorder="1" applyAlignment="1">
      <alignment horizontal="center" vertical="center"/>
    </xf>
    <xf numFmtId="180" fontId="6" fillId="0" borderId="17" xfId="0" applyNumberFormat="1" applyFont="1" applyBorder="1" applyAlignment="1">
      <alignment horizontal="center" vertical="center" shrinkToFit="1"/>
    </xf>
    <xf numFmtId="180" fontId="6" fillId="0" borderId="46" xfId="0" applyNumberFormat="1" applyFont="1" applyBorder="1" applyAlignment="1">
      <alignment horizontal="center" vertical="center" shrinkToFit="1"/>
    </xf>
    <xf numFmtId="180" fontId="6" fillId="0" borderId="21" xfId="0" applyNumberFormat="1" applyFont="1" applyBorder="1" applyAlignment="1">
      <alignment horizontal="center" vertical="center" shrinkToFit="1"/>
    </xf>
    <xf numFmtId="180" fontId="6" fillId="0" borderId="48" xfId="0" applyNumberFormat="1" applyFont="1" applyBorder="1" applyAlignment="1">
      <alignment horizontal="center" vertical="center" shrinkToFit="1"/>
    </xf>
    <xf numFmtId="0" fontId="13" fillId="5" borderId="0" xfId="0" applyFont="1" applyFill="1" applyAlignment="1">
      <alignment horizontal="center" vertical="center"/>
    </xf>
    <xf numFmtId="0" fontId="13" fillId="5" borderId="0" xfId="0" applyFont="1" applyFill="1">
      <alignment vertical="center"/>
    </xf>
    <xf numFmtId="189" fontId="13" fillId="0" borderId="1" xfId="0" applyNumberFormat="1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180" fontId="1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NumberFormat="1" applyFont="1" applyProtection="1">
      <alignment vertical="center"/>
    </xf>
    <xf numFmtId="0" fontId="5" fillId="0" borderId="0" xfId="0" applyNumberFormat="1" applyFont="1" applyAlignment="1" applyProtection="1">
      <alignment horizontal="center" vertical="center"/>
    </xf>
    <xf numFmtId="0" fontId="6" fillId="0" borderId="0" xfId="0" applyNumberFormat="1" applyFont="1" applyAlignment="1" applyProtection="1">
      <alignment horizontal="center" vertical="center"/>
    </xf>
    <xf numFmtId="0" fontId="13" fillId="0" borderId="0" xfId="0" applyNumberFormat="1" applyFont="1" applyAlignment="1" applyProtection="1">
      <alignment horizontal="center" vertical="center"/>
    </xf>
    <xf numFmtId="0" fontId="6" fillId="5" borderId="3" xfId="0" applyNumberFormat="1" applyFont="1" applyFill="1" applyBorder="1" applyProtection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49" xfId="0" applyNumberFormat="1" applyFont="1" applyBorder="1" applyAlignment="1">
      <alignment horizontal="center" vertical="center"/>
    </xf>
    <xf numFmtId="0" fontId="13" fillId="5" borderId="0" xfId="0" applyNumberFormat="1" applyFont="1" applyFill="1">
      <alignment vertical="center"/>
    </xf>
    <xf numFmtId="0" fontId="13" fillId="5" borderId="8" xfId="0" applyNumberFormat="1" applyFont="1" applyFill="1" applyBorder="1" applyProtection="1">
      <alignment vertical="center"/>
    </xf>
    <xf numFmtId="0" fontId="0" fillId="0" borderId="0" xfId="0" applyNumberFormat="1" applyProtection="1">
      <alignment vertical="center"/>
    </xf>
    <xf numFmtId="0" fontId="5" fillId="0" borderId="1" xfId="0" applyNumberFormat="1" applyFont="1" applyBorder="1" applyAlignment="1">
      <alignment horizontal="center" vertical="center"/>
    </xf>
    <xf numFmtId="188" fontId="6" fillId="0" borderId="1" xfId="0" applyNumberFormat="1" applyFont="1" applyBorder="1" applyAlignment="1">
      <alignment horizontal="center" vertical="center"/>
    </xf>
    <xf numFmtId="0" fontId="0" fillId="0" borderId="53" xfId="0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57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6" fillId="9" borderId="15" xfId="0" applyFont="1" applyFill="1" applyBorder="1" applyAlignment="1" applyProtection="1">
      <alignment horizontal="center" vertical="center" shrinkToFit="1"/>
    </xf>
    <xf numFmtId="0" fontId="6" fillId="9" borderId="25" xfId="0" applyFont="1" applyFill="1" applyBorder="1" applyAlignment="1" applyProtection="1">
      <alignment horizontal="center" vertical="center" shrinkToFit="1"/>
    </xf>
    <xf numFmtId="0" fontId="6" fillId="6" borderId="45" xfId="0" applyFont="1" applyFill="1" applyBorder="1" applyAlignment="1" applyProtection="1">
      <alignment horizontal="center" vertical="center" wrapText="1"/>
    </xf>
    <xf numFmtId="0" fontId="6" fillId="6" borderId="38" xfId="0" applyFont="1" applyFill="1" applyBorder="1" applyAlignment="1" applyProtection="1">
      <alignment horizontal="center" vertical="center" wrapText="1"/>
    </xf>
    <xf numFmtId="0" fontId="18" fillId="11" borderId="50" xfId="0" applyFont="1" applyFill="1" applyBorder="1" applyAlignment="1" applyProtection="1">
      <alignment horizontal="center" vertical="center"/>
    </xf>
    <xf numFmtId="0" fontId="19" fillId="11" borderId="51" xfId="0" applyFont="1" applyFill="1" applyBorder="1" applyAlignment="1" applyProtection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9" borderId="13" xfId="0" applyFont="1" applyFill="1" applyBorder="1" applyAlignment="1" applyProtection="1">
      <alignment horizontal="center" vertical="center"/>
    </xf>
    <xf numFmtId="0" fontId="6" fillId="9" borderId="32" xfId="0" applyFont="1" applyFill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42" xfId="0" applyFont="1" applyBorder="1" applyAlignment="1" applyProtection="1">
      <alignment horizontal="center" vertical="center"/>
    </xf>
    <xf numFmtId="0" fontId="6" fillId="9" borderId="43" xfId="0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0" fontId="6" fillId="9" borderId="47" xfId="0" applyFont="1" applyFill="1" applyBorder="1" applyAlignment="1" applyProtection="1">
      <alignment horizontal="center" vertical="center"/>
    </xf>
    <xf numFmtId="0" fontId="6" fillId="9" borderId="0" xfId="0" applyFont="1" applyFill="1" applyAlignment="1" applyProtection="1">
      <alignment horizontal="center" vertical="center"/>
    </xf>
    <xf numFmtId="0" fontId="6" fillId="7" borderId="44" xfId="0" applyFont="1" applyFill="1" applyBorder="1" applyAlignment="1" applyProtection="1">
      <alignment horizontal="center" vertical="center" wrapText="1"/>
    </xf>
    <xf numFmtId="0" fontId="6" fillId="7" borderId="26" xfId="0" applyFont="1" applyFill="1" applyBorder="1" applyAlignment="1" applyProtection="1">
      <alignment horizontal="center" vertical="center" wrapText="1"/>
    </xf>
    <xf numFmtId="0" fontId="6" fillId="0" borderId="41" xfId="0" applyFont="1" applyBorder="1" applyAlignment="1" applyProtection="1">
      <alignment horizontal="center" vertical="center"/>
    </xf>
    <xf numFmtId="178" fontId="0" fillId="0" borderId="14" xfId="0" applyNumberFormat="1" applyFont="1" applyBorder="1" applyAlignment="1">
      <alignment horizontal="center" vertical="center"/>
    </xf>
    <xf numFmtId="178" fontId="0" fillId="0" borderId="24" xfId="0" applyNumberFormat="1" applyFont="1" applyBorder="1" applyAlignment="1">
      <alignment horizontal="center" vertical="center"/>
    </xf>
    <xf numFmtId="178" fontId="0" fillId="0" borderId="25" xfId="0" applyNumberFormat="1" applyFont="1" applyBorder="1" applyAlignment="1">
      <alignment horizontal="center" vertical="center"/>
    </xf>
  </cellXfs>
  <cellStyles count="10">
    <cellStyle name="パーセント" xfId="8" builtinId="5"/>
    <cellStyle name="ハイパーリンク" xfId="9" builtinId="8"/>
    <cellStyle name="桁区切り" xfId="2" builtinId="6"/>
    <cellStyle name="桁区切り 2 2" xfId="5" xr:uid="{00000000-0005-0000-0000-000003000000}"/>
    <cellStyle name="桁区切り 4" xfId="4" xr:uid="{00000000-0005-0000-0000-000004000000}"/>
    <cellStyle name="標準" xfId="0" builtinId="0"/>
    <cellStyle name="標準 2" xfId="1" xr:uid="{00000000-0005-0000-0000-000006000000}"/>
    <cellStyle name="標準 2 15" xfId="6" xr:uid="{00000000-0005-0000-0000-000007000000}"/>
    <cellStyle name="標準 2 2" xfId="7" xr:uid="{00000000-0005-0000-0000-000008000000}"/>
    <cellStyle name="標準 40" xfId="3" xr:uid="{00000000-0005-0000-0000-000009000000}"/>
  </cellStyles>
  <dxfs count="106"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626762170065619"/>
          <c:y val="0.14819558287795992"/>
          <c:w val="0.7497024847869751"/>
          <c:h val="0.6294364006222328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'19.グラフデータ'!$C$7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'19.グラフデータ'!$D$6:$H$6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'19.グラフデータ'!$D$7:$H$7</c:f>
              <c:numCache>
                <c:formatCode>#,##0_);\(#,##0\)</c:formatCode>
                <c:ptCount val="5"/>
                <c:pt idx="0">
                  <c:v>535233</c:v>
                </c:pt>
                <c:pt idx="1">
                  <c:v>553518</c:v>
                </c:pt>
                <c:pt idx="2">
                  <c:v>507791</c:v>
                </c:pt>
                <c:pt idx="3">
                  <c:v>557450</c:v>
                </c:pt>
                <c:pt idx="4">
                  <c:v>520042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F0-413A-BCA1-25655244A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'19.グラフデータ'!$C$8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'19.グラフデータ'!$D$6:$H$6</c:f>
              <c:strCache>
                <c:ptCount val="5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</c:strCache>
            </c:strRef>
          </c:cat>
          <c:val>
            <c:numRef>
              <c:f>'19.グラフデータ'!$D$8:$H$8</c:f>
              <c:numCache>
                <c:formatCode>#,##0_);\(#,##0\)</c:formatCode>
                <c:ptCount val="5"/>
                <c:pt idx="0">
                  <c:v>1113</c:v>
                </c:pt>
                <c:pt idx="1">
                  <c:v>1241</c:v>
                </c:pt>
                <c:pt idx="2">
                  <c:v>1062</c:v>
                </c:pt>
                <c:pt idx="3">
                  <c:v>1009</c:v>
                </c:pt>
                <c:pt idx="4">
                  <c:v>1128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0-413A-BCA1-25655244A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6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（千円）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120000"/>
      </c:valAx>
      <c:valAx>
        <c:axId val="387448456"/>
        <c:scaling>
          <c:orientation val="minMax"/>
          <c:max val="1500"/>
        </c:scaling>
        <c:delete val="0"/>
        <c:axPos val="r"/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30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763789628000734"/>
          <c:y val="0.13096396857923498"/>
          <c:w val="0.78557128458860181"/>
          <c:h val="0.6319535519125684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'19.グラフデータ'!$C$12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'19.グラフデータ'!$D$11:$H$11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'19.グラフデータ'!$D$12:$H$12</c:f>
              <c:numCache>
                <c:formatCode>#,##0_);\(#,##0\)</c:formatCode>
                <c:ptCount val="5"/>
                <c:pt idx="0">
                  <c:v>86872</c:v>
                </c:pt>
                <c:pt idx="1">
                  <c:v>98414</c:v>
                </c:pt>
                <c:pt idx="2">
                  <c:v>119810</c:v>
                </c:pt>
                <c:pt idx="3">
                  <c:v>94440</c:v>
                </c:pt>
                <c:pt idx="4">
                  <c:v>102025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98-46E9-A8BD-07FBE9219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'19.グラフデータ'!$C$13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'19.グラフデータ'!$D$11:$H$11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'19.グラフデータ'!$D$13:$H$13</c:f>
              <c:numCache>
                <c:formatCode>#,##0_);\(#,##0\)</c:formatCode>
                <c:ptCount val="5"/>
                <c:pt idx="0">
                  <c:v>152614</c:v>
                </c:pt>
                <c:pt idx="1">
                  <c:v>219461</c:v>
                </c:pt>
                <c:pt idx="2">
                  <c:v>209568</c:v>
                </c:pt>
                <c:pt idx="3">
                  <c:v>201528</c:v>
                </c:pt>
                <c:pt idx="4">
                  <c:v>204704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98-46E9-A8BD-07FBE9219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125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4.4606316046667892E-2"/>
              <c:y val="2.568106785063752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25000"/>
      </c:valAx>
      <c:valAx>
        <c:axId val="387448456"/>
        <c:scaling>
          <c:orientation val="minMax"/>
          <c:max val="250000"/>
        </c:scaling>
        <c:delete val="0"/>
        <c:axPos val="r"/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03418803418803"/>
          <c:y val="0.14819558287795992"/>
          <c:w val="0.74794719485975181"/>
          <c:h val="0.640985888528639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'19.グラフデータ'!$C$17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'19.グラフデータ'!$D$16:$H$16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'19.グラフデータ'!$D$17:$H$17</c:f>
              <c:numCache>
                <c:formatCode>#,##0.0_);\(#,##0.0\)</c:formatCode>
                <c:ptCount val="5"/>
                <c:pt idx="0">
                  <c:v>1010.1</c:v>
                </c:pt>
                <c:pt idx="1">
                  <c:v>1144.3</c:v>
                </c:pt>
                <c:pt idx="2">
                  <c:v>1393.1</c:v>
                </c:pt>
                <c:pt idx="3">
                  <c:v>1098.0999999999999</c:v>
                </c:pt>
                <c:pt idx="4">
                  <c:v>1186.3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15-470F-A7CB-1850C5A59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'19.グラフデータ'!$C$18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'19.グラフデータ'!$D$16:$H$16</c:f>
              <c:strCache>
                <c:ptCount val="5"/>
                <c:pt idx="0">
                  <c:v>R1(n=86)</c:v>
                </c:pt>
                <c:pt idx="1">
                  <c:v>R2(n=86)</c:v>
                </c:pt>
                <c:pt idx="2">
                  <c:v>R3(n=86)</c:v>
                </c:pt>
                <c:pt idx="3">
                  <c:v>R4(n=86)</c:v>
                </c:pt>
                <c:pt idx="4">
                  <c:v>R5(n=86)</c:v>
                </c:pt>
              </c:strCache>
            </c:strRef>
          </c:cat>
          <c:val>
            <c:numRef>
              <c:f>'19.グラフデータ'!$D$18:$H$18</c:f>
              <c:numCache>
                <c:formatCode>#,##0.0_);\(#,##0.0\)</c:formatCode>
                <c:ptCount val="5"/>
                <c:pt idx="0">
                  <c:v>1774.6</c:v>
                </c:pt>
                <c:pt idx="1">
                  <c:v>2551.9</c:v>
                </c:pt>
                <c:pt idx="2">
                  <c:v>2436.8000000000002</c:v>
                </c:pt>
                <c:pt idx="3">
                  <c:v>2343.3000000000002</c:v>
                </c:pt>
                <c:pt idx="4">
                  <c:v>2380.3000000000002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15-470F-A7CB-1850C5A59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ax val="1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（百万円）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300"/>
      </c:valAx>
      <c:valAx>
        <c:axId val="387448456"/>
        <c:scaling>
          <c:orientation val="minMax"/>
        </c:scaling>
        <c:delete val="0"/>
        <c:axPos val="r"/>
        <c:numFmt formatCode="#,##0.0_);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  <c:majorUnit val="600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63292847503374"/>
          <c:y val="0.14819558287795992"/>
          <c:w val="0.74434845441890618"/>
          <c:h val="0.6315741238227573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'19.グラフデータ'!$C$23</c:f>
              <c:strCache>
                <c:ptCount val="1"/>
                <c:pt idx="0">
                  <c:v>受入金額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'19.グラフデータ'!$D$22:$H$22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'19.グラフデータ'!$D$23:$H$23</c:f>
              <c:numCache>
                <c:formatCode>#,##0.0_);[Red]\(#,##0.0\)</c:formatCode>
                <c:ptCount val="5"/>
                <c:pt idx="0">
                  <c:v>882.1</c:v>
                </c:pt>
                <c:pt idx="1">
                  <c:v>886</c:v>
                </c:pt>
                <c:pt idx="2">
                  <c:v>891</c:v>
                </c:pt>
                <c:pt idx="3">
                  <c:v>887</c:v>
                </c:pt>
                <c:pt idx="4">
                  <c:v>927.7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CC-455A-8F7B-7C969334E3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898360"/>
        <c:axId val="516707408"/>
      </c:barChart>
      <c:lineChart>
        <c:grouping val="standard"/>
        <c:varyColors val="0"/>
        <c:ser>
          <c:idx val="0"/>
          <c:order val="0"/>
          <c:tx>
            <c:strRef>
              <c:f>'19.グラフデータ'!$C$24</c:f>
              <c:strCache>
                <c:ptCount val="1"/>
                <c:pt idx="0">
                  <c:v>受入件数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'19.グラフデータ'!$D$22:$H$22</c:f>
              <c:strCache>
                <c:ptCount val="5"/>
                <c:pt idx="0">
                  <c:v>R1(n=25)</c:v>
                </c:pt>
                <c:pt idx="1">
                  <c:v>R2(n=25)</c:v>
                </c:pt>
                <c:pt idx="2">
                  <c:v>R3(n=25)</c:v>
                </c:pt>
                <c:pt idx="3">
                  <c:v>R4(n=25)</c:v>
                </c:pt>
                <c:pt idx="4">
                  <c:v>R5(n=25)</c:v>
                </c:pt>
              </c:strCache>
            </c:strRef>
          </c:cat>
          <c:val>
            <c:numRef>
              <c:f>'19.グラフデータ'!$D$24:$H$24</c:f>
              <c:numCache>
                <c:formatCode>#,##0.0_);[Red]\(#,##0.0\)</c:formatCode>
                <c:ptCount val="5"/>
                <c:pt idx="0">
                  <c:v>1669.6</c:v>
                </c:pt>
                <c:pt idx="1">
                  <c:v>2059.1999999999998</c:v>
                </c:pt>
                <c:pt idx="2">
                  <c:v>1725.6</c:v>
                </c:pt>
                <c:pt idx="3">
                  <c:v>1761.1</c:v>
                </c:pt>
                <c:pt idx="4">
                  <c:v>1801.6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CC-455A-8F7B-7C969334E3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448784"/>
        <c:axId val="387448456"/>
      </c:lineChart>
      <c:catAx>
        <c:axId val="622898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6707408"/>
        <c:crosses val="autoZero"/>
        <c:auto val="1"/>
        <c:lblAlgn val="ctr"/>
        <c:lblOffset val="100"/>
        <c:noMultiLvlLbl val="0"/>
      </c:catAx>
      <c:valAx>
        <c:axId val="516707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</a:t>
                </a:r>
                <a:r>
                  <a:rPr lang="ja-JP" altLang="en-US"/>
                  <a:t>百万</a:t>
                </a:r>
                <a:r>
                  <a:rPr lang="ja-JP"/>
                  <a:t>円）</a:t>
                </a:r>
              </a:p>
            </c:rich>
          </c:tx>
          <c:layout>
            <c:manualLayout>
              <c:xMode val="edge"/>
              <c:yMode val="edge"/>
              <c:x val="6.4000366501740888E-2"/>
              <c:y val="2.568106785063754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622898360"/>
        <c:crosses val="autoZero"/>
        <c:crossBetween val="between"/>
        <c:majorUnit val="200"/>
      </c:valAx>
      <c:valAx>
        <c:axId val="387448456"/>
        <c:scaling>
          <c:orientation val="minMax"/>
        </c:scaling>
        <c:delete val="0"/>
        <c:axPos val="r"/>
        <c:numFmt formatCode="#,##0.0_);[Red]\(#,##0.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387448784"/>
        <c:crosses val="max"/>
        <c:crossBetween val="between"/>
      </c:valAx>
      <c:catAx>
        <c:axId val="3874487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（件）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806135849978622"/>
              <c:y val="3.228284380692168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38744845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219074</xdr:rowOff>
    </xdr:from>
    <xdr:to>
      <xdr:col>10</xdr:col>
      <xdr:colOff>0</xdr:colOff>
      <xdr:row>21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25</xdr:row>
      <xdr:rowOff>219074</xdr:rowOff>
    </xdr:from>
    <xdr:to>
      <xdr:col>10</xdr:col>
      <xdr:colOff>0</xdr:colOff>
      <xdr:row>41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6</xdr:row>
      <xdr:rowOff>0</xdr:rowOff>
    </xdr:from>
    <xdr:to>
      <xdr:col>9</xdr:col>
      <xdr:colOff>914399</xdr:colOff>
      <xdr:row>22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47624</xdr:colOff>
      <xdr:row>26</xdr:row>
      <xdr:rowOff>0</xdr:rowOff>
    </xdr:from>
    <xdr:to>
      <xdr:col>9</xdr:col>
      <xdr:colOff>914399</xdr:colOff>
      <xdr:row>42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0_&#32113;&#35336;&#12539;&#35519;&#26619;/00_&#27598;&#24180;&#24658;&#20363;&#35519;&#26619;&#65288;&#25919;&#24220;&#32113;&#35336;&#65289;/99_&#12501;&#12449;&#12463;&#12488;&#12502;&#12483;&#12463;&#65288;&#23398;&#26657;&#22522;&#26412;&#35519;&#26619;&#12434;&#22522;&#12395;&#20316;&#25104;&#12377;&#12427;&#65289;/2022&#24180;&#24230;/02_&#38917;&#30446;&#21029;&#20316;&#26989;&#12487;&#12540;&#12479;/01_&#22312;&#31821;&#32773;&#25968;/&#12304;&#12469;&#12531;&#12503;&#12523;&#12305;&#65297;_&#23398;&#29983;&#2596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次"/>
      <sheetName val="1-1.学士課程"/>
      <sheetName val="1-1-1~6.学士課程(学部別)"/>
      <sheetName val="1-2.修士課程"/>
      <sheetName val="1-2-1~7.修士課程（専攻別）"/>
      <sheetName val="1-3.博士課程"/>
      <sheetName val="1-3-1~3.博士課程（専攻別）"/>
      <sheetName val="1-4.専門職学位課程"/>
      <sheetName val="1.グラフデータ"/>
      <sheetName val="1.経年データ（大学単位）"/>
      <sheetName val="1.経年データ（学部単位）"/>
      <sheetName val="1.経年データ（専攻単位）"/>
      <sheetName val="1-1-7.学士課程（平均）"/>
      <sheetName val="1-1.2017"/>
      <sheetName val="1-1.2018"/>
      <sheetName val="1-1.2019"/>
      <sheetName val="1-1.2020"/>
      <sheetName val="1-1.2021"/>
      <sheetName val="1-1-7.グラフデータ"/>
      <sheetName val="1-2-8.修士課程（平均）"/>
      <sheetName val="1-2.2017"/>
      <sheetName val="1-2.2018"/>
      <sheetName val="1-2.2019"/>
      <sheetName val="1-2.2020"/>
      <sheetName val="1-2.2021"/>
      <sheetName val="1-2-8.グラフデータ"/>
      <sheetName val="1-3-4.博士課程（平均）"/>
      <sheetName val="1-3.2017"/>
      <sheetName val="1-3.2018"/>
      <sheetName val="1-3.2019"/>
      <sheetName val="1-3.2020"/>
      <sheetName val="1-3.2021"/>
      <sheetName val="1-3-4.グラフデータ"/>
      <sheetName val="1-4-2.専門職学位課程（平均）"/>
      <sheetName val="1-4.2017"/>
      <sheetName val="1-4.2018"/>
      <sheetName val="1-4.2019"/>
      <sheetName val="1-4.2020"/>
      <sheetName val="1-4.2021"/>
      <sheetName val="1-4-2.グラフ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view="pageBreakPreview" zoomScale="115" zoomScaleNormal="100" zoomScaleSheetLayoutView="115" workbookViewId="0">
      <selection activeCell="B1" sqref="B1"/>
    </sheetView>
  </sheetViews>
  <sheetFormatPr defaultRowHeight="22.5" customHeight="1"/>
  <cols>
    <col min="1" max="1" width="30.375" customWidth="1"/>
    <col min="2" max="2" width="30.625" style="55" customWidth="1"/>
  </cols>
  <sheetData>
    <row r="1" spans="1:2" ht="22.5" customHeight="1">
      <c r="A1" t="s">
        <v>186</v>
      </c>
    </row>
    <row r="2" spans="1:2" ht="22.5" customHeight="1">
      <c r="A2" t="s">
        <v>219</v>
      </c>
    </row>
    <row r="3" spans="1:2" ht="22.5" customHeight="1">
      <c r="A3" s="3" t="s">
        <v>216</v>
      </c>
    </row>
    <row r="4" spans="1:2" ht="22.5" customHeight="1">
      <c r="A4" s="54" t="s">
        <v>191</v>
      </c>
    </row>
    <row r="5" spans="1:2" ht="22.5" customHeight="1">
      <c r="A5" s="54" t="s">
        <v>199</v>
      </c>
    </row>
    <row r="6" spans="1:2" ht="22.5" customHeight="1">
      <c r="B6"/>
    </row>
    <row r="7" spans="1:2" ht="22.5" customHeight="1">
      <c r="A7" s="64" t="s">
        <v>217</v>
      </c>
    </row>
    <row r="8" spans="1:2" ht="22.5" customHeight="1">
      <c r="A8" s="53" t="s">
        <v>187</v>
      </c>
    </row>
    <row r="10" spans="1:2" ht="22.5" customHeight="1">
      <c r="A10" s="65" t="s">
        <v>218</v>
      </c>
    </row>
    <row r="11" spans="1:2" ht="22.5" customHeight="1">
      <c r="A11" s="66" t="s">
        <v>188</v>
      </c>
    </row>
    <row r="12" spans="1:2" ht="22.5" customHeight="1">
      <c r="A12" s="66" t="s">
        <v>189</v>
      </c>
    </row>
    <row r="13" spans="1:2" ht="22.5" customHeight="1">
      <c r="A13" s="66" t="s">
        <v>190</v>
      </c>
    </row>
    <row r="14" spans="1:2" ht="22.5" customHeight="1">
      <c r="A14" s="66" t="s">
        <v>341</v>
      </c>
    </row>
    <row r="15" spans="1:2" ht="22.5" customHeight="1">
      <c r="A15" s="66" t="s">
        <v>347</v>
      </c>
    </row>
    <row r="17" spans="1:4" ht="22.5" customHeight="1">
      <c r="A17" s="2" t="s">
        <v>339</v>
      </c>
      <c r="B17" s="2"/>
      <c r="C17" s="2"/>
      <c r="D17" s="2"/>
    </row>
    <row r="18" spans="1:4" ht="22.5" customHeight="1">
      <c r="A18" s="173" t="s">
        <v>340</v>
      </c>
      <c r="B18" s="174"/>
      <c r="C18" s="174"/>
      <c r="D18" s="175"/>
    </row>
    <row r="19" spans="1:4" ht="22.5" customHeight="1">
      <c r="A19" s="176"/>
      <c r="B19" s="177"/>
      <c r="C19" s="177"/>
      <c r="D19" s="178"/>
    </row>
  </sheetData>
  <mergeCells count="1">
    <mergeCell ref="A18:D19"/>
  </mergeCells>
  <phoneticPr fontId="1"/>
  <hyperlinks>
    <hyperlink ref="A11" location="'19-1.2019'!A1" display="19-1.2019" xr:uid="{00000000-0004-0000-0000-000002000000}"/>
    <hyperlink ref="A12" location="'19-1.2020'!A1" display="19-1.2020" xr:uid="{00000000-0004-0000-0000-000003000000}"/>
    <hyperlink ref="A13" location="'19-1.2021'!A1" display="19-1.2021" xr:uid="{00000000-0004-0000-0000-000004000000}"/>
    <hyperlink ref="A8" location="'19.グラフデータ'!A1" display="19.グラフデータ" xr:uid="{00000000-0004-0000-0000-000005000000}"/>
    <hyperlink ref="A4" location="'19-1.寄附金等'!A1" display="19-1.寄附金等" xr:uid="{00000000-0004-0000-0000-000007000000}"/>
    <hyperlink ref="A5" location="'19-2.寄附金等（平均）'!A1" display="19-2.寄附金等（平均）" xr:uid="{00000000-0004-0000-0000-000008000000}"/>
    <hyperlink ref="A14" location="'19-1.2022'!A1" display="19-1.2022" xr:uid="{B3EECDB9-9439-4B7B-89E1-6EAE632BEDD2}"/>
    <hyperlink ref="A15" location="'19-1.2023'!Print_Area" display="19-1.2023" xr:uid="{0F43BC4F-C587-4AED-85D6-7ABFD1270109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3"/>
  <sheetViews>
    <sheetView view="pageBreakPreview" topLeftCell="A16" zoomScaleNormal="100" zoomScaleSheetLayoutView="100" zoomScalePageLayoutView="145" workbookViewId="0">
      <selection activeCell="I27" sqref="I27"/>
    </sheetView>
  </sheetViews>
  <sheetFormatPr defaultRowHeight="13.5"/>
  <cols>
    <col min="1" max="1" width="0.625" style="59" customWidth="1"/>
    <col min="2" max="2" width="11.625" style="59" customWidth="1"/>
    <col min="3" max="3" width="9" style="59" bestFit="1" customWidth="1"/>
    <col min="4" max="4" width="12.25" style="59" customWidth="1"/>
    <col min="5" max="5" width="12" style="59" customWidth="1"/>
    <col min="6" max="6" width="2.875" style="59" customWidth="1"/>
    <col min="7" max="7" width="11.625" style="59" customWidth="1"/>
    <col min="8" max="8" width="9" style="59" bestFit="1" customWidth="1"/>
    <col min="9" max="9" width="12.25" style="59" customWidth="1"/>
    <col min="10" max="10" width="12" style="59" customWidth="1"/>
    <col min="11" max="11" width="0.625" style="59" customWidth="1"/>
    <col min="12" max="12" width="20.5" bestFit="1" customWidth="1"/>
    <col min="13" max="17" width="8.625" bestFit="1" customWidth="1"/>
  </cols>
  <sheetData>
    <row r="1" spans="1:12" ht="24" customHeight="1" thickBot="1">
      <c r="A1" s="1" t="s">
        <v>3</v>
      </c>
      <c r="B1" s="1"/>
      <c r="C1" s="1"/>
      <c r="D1"/>
      <c r="E1"/>
      <c r="F1"/>
      <c r="G1"/>
      <c r="H1"/>
      <c r="I1"/>
      <c r="J1"/>
      <c r="K1"/>
      <c r="L1" s="52" t="s">
        <v>185</v>
      </c>
    </row>
    <row r="2" spans="1:12" ht="24" customHeight="1">
      <c r="A2" s="1" t="s">
        <v>198</v>
      </c>
      <c r="B2" s="1"/>
      <c r="C2" s="1"/>
      <c r="D2"/>
      <c r="E2"/>
      <c r="F2"/>
      <c r="G2"/>
      <c r="H2"/>
      <c r="I2"/>
      <c r="J2"/>
      <c r="K2"/>
    </row>
    <row r="3" spans="1:12">
      <c r="A3" s="1"/>
      <c r="B3" s="1"/>
      <c r="C3" s="1"/>
      <c r="D3"/>
      <c r="E3"/>
      <c r="F3"/>
      <c r="G3"/>
      <c r="H3"/>
      <c r="I3"/>
      <c r="J3"/>
      <c r="K3"/>
    </row>
    <row r="4" spans="1:12" s="4" customFormat="1" ht="18" customHeight="1">
      <c r="A4" s="60"/>
      <c r="B4" s="5" t="s">
        <v>0</v>
      </c>
      <c r="C4" s="60"/>
      <c r="D4" s="60"/>
      <c r="E4" s="60"/>
      <c r="F4" s="60"/>
      <c r="G4" s="5"/>
      <c r="H4" s="60"/>
      <c r="I4" s="60"/>
      <c r="J4" s="60"/>
      <c r="K4" s="60"/>
    </row>
    <row r="5" spans="1:12" s="4" customFormat="1" ht="17.25" customHeight="1">
      <c r="A5" s="61"/>
      <c r="B5" s="179" t="s">
        <v>332</v>
      </c>
      <c r="C5" s="71" t="s">
        <v>343</v>
      </c>
      <c r="D5" s="72">
        <f>AVERAGE('19.グラフデータ'!D7:H7)</f>
        <v>534806.80000000005</v>
      </c>
      <c r="E5" s="181" t="str">
        <f>'19.グラフデータ'!AD7</f>
        <v>隔年で増減</v>
      </c>
      <c r="F5" s="73"/>
      <c r="G5" s="179" t="s">
        <v>333</v>
      </c>
      <c r="H5" s="71" t="s">
        <v>343</v>
      </c>
      <c r="I5" s="74">
        <f>AVERAGE('19.グラフデータ'!D8:H8)</f>
        <v>1110.5999999999999</v>
      </c>
      <c r="J5" s="181" t="str">
        <f>'19.グラフデータ'!AD8</f>
        <v>年度により増減</v>
      </c>
      <c r="K5" s="62"/>
    </row>
    <row r="6" spans="1:12" s="4" customFormat="1" ht="17.25" customHeight="1">
      <c r="A6" s="61"/>
      <c r="B6" s="180"/>
      <c r="C6" s="75" t="s">
        <v>197</v>
      </c>
      <c r="D6" s="76">
        <f>'19.グラフデータ'!H7-'19.グラフデータ'!D7</f>
        <v>-15191</v>
      </c>
      <c r="E6" s="182"/>
      <c r="F6" s="73"/>
      <c r="G6" s="180"/>
      <c r="H6" s="75" t="s">
        <v>197</v>
      </c>
      <c r="I6" s="77">
        <f>'19.グラフデータ'!H8-'19.グラフデータ'!D8</f>
        <v>15</v>
      </c>
      <c r="J6" s="182"/>
      <c r="K6" s="62"/>
    </row>
    <row r="7" spans="1:12" s="4" customFormat="1" ht="18.75" customHeight="1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</row>
    <row r="8" spans="1:12" s="4" customFormat="1" ht="18.75" customHeight="1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</row>
    <row r="9" spans="1:12" s="4" customFormat="1" ht="18.75" customHeight="1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</row>
    <row r="10" spans="1:12" s="4" customFormat="1" ht="18.75" customHeight="1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</row>
    <row r="11" spans="1:12" s="4" customFormat="1" ht="18.7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</row>
    <row r="12" spans="1:12" s="4" customFormat="1" ht="18.75" customHeight="1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</row>
    <row r="13" spans="1:12" s="4" customFormat="1" ht="18.75" customHeight="1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</row>
    <row r="14" spans="1:12" s="4" customFormat="1" ht="18.75" customHeight="1">
      <c r="A14" s="63"/>
      <c r="B14" s="63"/>
      <c r="C14" s="63"/>
      <c r="D14" s="63"/>
      <c r="E14" s="63"/>
      <c r="F14" s="63"/>
      <c r="G14" s="63"/>
      <c r="H14" s="63"/>
      <c r="I14" s="63"/>
      <c r="J14" s="63"/>
      <c r="K14" s="63"/>
    </row>
    <row r="15" spans="1:12" s="4" customFormat="1" ht="18.75" customHeight="1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</row>
    <row r="16" spans="1:12" s="4" customFormat="1" ht="18.75" customHeight="1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</row>
    <row r="17" spans="1:11" s="4" customFormat="1" ht="18.75" customHeight="1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</row>
    <row r="18" spans="1:11" s="4" customFormat="1" ht="18.75" customHeight="1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</row>
    <row r="19" spans="1:11" s="4" customFormat="1" ht="18.75" customHeight="1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</row>
    <row r="20" spans="1:11" s="4" customFormat="1" ht="18.75" customHeight="1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</row>
    <row r="21" spans="1:11" s="4" customFormat="1" ht="18.75" customHeight="1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</row>
    <row r="22" spans="1:11" s="4" customFormat="1" ht="18.75" customHeight="1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</row>
    <row r="23" spans="1:11" s="4" customFormat="1" ht="9" customHeight="1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</row>
    <row r="24" spans="1:11" s="4" customFormat="1" ht="18.75" customHeight="1">
      <c r="A24" s="60"/>
      <c r="B24" s="5" t="s">
        <v>212</v>
      </c>
      <c r="C24" s="60"/>
      <c r="D24" s="60"/>
      <c r="E24" s="60"/>
      <c r="F24" s="60"/>
      <c r="G24" s="5"/>
      <c r="H24" s="60"/>
      <c r="I24" s="60"/>
      <c r="J24" s="60"/>
      <c r="K24" s="60"/>
    </row>
    <row r="25" spans="1:11" s="4" customFormat="1" ht="17.25" customHeight="1">
      <c r="A25" s="61"/>
      <c r="B25" s="179" t="s">
        <v>332</v>
      </c>
      <c r="C25" s="71" t="s">
        <v>343</v>
      </c>
      <c r="D25" s="78">
        <f>AVERAGE('19.グラフデータ'!D12:H12)</f>
        <v>100312.2</v>
      </c>
      <c r="E25" s="181" t="str">
        <f>'19.グラフデータ'!AD12</f>
        <v>年度により増減</v>
      </c>
      <c r="F25" s="73"/>
      <c r="G25" s="179" t="s">
        <v>333</v>
      </c>
      <c r="H25" s="71" t="s">
        <v>343</v>
      </c>
      <c r="I25" s="74">
        <f>AVERAGE('19.グラフデータ'!D13:H13)</f>
        <v>197575</v>
      </c>
      <c r="J25" s="181" t="str">
        <f>'19.グラフデータ'!AD13</f>
        <v>年度により増減</v>
      </c>
      <c r="K25" s="62"/>
    </row>
    <row r="26" spans="1:11" s="4" customFormat="1" ht="17.25" customHeight="1">
      <c r="A26" s="61"/>
      <c r="B26" s="180"/>
      <c r="C26" s="75" t="s">
        <v>197</v>
      </c>
      <c r="D26" s="79">
        <f>'19.グラフデータ'!H12-'19.グラフデータ'!D12</f>
        <v>15153</v>
      </c>
      <c r="E26" s="182"/>
      <c r="F26" s="73"/>
      <c r="G26" s="180"/>
      <c r="H26" s="75" t="s">
        <v>197</v>
      </c>
      <c r="I26" s="77">
        <f>'19.グラフデータ'!H13-'19.グラフデータ'!D13</f>
        <v>52090</v>
      </c>
      <c r="J26" s="182"/>
      <c r="K26" s="62"/>
    </row>
    <row r="27" spans="1:11" s="4" customFormat="1" ht="18.75" customHeight="1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</row>
    <row r="28" spans="1:11" s="4" customFormat="1" ht="18.75" customHeight="1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</row>
    <row r="29" spans="1:11" s="4" customFormat="1" ht="18.75" customHeight="1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</row>
    <row r="30" spans="1:11" s="4" customFormat="1" ht="18.7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</row>
    <row r="31" spans="1:11" s="4" customFormat="1" ht="18.75" customHeight="1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</row>
    <row r="32" spans="1:11" s="4" customFormat="1" ht="18.75" customHeight="1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</row>
    <row r="33" spans="1:11" s="4" customFormat="1" ht="18.75" customHeight="1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</row>
    <row r="34" spans="1:11" s="4" customFormat="1" ht="18.75" customHeight="1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</row>
    <row r="35" spans="1:11" s="4" customFormat="1" ht="18.75" customHeight="1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</row>
    <row r="36" spans="1:11" s="4" customFormat="1" ht="18.75" customHeight="1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</row>
    <row r="37" spans="1:11" s="4" customFormat="1" ht="18.75" customHeight="1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</row>
    <row r="38" spans="1:11" s="4" customFormat="1" ht="18.75" customHeight="1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</row>
    <row r="39" spans="1:11" s="4" customFormat="1" ht="18.75" customHeight="1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</row>
    <row r="40" spans="1:11" s="4" customFormat="1" ht="18.75" customHeight="1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</row>
    <row r="41" spans="1:11" s="4" customFormat="1" ht="18.75" customHeight="1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</row>
    <row r="42" spans="1:11" s="4" customFormat="1" ht="18.75" customHeight="1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</row>
    <row r="43" spans="1:11" s="4" customFormat="1" ht="9" customHeight="1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</row>
  </sheetData>
  <mergeCells count="8">
    <mergeCell ref="B5:B6"/>
    <mergeCell ref="E5:E6"/>
    <mergeCell ref="G5:G6"/>
    <mergeCell ref="J5:J6"/>
    <mergeCell ref="B25:B26"/>
    <mergeCell ref="E25:E26"/>
    <mergeCell ref="G25:G26"/>
    <mergeCell ref="J25:J26"/>
  </mergeCells>
  <phoneticPr fontId="1"/>
  <conditionalFormatting sqref="E5">
    <cfRule type="containsText" dxfId="105" priority="27" operator="containsText" text="―">
      <formula>NOT(ISERROR(SEARCH("―",E5)))</formula>
    </cfRule>
    <cfRule type="containsText" dxfId="104" priority="28" operator="containsText" text="隔年で">
      <formula>NOT(ISERROR(SEARCH("隔年で",E5)))</formula>
    </cfRule>
    <cfRule type="containsText" dxfId="103" priority="29" operator="containsText" text="年度により">
      <formula>NOT(ISERROR(SEARCH("年度により",E5)))</formula>
    </cfRule>
    <cfRule type="containsText" dxfId="102" priority="30" operator="containsText" text="減少傾向">
      <formula>NOT(ISERROR(SEARCH("減少傾向",E5)))</formula>
    </cfRule>
    <cfRule type="containsText" dxfId="101" priority="31" operator="containsText" text="増加傾向">
      <formula>NOT(ISERROR(SEARCH("増加傾向",E5)))</formula>
    </cfRule>
    <cfRule type="containsText" dxfId="100" priority="32" operator="containsText" text="同程度">
      <formula>NOT(ISERROR(SEARCH("同程度",E5)))</formula>
    </cfRule>
  </conditionalFormatting>
  <conditionalFormatting sqref="E5:E6">
    <cfRule type="containsText" dxfId="99" priority="25" operator="containsText" text="最新年度のみ減少">
      <formula>NOT(ISERROR(SEARCH("最新年度のみ減少",E5)))</formula>
    </cfRule>
    <cfRule type="containsText" dxfId="98" priority="26" operator="containsText" text="最新年度のみ増加">
      <formula>NOT(ISERROR(SEARCH("最新年度のみ増加",E5)))</formula>
    </cfRule>
  </conditionalFormatting>
  <conditionalFormatting sqref="J5">
    <cfRule type="containsText" dxfId="97" priority="19" operator="containsText" text="―">
      <formula>NOT(ISERROR(SEARCH("―",J5)))</formula>
    </cfRule>
    <cfRule type="containsText" dxfId="96" priority="20" operator="containsText" text="隔年で">
      <formula>NOT(ISERROR(SEARCH("隔年で",J5)))</formula>
    </cfRule>
    <cfRule type="containsText" dxfId="95" priority="21" operator="containsText" text="年度により">
      <formula>NOT(ISERROR(SEARCH("年度により",J5)))</formula>
    </cfRule>
    <cfRule type="containsText" dxfId="94" priority="22" operator="containsText" text="減少傾向">
      <formula>NOT(ISERROR(SEARCH("減少傾向",J5)))</formula>
    </cfRule>
    <cfRule type="containsText" dxfId="93" priority="23" operator="containsText" text="増加傾向">
      <formula>NOT(ISERROR(SEARCH("増加傾向",J5)))</formula>
    </cfRule>
    <cfRule type="containsText" dxfId="92" priority="24" operator="containsText" text="同程度">
      <formula>NOT(ISERROR(SEARCH("同程度",J5)))</formula>
    </cfRule>
  </conditionalFormatting>
  <conditionalFormatting sqref="J5:J6">
    <cfRule type="containsText" dxfId="91" priority="17" operator="containsText" text="最新年度のみ減少">
      <formula>NOT(ISERROR(SEARCH("最新年度のみ減少",J5)))</formula>
    </cfRule>
    <cfRule type="containsText" dxfId="90" priority="18" operator="containsText" text="最新年度のみ増加">
      <formula>NOT(ISERROR(SEARCH("最新年度のみ増加",J5)))</formula>
    </cfRule>
  </conditionalFormatting>
  <conditionalFormatting sqref="E25">
    <cfRule type="containsText" dxfId="89" priority="11" operator="containsText" text="―">
      <formula>NOT(ISERROR(SEARCH("―",E25)))</formula>
    </cfRule>
    <cfRule type="containsText" dxfId="88" priority="12" operator="containsText" text="隔年で">
      <formula>NOT(ISERROR(SEARCH("隔年で",E25)))</formula>
    </cfRule>
    <cfRule type="containsText" dxfId="87" priority="13" operator="containsText" text="年度により">
      <formula>NOT(ISERROR(SEARCH("年度により",E25)))</formula>
    </cfRule>
    <cfRule type="containsText" dxfId="86" priority="14" operator="containsText" text="減少傾向">
      <formula>NOT(ISERROR(SEARCH("減少傾向",E25)))</formula>
    </cfRule>
    <cfRule type="containsText" dxfId="85" priority="15" operator="containsText" text="増加傾向">
      <formula>NOT(ISERROR(SEARCH("増加傾向",E25)))</formula>
    </cfRule>
    <cfRule type="containsText" dxfId="84" priority="16" operator="containsText" text="同程度">
      <formula>NOT(ISERROR(SEARCH("同程度",E25)))</formula>
    </cfRule>
  </conditionalFormatting>
  <conditionalFormatting sqref="E25:E26">
    <cfRule type="containsText" dxfId="83" priority="9" operator="containsText" text="最新年度のみ減少">
      <formula>NOT(ISERROR(SEARCH("最新年度のみ減少",E25)))</formula>
    </cfRule>
    <cfRule type="containsText" dxfId="82" priority="10" operator="containsText" text="最新年度のみ増加">
      <formula>NOT(ISERROR(SEARCH("最新年度のみ増加",E25)))</formula>
    </cfRule>
  </conditionalFormatting>
  <conditionalFormatting sqref="J25">
    <cfRule type="containsText" dxfId="81" priority="3" operator="containsText" text="―">
      <formula>NOT(ISERROR(SEARCH("―",J25)))</formula>
    </cfRule>
    <cfRule type="containsText" dxfId="80" priority="4" operator="containsText" text="隔年で">
      <formula>NOT(ISERROR(SEARCH("隔年で",J25)))</formula>
    </cfRule>
    <cfRule type="containsText" dxfId="79" priority="5" operator="containsText" text="年度により">
      <formula>NOT(ISERROR(SEARCH("年度により",J25)))</formula>
    </cfRule>
    <cfRule type="containsText" dxfId="78" priority="6" operator="containsText" text="減少傾向">
      <formula>NOT(ISERROR(SEARCH("減少傾向",J25)))</formula>
    </cfRule>
    <cfRule type="containsText" dxfId="77" priority="7" operator="containsText" text="増加傾向">
      <formula>NOT(ISERROR(SEARCH("増加傾向",J25)))</formula>
    </cfRule>
    <cfRule type="containsText" dxfId="76" priority="8" operator="containsText" text="同程度">
      <formula>NOT(ISERROR(SEARCH("同程度",J25)))</formula>
    </cfRule>
  </conditionalFormatting>
  <conditionalFormatting sqref="J25:J26">
    <cfRule type="containsText" dxfId="75" priority="1" operator="containsText" text="最新年度のみ減少">
      <formula>NOT(ISERROR(SEARCH("最新年度のみ減少",J25)))</formula>
    </cfRule>
    <cfRule type="containsText" dxfId="74" priority="2" operator="containsText" text="最新年度のみ増加">
      <formula>NOT(ISERROR(SEARCH("最新年度のみ増加",J25)))</formula>
    </cfRule>
  </conditionalFormatting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3" operator="containsText" text="―" id="{4299CD70-04B6-4944-B971-A6DC9E540BBC}">
            <xm:f>NOT(ISERROR(SEARCH("―",'19-2.寄附金等（平均）'!K5)))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54" operator="containsText" text="変動" id="{927B6FE4-DB60-4535-9E52-72AC58543C9B}">
            <xm:f>NOT(ISERROR(SEARCH("変動",'19-2.寄附金等（平均）'!K5)))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55" operator="containsText" text="減少" id="{10472C15-F785-415A-8FA1-6A82AD2E52B2}">
            <xm:f>NOT(ISERROR(SEARCH("減少",'19-2.寄附金等（平均）'!K5)))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56" operator="containsText" text="増加" id="{0F7823E2-B9AD-46E8-81CF-FB60892E09B3}">
            <xm:f>NOT(ISERROR(SEARCH("増加",'19-2.寄附金等（平均）'!K5)))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57" operator="containsText" text="安定" id="{B1096E09-8B20-4BA7-AA5C-75F1096203DC}">
            <xm:f>NOT(ISERROR(SEARCH("安定",'19-2.寄附金等（平均）'!K5)))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K25:K26 K5:K6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K5:K6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3"/>
  <sheetViews>
    <sheetView view="pageBreakPreview" topLeftCell="A13" zoomScaleNormal="100" zoomScaleSheetLayoutView="100" workbookViewId="0">
      <selection activeCell="I27" sqref="I27"/>
    </sheetView>
  </sheetViews>
  <sheetFormatPr defaultRowHeight="13.5"/>
  <cols>
    <col min="1" max="1" width="0.625" customWidth="1"/>
    <col min="2" max="2" width="11.625" customWidth="1"/>
    <col min="3" max="3" width="9" bestFit="1" customWidth="1"/>
    <col min="4" max="4" width="12.25" customWidth="1"/>
    <col min="5" max="5" width="12" customWidth="1"/>
    <col min="6" max="6" width="2.875" customWidth="1"/>
    <col min="7" max="7" width="11.625" customWidth="1"/>
    <col min="8" max="8" width="9" bestFit="1" customWidth="1"/>
    <col min="9" max="9" width="12.25" customWidth="1"/>
    <col min="10" max="10" width="12" customWidth="1"/>
    <col min="11" max="11" width="0.625" customWidth="1"/>
    <col min="12" max="12" width="20.5" style="4" bestFit="1" customWidth="1"/>
    <col min="13" max="17" width="10.75" style="4" bestFit="1" customWidth="1"/>
    <col min="18" max="18" width="9" style="4"/>
  </cols>
  <sheetData>
    <row r="1" spans="1:12" ht="24" customHeight="1" thickBot="1">
      <c r="A1" s="1" t="s">
        <v>3</v>
      </c>
      <c r="B1" s="5"/>
      <c r="C1" s="5"/>
      <c r="D1" s="59"/>
      <c r="E1" s="59"/>
      <c r="F1" s="59"/>
      <c r="G1" s="5"/>
      <c r="H1" s="59"/>
      <c r="I1" s="59"/>
      <c r="J1" s="59"/>
      <c r="K1" s="59"/>
      <c r="L1" s="52" t="s">
        <v>185</v>
      </c>
    </row>
    <row r="2" spans="1:12" ht="24" customHeight="1">
      <c r="A2" s="1" t="s">
        <v>196</v>
      </c>
      <c r="B2" s="5"/>
      <c r="C2" s="5"/>
      <c r="D2" s="59"/>
      <c r="E2" s="59"/>
      <c r="F2" s="59"/>
      <c r="G2" s="59"/>
      <c r="H2" s="59"/>
      <c r="I2" s="59"/>
      <c r="J2" s="59"/>
      <c r="K2" s="59"/>
    </row>
    <row r="3" spans="1:12">
      <c r="A3" s="1"/>
      <c r="B3" s="5"/>
      <c r="C3" s="5"/>
      <c r="D3" s="59"/>
      <c r="E3" s="59"/>
      <c r="F3" s="59"/>
      <c r="G3" s="59"/>
      <c r="H3" s="59"/>
      <c r="I3" s="59"/>
      <c r="J3" s="59"/>
      <c r="K3" s="59"/>
    </row>
    <row r="4" spans="1:12" s="4" customFormat="1" ht="18" customHeight="1">
      <c r="A4" s="60"/>
      <c r="B4" s="5" t="s">
        <v>215</v>
      </c>
      <c r="C4" s="60"/>
      <c r="D4" s="60"/>
      <c r="E4" s="60"/>
      <c r="F4" s="60"/>
      <c r="G4" s="5"/>
      <c r="H4" s="60"/>
      <c r="I4" s="60"/>
      <c r="J4" s="60"/>
      <c r="K4" s="60"/>
    </row>
    <row r="5" spans="1:12" s="4" customFormat="1" ht="17.25" customHeight="1">
      <c r="A5" s="61"/>
      <c r="B5" s="179" t="s">
        <v>332</v>
      </c>
      <c r="C5" s="71" t="s">
        <v>343</v>
      </c>
      <c r="D5" s="78">
        <f>AVERAGE('19.グラフデータ'!D17:H17)</f>
        <v>1166.3800000000001</v>
      </c>
      <c r="E5" s="181" t="str">
        <f>'19.グラフデータ'!AD17</f>
        <v>年度により増減</v>
      </c>
      <c r="F5" s="73"/>
      <c r="G5" s="179" t="s">
        <v>333</v>
      </c>
      <c r="H5" s="71" t="s">
        <v>343</v>
      </c>
      <c r="I5" s="74">
        <f>AVERAGE('19.グラフデータ'!D18:H18)</f>
        <v>2297.38</v>
      </c>
      <c r="J5" s="181" t="str">
        <f>'19.グラフデータ'!AD18</f>
        <v>年度により増減</v>
      </c>
      <c r="K5" s="62"/>
    </row>
    <row r="6" spans="1:12" s="4" customFormat="1" ht="17.25" customHeight="1">
      <c r="A6" s="61"/>
      <c r="B6" s="180"/>
      <c r="C6" s="75" t="s">
        <v>197</v>
      </c>
      <c r="D6" s="80">
        <f>'19.グラフデータ'!H17-'19.グラフデータ'!D17</f>
        <v>176.19999999999993</v>
      </c>
      <c r="E6" s="182"/>
      <c r="F6" s="73"/>
      <c r="G6" s="180"/>
      <c r="H6" s="75" t="s">
        <v>197</v>
      </c>
      <c r="I6" s="77">
        <f>'19.グラフデータ'!H18-'19.グラフデータ'!D18</f>
        <v>605.70000000000027</v>
      </c>
      <c r="J6" s="182"/>
      <c r="K6" s="62"/>
    </row>
    <row r="7" spans="1:12" s="4" customFormat="1" ht="18.75" customHeight="1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</row>
    <row r="8" spans="1:12" s="4" customFormat="1" ht="18.75" customHeight="1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</row>
    <row r="9" spans="1:12" s="4" customFormat="1" ht="18.75" customHeight="1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</row>
    <row r="10" spans="1:12" s="4" customFormat="1" ht="18.75" customHeight="1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</row>
    <row r="11" spans="1:12" s="4" customFormat="1" ht="18.75" customHeight="1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</row>
    <row r="12" spans="1:12" s="4" customFormat="1" ht="18.75" customHeight="1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</row>
    <row r="13" spans="1:12" s="4" customFormat="1" ht="18.75" customHeight="1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</row>
    <row r="14" spans="1:12" s="4" customFormat="1" ht="18.75" customHeight="1">
      <c r="A14" s="63"/>
      <c r="B14" s="63"/>
      <c r="C14" s="63"/>
      <c r="D14" s="63"/>
      <c r="E14" s="63"/>
      <c r="F14" s="63"/>
      <c r="G14" s="63"/>
      <c r="H14" s="63"/>
      <c r="I14" s="63"/>
      <c r="J14" s="63"/>
      <c r="K14" s="63"/>
    </row>
    <row r="15" spans="1:12" s="4" customFormat="1" ht="18.75" customHeight="1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</row>
    <row r="16" spans="1:12" s="4" customFormat="1" ht="18.75" customHeight="1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</row>
    <row r="17" spans="1:11" s="4" customFormat="1" ht="18.75" customHeight="1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</row>
    <row r="18" spans="1:11" s="4" customFormat="1" ht="18.75" customHeight="1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</row>
    <row r="19" spans="1:11" s="4" customFormat="1" ht="18.75" customHeight="1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</row>
    <row r="20" spans="1:11" s="4" customFormat="1" ht="18.75" customHeight="1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</row>
    <row r="21" spans="1:11" s="4" customFormat="1" ht="18.75" customHeight="1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</row>
    <row r="22" spans="1:11" s="4" customFormat="1" ht="18.75" customHeight="1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</row>
    <row r="23" spans="1:11" s="4" customFormat="1" ht="9" customHeight="1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</row>
    <row r="24" spans="1:11" s="4" customFormat="1" ht="18.75" customHeight="1">
      <c r="A24" s="60"/>
      <c r="B24" s="5" t="s">
        <v>213</v>
      </c>
      <c r="C24" s="60"/>
      <c r="D24" s="60"/>
      <c r="E24" s="60"/>
      <c r="F24" s="60"/>
      <c r="G24" s="5"/>
      <c r="H24" s="60"/>
      <c r="I24" s="60"/>
      <c r="J24" s="60"/>
      <c r="K24" s="60"/>
    </row>
    <row r="25" spans="1:11" s="4" customFormat="1" ht="17.25" customHeight="1">
      <c r="A25" s="61"/>
      <c r="B25" s="179" t="s">
        <v>332</v>
      </c>
      <c r="C25" s="71" t="s">
        <v>343</v>
      </c>
      <c r="D25" s="78">
        <f>AVERAGE('19.グラフデータ'!D23:H23)</f>
        <v>894.76</v>
      </c>
      <c r="E25" s="181" t="str">
        <f>'19.グラフデータ'!AD23</f>
        <v>増加傾向⤴</v>
      </c>
      <c r="F25" s="73"/>
      <c r="G25" s="179" t="s">
        <v>333</v>
      </c>
      <c r="H25" s="71" t="s">
        <v>343</v>
      </c>
      <c r="I25" s="74">
        <f>AVERAGE('19.グラフデータ'!D24:H24)</f>
        <v>1803.42</v>
      </c>
      <c r="J25" s="181" t="str">
        <f>'19.グラフデータ'!AD24</f>
        <v>増加傾向⤴</v>
      </c>
      <c r="K25" s="62"/>
    </row>
    <row r="26" spans="1:11" s="4" customFormat="1" ht="17.25" customHeight="1">
      <c r="A26" s="61"/>
      <c r="B26" s="180"/>
      <c r="C26" s="75" t="s">
        <v>197</v>
      </c>
      <c r="D26" s="80">
        <f>'19.グラフデータ'!H23-'19.グラフデータ'!D23</f>
        <v>45.600000000000023</v>
      </c>
      <c r="E26" s="182"/>
      <c r="F26" s="73"/>
      <c r="G26" s="180"/>
      <c r="H26" s="75" t="s">
        <v>197</v>
      </c>
      <c r="I26" s="77">
        <f>'19.グラフデータ'!H24-'19.グラフデータ'!D24</f>
        <v>132</v>
      </c>
      <c r="J26" s="182"/>
      <c r="K26" s="62"/>
    </row>
    <row r="27" spans="1:11" s="4" customFormat="1" ht="18.75" customHeight="1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</row>
    <row r="28" spans="1:11" s="4" customFormat="1" ht="18.75" customHeight="1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</row>
    <row r="29" spans="1:11" s="4" customFormat="1" ht="18.75" customHeight="1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</row>
    <row r="30" spans="1:11" s="4" customFormat="1" ht="18.75" customHeigh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</row>
    <row r="31" spans="1:11" s="4" customFormat="1" ht="18.75" customHeight="1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</row>
    <row r="32" spans="1:11" s="4" customFormat="1" ht="18.75" customHeight="1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</row>
    <row r="33" spans="1:11" s="4" customFormat="1" ht="18.75" customHeight="1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</row>
    <row r="34" spans="1:11" s="4" customFormat="1" ht="18.75" customHeight="1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</row>
    <row r="35" spans="1:11" s="4" customFormat="1" ht="18.75" customHeight="1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</row>
    <row r="36" spans="1:11" s="4" customFormat="1" ht="18.75" customHeight="1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</row>
    <row r="37" spans="1:11" s="4" customFormat="1" ht="18.75" customHeight="1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</row>
    <row r="38" spans="1:11" s="4" customFormat="1" ht="18.75" customHeight="1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</row>
    <row r="39" spans="1:11" s="4" customFormat="1" ht="18.75" customHeight="1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</row>
    <row r="40" spans="1:11" s="4" customFormat="1" ht="18.75" customHeight="1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</row>
    <row r="41" spans="1:11" s="4" customFormat="1" ht="18.75" customHeight="1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</row>
    <row r="42" spans="1:11" s="4" customFormat="1" ht="18.75" customHeight="1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</row>
    <row r="43" spans="1:11" s="4" customFormat="1" ht="9" customHeight="1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</row>
    <row r="50" spans="1:11" s="4" customFormat="1" ht="18" customHeight="1">
      <c r="A50"/>
      <c r="B50"/>
      <c r="C50"/>
      <c r="D50"/>
      <c r="E50"/>
      <c r="F50"/>
      <c r="G50"/>
      <c r="H50"/>
      <c r="I50"/>
      <c r="J50"/>
      <c r="K50"/>
    </row>
    <row r="51" spans="1:11" s="4" customFormat="1" ht="32.25" customHeight="1">
      <c r="A51"/>
      <c r="B51"/>
      <c r="C51"/>
      <c r="D51"/>
      <c r="E51"/>
      <c r="F51"/>
      <c r="G51"/>
      <c r="H51"/>
      <c r="I51"/>
      <c r="J51"/>
      <c r="K51"/>
    </row>
    <row r="52" spans="1:11" s="4" customFormat="1">
      <c r="A52"/>
      <c r="B52"/>
      <c r="C52"/>
      <c r="D52"/>
      <c r="E52"/>
      <c r="F52"/>
      <c r="G52"/>
      <c r="H52"/>
      <c r="I52"/>
      <c r="J52"/>
      <c r="K52"/>
    </row>
    <row r="53" spans="1:11" s="4" customFormat="1">
      <c r="A53"/>
      <c r="B53"/>
      <c r="C53"/>
      <c r="D53"/>
      <c r="E53"/>
      <c r="F53"/>
      <c r="G53"/>
      <c r="H53"/>
      <c r="I53"/>
      <c r="J53"/>
      <c r="K53"/>
    </row>
    <row r="54" spans="1:11" s="4" customFormat="1">
      <c r="A54"/>
      <c r="B54"/>
      <c r="C54"/>
      <c r="D54"/>
      <c r="E54"/>
      <c r="F54"/>
      <c r="G54"/>
      <c r="H54"/>
      <c r="I54"/>
      <c r="J54"/>
      <c r="K54"/>
    </row>
    <row r="55" spans="1:11" s="4" customFormat="1">
      <c r="A55"/>
      <c r="B55"/>
      <c r="C55"/>
      <c r="D55"/>
      <c r="E55"/>
      <c r="F55"/>
      <c r="G55"/>
      <c r="H55"/>
      <c r="I55"/>
      <c r="J55"/>
      <c r="K55"/>
    </row>
    <row r="56" spans="1:11" s="4" customFormat="1">
      <c r="A56"/>
      <c r="B56"/>
      <c r="C56"/>
      <c r="D56"/>
      <c r="E56"/>
      <c r="F56"/>
      <c r="G56"/>
      <c r="H56"/>
      <c r="I56"/>
      <c r="J56"/>
      <c r="K56"/>
    </row>
    <row r="57" spans="1:11" s="4" customFormat="1">
      <c r="A57"/>
      <c r="B57"/>
      <c r="C57"/>
      <c r="D57"/>
      <c r="E57"/>
      <c r="F57"/>
      <c r="G57"/>
      <c r="H57"/>
      <c r="I57"/>
      <c r="J57"/>
      <c r="K57"/>
    </row>
    <row r="58" spans="1:11" s="4" customFormat="1">
      <c r="A58"/>
      <c r="B58"/>
      <c r="C58"/>
      <c r="D58"/>
      <c r="E58"/>
      <c r="F58"/>
      <c r="G58"/>
      <c r="H58"/>
      <c r="I58"/>
      <c r="J58"/>
      <c r="K58"/>
    </row>
    <row r="59" spans="1:11" s="4" customFormat="1">
      <c r="A59"/>
      <c r="B59"/>
      <c r="C59"/>
      <c r="D59"/>
      <c r="E59"/>
      <c r="F59"/>
      <c r="G59"/>
      <c r="H59"/>
      <c r="I59"/>
      <c r="J59"/>
      <c r="K59"/>
    </row>
    <row r="60" spans="1:11" s="4" customFormat="1">
      <c r="A60"/>
      <c r="B60"/>
      <c r="C60"/>
      <c r="D60"/>
      <c r="E60"/>
      <c r="F60"/>
      <c r="G60"/>
      <c r="H60"/>
      <c r="I60"/>
      <c r="J60"/>
      <c r="K60"/>
    </row>
    <row r="61" spans="1:11" s="4" customFormat="1">
      <c r="A61"/>
      <c r="B61"/>
      <c r="C61"/>
      <c r="D61"/>
      <c r="E61"/>
      <c r="F61"/>
      <c r="G61"/>
      <c r="H61"/>
      <c r="I61"/>
      <c r="J61"/>
      <c r="K61"/>
    </row>
    <row r="62" spans="1:11" s="4" customFormat="1">
      <c r="A62"/>
      <c r="B62"/>
      <c r="C62"/>
      <c r="D62"/>
      <c r="E62"/>
      <c r="F62"/>
      <c r="G62"/>
      <c r="H62"/>
      <c r="I62"/>
      <c r="J62"/>
      <c r="K62"/>
    </row>
    <row r="63" spans="1:11" s="4" customFormat="1">
      <c r="A63"/>
      <c r="B63"/>
      <c r="C63"/>
      <c r="D63"/>
      <c r="E63"/>
      <c r="F63"/>
      <c r="G63"/>
      <c r="H63"/>
      <c r="I63"/>
      <c r="J63"/>
      <c r="K63"/>
    </row>
    <row r="64" spans="1:11" s="4" customFormat="1">
      <c r="A64"/>
      <c r="B64"/>
      <c r="C64"/>
      <c r="D64"/>
      <c r="E64"/>
      <c r="F64"/>
      <c r="G64"/>
      <c r="H64"/>
      <c r="I64"/>
      <c r="J64"/>
      <c r="K64"/>
    </row>
    <row r="65" spans="1:11" s="4" customFormat="1">
      <c r="A65"/>
      <c r="B65"/>
      <c r="C65"/>
      <c r="D65"/>
      <c r="E65"/>
      <c r="F65"/>
      <c r="G65"/>
      <c r="H65"/>
      <c r="I65"/>
      <c r="J65"/>
      <c r="K65"/>
    </row>
    <row r="66" spans="1:11" s="4" customFormat="1">
      <c r="A66"/>
      <c r="B66"/>
      <c r="C66"/>
      <c r="D66"/>
      <c r="E66"/>
      <c r="F66"/>
      <c r="G66"/>
      <c r="H66"/>
      <c r="I66"/>
      <c r="J66"/>
      <c r="K66"/>
    </row>
    <row r="67" spans="1:11" s="4" customFormat="1">
      <c r="A67"/>
      <c r="B67"/>
      <c r="C67"/>
      <c r="D67"/>
      <c r="E67"/>
      <c r="F67"/>
      <c r="G67"/>
      <c r="H67"/>
      <c r="I67"/>
      <c r="J67"/>
      <c r="K67"/>
    </row>
    <row r="68" spans="1:11" s="4" customFormat="1">
      <c r="A68"/>
      <c r="B68"/>
      <c r="C68"/>
      <c r="D68"/>
      <c r="E68"/>
      <c r="F68"/>
      <c r="G68"/>
      <c r="H68"/>
      <c r="I68"/>
      <c r="J68"/>
      <c r="K68"/>
    </row>
    <row r="69" spans="1:11" s="4" customFormat="1">
      <c r="A69"/>
      <c r="B69"/>
      <c r="C69"/>
      <c r="D69"/>
      <c r="E69"/>
      <c r="F69"/>
      <c r="G69"/>
      <c r="H69"/>
      <c r="I69"/>
      <c r="J69"/>
      <c r="K69"/>
    </row>
    <row r="70" spans="1:11" s="4" customFormat="1">
      <c r="A70"/>
      <c r="B70"/>
      <c r="C70"/>
      <c r="D70"/>
      <c r="E70"/>
      <c r="F70"/>
      <c r="G70"/>
      <c r="H70"/>
      <c r="I70"/>
      <c r="J70"/>
      <c r="K70"/>
    </row>
    <row r="71" spans="1:11" s="4" customFormat="1">
      <c r="A71"/>
      <c r="B71"/>
      <c r="C71"/>
      <c r="D71"/>
      <c r="E71"/>
      <c r="F71"/>
      <c r="G71"/>
      <c r="H71"/>
      <c r="I71"/>
      <c r="J71"/>
      <c r="K71"/>
    </row>
    <row r="72" spans="1:11" s="4" customFormat="1">
      <c r="A72"/>
      <c r="B72"/>
      <c r="C72"/>
      <c r="D72"/>
      <c r="E72"/>
      <c r="F72"/>
      <c r="G72"/>
      <c r="H72"/>
      <c r="I72"/>
      <c r="J72"/>
      <c r="K72"/>
    </row>
    <row r="73" spans="1:11" s="4" customFormat="1">
      <c r="A73"/>
      <c r="B73"/>
      <c r="C73"/>
      <c r="D73"/>
      <c r="E73"/>
      <c r="F73"/>
      <c r="G73"/>
      <c r="H73"/>
      <c r="I73"/>
      <c r="J73"/>
      <c r="K73"/>
    </row>
    <row r="74" spans="1:11" s="4" customFormat="1" ht="9" customHeight="1">
      <c r="A74"/>
      <c r="B74"/>
      <c r="C74"/>
      <c r="D74"/>
      <c r="E74"/>
      <c r="F74"/>
      <c r="G74"/>
      <c r="H74"/>
      <c r="I74"/>
      <c r="J74"/>
      <c r="K74"/>
    </row>
    <row r="75" spans="1:11" s="4" customFormat="1" ht="18" customHeight="1">
      <c r="A75"/>
      <c r="B75"/>
      <c r="C75"/>
      <c r="D75"/>
      <c r="E75"/>
      <c r="F75"/>
      <c r="G75"/>
      <c r="H75"/>
      <c r="I75"/>
      <c r="J75"/>
      <c r="K75"/>
    </row>
    <row r="76" spans="1:11" s="4" customFormat="1" ht="32.25" customHeight="1">
      <c r="A76"/>
      <c r="B76"/>
      <c r="C76"/>
      <c r="D76"/>
      <c r="E76"/>
      <c r="F76"/>
      <c r="G76"/>
      <c r="H76"/>
      <c r="I76"/>
      <c r="J76"/>
      <c r="K76"/>
    </row>
    <row r="77" spans="1:11" s="4" customFormat="1">
      <c r="A77"/>
      <c r="B77"/>
      <c r="C77"/>
      <c r="D77"/>
      <c r="E77"/>
      <c r="F77"/>
      <c r="G77"/>
      <c r="H77"/>
      <c r="I77"/>
      <c r="J77"/>
      <c r="K77"/>
    </row>
    <row r="78" spans="1:11" s="4" customFormat="1">
      <c r="A78"/>
      <c r="B78"/>
      <c r="C78"/>
      <c r="D78"/>
      <c r="E78"/>
      <c r="F78"/>
      <c r="G78"/>
      <c r="H78"/>
      <c r="I78"/>
      <c r="J78"/>
      <c r="K78"/>
    </row>
    <row r="79" spans="1:11" s="4" customFormat="1">
      <c r="A79"/>
      <c r="B79"/>
      <c r="C79"/>
      <c r="D79"/>
      <c r="E79"/>
      <c r="F79"/>
      <c r="G79"/>
      <c r="H79"/>
      <c r="I79"/>
      <c r="J79"/>
      <c r="K79"/>
    </row>
    <row r="103" ht="18" customHeight="1"/>
  </sheetData>
  <mergeCells count="8">
    <mergeCell ref="B5:B6"/>
    <mergeCell ref="E5:E6"/>
    <mergeCell ref="G5:G6"/>
    <mergeCell ref="J5:J6"/>
    <mergeCell ref="B25:B26"/>
    <mergeCell ref="E25:E26"/>
    <mergeCell ref="G25:G26"/>
    <mergeCell ref="J25:J26"/>
  </mergeCells>
  <phoneticPr fontId="1"/>
  <conditionalFormatting sqref="K5:K6 K25:K26">
    <cfRule type="containsText" dxfId="68" priority="98" operator="containsText" text="―">
      <formula>NOT(ISERROR(SEARCH("―",K5)))</formula>
    </cfRule>
    <cfRule type="containsText" dxfId="67" priority="99" operator="containsText" text="変動">
      <formula>NOT(ISERROR(SEARCH("変動",K5)))</formula>
    </cfRule>
    <cfRule type="containsText" dxfId="66" priority="100" operator="containsText" text="減少">
      <formula>NOT(ISERROR(SEARCH("減少",K5)))</formula>
    </cfRule>
    <cfRule type="containsText" dxfId="65" priority="101" operator="containsText" text="増加">
      <formula>NOT(ISERROR(SEARCH("増加",K5)))</formula>
    </cfRule>
    <cfRule type="containsText" dxfId="64" priority="102" operator="containsText" text="安定">
      <formula>NOT(ISERROR(SEARCH("安定",K5)))</formula>
    </cfRule>
  </conditionalFormatting>
  <conditionalFormatting sqref="F5:F6">
    <cfRule type="containsText" dxfId="63" priority="38" operator="containsText" text="無し">
      <formula>NOT(ISERROR(SEARCH("無し",F5)))</formula>
    </cfRule>
    <cfRule type="containsText" dxfId="62" priority="39" operator="containsText" text="変動">
      <formula>NOT(ISERROR(SEARCH("変動",F5)))</formula>
    </cfRule>
    <cfRule type="containsText" dxfId="61" priority="40" operator="containsText" text="減少">
      <formula>NOT(ISERROR(SEARCH("減少",F5)))</formula>
    </cfRule>
    <cfRule type="containsText" dxfId="60" priority="41" operator="containsText" text="増加">
      <formula>NOT(ISERROR(SEARCH("増加",F5)))</formula>
    </cfRule>
    <cfRule type="containsText" dxfId="59" priority="42" operator="containsText" text="安定">
      <formula>NOT(ISERROR(SEARCH("安定",F5)))</formula>
    </cfRule>
  </conditionalFormatting>
  <conditionalFormatting sqref="E5">
    <cfRule type="containsText" dxfId="58" priority="32" operator="containsText" text="―">
      <formula>NOT(ISERROR(SEARCH("―",E5)))</formula>
    </cfRule>
    <cfRule type="containsText" dxfId="57" priority="33" operator="containsText" text="隔年で">
      <formula>NOT(ISERROR(SEARCH("隔年で",E5)))</formula>
    </cfRule>
    <cfRule type="containsText" dxfId="56" priority="34" operator="containsText" text="年度により">
      <formula>NOT(ISERROR(SEARCH("年度により",E5)))</formula>
    </cfRule>
    <cfRule type="containsText" dxfId="55" priority="35" operator="containsText" text="減少傾向">
      <formula>NOT(ISERROR(SEARCH("減少傾向",E5)))</formula>
    </cfRule>
    <cfRule type="containsText" dxfId="54" priority="36" operator="containsText" text="増加傾向">
      <formula>NOT(ISERROR(SEARCH("増加傾向",E5)))</formula>
    </cfRule>
    <cfRule type="containsText" dxfId="53" priority="37" operator="containsText" text="同程度">
      <formula>NOT(ISERROR(SEARCH("同程度",E5)))</formula>
    </cfRule>
  </conditionalFormatting>
  <conditionalFormatting sqref="E5:E6">
    <cfRule type="containsText" dxfId="52" priority="30" operator="containsText" text="最新年度のみ減少">
      <formula>NOT(ISERROR(SEARCH("最新年度のみ減少",E5)))</formula>
    </cfRule>
    <cfRule type="containsText" dxfId="51" priority="31" operator="containsText" text="最新年度のみ増加">
      <formula>NOT(ISERROR(SEARCH("最新年度のみ増加",E5)))</formula>
    </cfRule>
  </conditionalFormatting>
  <conditionalFormatting sqref="J5">
    <cfRule type="containsText" dxfId="50" priority="24" operator="containsText" text="―">
      <formula>NOT(ISERROR(SEARCH("―",J5)))</formula>
    </cfRule>
    <cfRule type="containsText" dxfId="49" priority="25" operator="containsText" text="隔年で">
      <formula>NOT(ISERROR(SEARCH("隔年で",J5)))</formula>
    </cfRule>
    <cfRule type="containsText" dxfId="48" priority="26" operator="containsText" text="年度により">
      <formula>NOT(ISERROR(SEARCH("年度により",J5)))</formula>
    </cfRule>
    <cfRule type="containsText" dxfId="47" priority="27" operator="containsText" text="減少傾向">
      <formula>NOT(ISERROR(SEARCH("減少傾向",J5)))</formula>
    </cfRule>
    <cfRule type="containsText" dxfId="46" priority="28" operator="containsText" text="増加傾向">
      <formula>NOT(ISERROR(SEARCH("増加傾向",J5)))</formula>
    </cfRule>
    <cfRule type="containsText" dxfId="45" priority="29" operator="containsText" text="同程度">
      <formula>NOT(ISERROR(SEARCH("同程度",J5)))</formula>
    </cfRule>
  </conditionalFormatting>
  <conditionalFormatting sqref="J5:J6">
    <cfRule type="containsText" dxfId="44" priority="22" operator="containsText" text="最新年度のみ減少">
      <formula>NOT(ISERROR(SEARCH("最新年度のみ減少",J5)))</formula>
    </cfRule>
    <cfRule type="containsText" dxfId="43" priority="23" operator="containsText" text="最新年度のみ増加">
      <formula>NOT(ISERROR(SEARCH("最新年度のみ増加",J5)))</formula>
    </cfRule>
  </conditionalFormatting>
  <conditionalFormatting sqref="J25:J26">
    <cfRule type="containsText" dxfId="42" priority="1" operator="containsText" text="最新年度のみ減少">
      <formula>NOT(ISERROR(SEARCH("最新年度のみ減少",J25)))</formula>
    </cfRule>
    <cfRule type="containsText" dxfId="41" priority="2" operator="containsText" text="最新年度のみ増加">
      <formula>NOT(ISERROR(SEARCH("最新年度のみ増加",J25)))</formula>
    </cfRule>
  </conditionalFormatting>
  <conditionalFormatting sqref="F25:F26">
    <cfRule type="containsText" dxfId="40" priority="17" operator="containsText" text="無し">
      <formula>NOT(ISERROR(SEARCH("無し",F25)))</formula>
    </cfRule>
    <cfRule type="containsText" dxfId="39" priority="18" operator="containsText" text="変動">
      <formula>NOT(ISERROR(SEARCH("変動",F25)))</formula>
    </cfRule>
    <cfRule type="containsText" dxfId="38" priority="19" operator="containsText" text="減少">
      <formula>NOT(ISERROR(SEARCH("減少",F25)))</formula>
    </cfRule>
    <cfRule type="containsText" dxfId="37" priority="20" operator="containsText" text="増加">
      <formula>NOT(ISERROR(SEARCH("増加",F25)))</formula>
    </cfRule>
    <cfRule type="containsText" dxfId="36" priority="21" operator="containsText" text="安定">
      <formula>NOT(ISERROR(SEARCH("安定",F25)))</formula>
    </cfRule>
  </conditionalFormatting>
  <conditionalFormatting sqref="E25">
    <cfRule type="containsText" dxfId="35" priority="11" operator="containsText" text="―">
      <formula>NOT(ISERROR(SEARCH("―",E25)))</formula>
    </cfRule>
    <cfRule type="containsText" dxfId="34" priority="12" operator="containsText" text="隔年で">
      <formula>NOT(ISERROR(SEARCH("隔年で",E25)))</formula>
    </cfRule>
    <cfRule type="containsText" dxfId="33" priority="13" operator="containsText" text="年度により">
      <formula>NOT(ISERROR(SEARCH("年度により",E25)))</formula>
    </cfRule>
    <cfRule type="containsText" dxfId="32" priority="14" operator="containsText" text="減少傾向">
      <formula>NOT(ISERROR(SEARCH("減少傾向",E25)))</formula>
    </cfRule>
    <cfRule type="containsText" dxfId="31" priority="15" operator="containsText" text="増加傾向">
      <formula>NOT(ISERROR(SEARCH("増加傾向",E25)))</formula>
    </cfRule>
    <cfRule type="containsText" dxfId="30" priority="16" operator="containsText" text="同程度">
      <formula>NOT(ISERROR(SEARCH("同程度",E25)))</formula>
    </cfRule>
  </conditionalFormatting>
  <conditionalFormatting sqref="E25:E26">
    <cfRule type="containsText" dxfId="29" priority="9" operator="containsText" text="最新年度のみ減少">
      <formula>NOT(ISERROR(SEARCH("最新年度のみ減少",E25)))</formula>
    </cfRule>
    <cfRule type="containsText" dxfId="28" priority="10" operator="containsText" text="最新年度のみ増加">
      <formula>NOT(ISERROR(SEARCH("最新年度のみ増加",E25)))</formula>
    </cfRule>
  </conditionalFormatting>
  <conditionalFormatting sqref="J25">
    <cfRule type="containsText" dxfId="27" priority="3" operator="containsText" text="―">
      <formula>NOT(ISERROR(SEARCH("―",J25)))</formula>
    </cfRule>
    <cfRule type="containsText" dxfId="26" priority="4" operator="containsText" text="隔年で">
      <formula>NOT(ISERROR(SEARCH("隔年で",J25)))</formula>
    </cfRule>
    <cfRule type="containsText" dxfId="25" priority="5" operator="containsText" text="年度により">
      <formula>NOT(ISERROR(SEARCH("年度により",J25)))</formula>
    </cfRule>
    <cfRule type="containsText" dxfId="24" priority="6" operator="containsText" text="減少傾向">
      <formula>NOT(ISERROR(SEARCH("減少傾向",J25)))</formula>
    </cfRule>
    <cfRule type="containsText" dxfId="23" priority="7" operator="containsText" text="増加傾向">
      <formula>NOT(ISERROR(SEARCH("増加傾向",J25)))</formula>
    </cfRule>
    <cfRule type="containsText" dxfId="22" priority="8" operator="containsText" text="同程度">
      <formula>NOT(ISERROR(SEARCH("同程度",J25)))</formula>
    </cfRule>
  </conditionalFormatting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&amp;R&amp;6文部科学省「産学連携等実施状況調査」を加工して作成（https://www.mext.go.jp/a_menu/shinkou/sangaku/sangakub.htm）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3000000}">
          <x14:formula1>
            <xm:f>'W:\030_統計・調査\00_毎年恒例調査（政府統計）\99_ファクトブック（学校基本調査を基に作成する）\2022年度\02_項目別作業データ\01_在籍者数\[【サンプル】１_学生数.xlsx]1.グラフデータ'!#REF!</xm:f>
          </x14:formula1>
          <xm:sqref>K5:K6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L285"/>
  <sheetViews>
    <sheetView view="pageBreakPreview" zoomScaleNormal="100" zoomScaleSheetLayoutView="100" workbookViewId="0">
      <selection activeCell="D1" sqref="D1"/>
    </sheetView>
  </sheetViews>
  <sheetFormatPr defaultRowHeight="13.5"/>
  <cols>
    <col min="1" max="1" width="2.375" style="81" customWidth="1"/>
    <col min="2" max="2" width="3" style="81" customWidth="1"/>
    <col min="3" max="3" width="21.125" style="81" customWidth="1"/>
    <col min="4" max="8" width="9.875" style="83" customWidth="1"/>
    <col min="9" max="11" width="10.25" style="91" hidden="1" customWidth="1"/>
    <col min="12" max="12" width="3.75" style="163" hidden="1" customWidth="1"/>
    <col min="13" max="16" width="3" style="163" hidden="1" customWidth="1"/>
    <col min="17" max="17" width="6" style="92" hidden="1" customWidth="1"/>
    <col min="18" max="20" width="4.5" style="92" hidden="1" customWidth="1"/>
    <col min="21" max="21" width="5.25" style="92" hidden="1" customWidth="1"/>
    <col min="22" max="22" width="7.5" style="92" hidden="1" customWidth="1"/>
    <col min="23" max="23" width="14.625" style="91" hidden="1" customWidth="1"/>
    <col min="24" max="24" width="4.5" style="92" hidden="1" customWidth="1"/>
    <col min="25" max="26" width="7.5" style="91" hidden="1" customWidth="1"/>
    <col min="27" max="27" width="4.625" style="92" hidden="1" customWidth="1"/>
    <col min="28" max="29" width="7.5" style="91" hidden="1" customWidth="1"/>
    <col min="30" max="30" width="18.375" style="95" hidden="1" customWidth="1"/>
    <col min="31" max="31" width="3.25" style="88" customWidth="1"/>
    <col min="32" max="32" width="1.75" style="88" customWidth="1"/>
    <col min="33" max="34" width="9" style="88" customWidth="1"/>
    <col min="35" max="35" width="33.875" style="88" hidden="1" customWidth="1"/>
    <col min="36" max="36" width="9" style="88" hidden="1" customWidth="1"/>
    <col min="37" max="37" width="12.625" style="88" hidden="1" customWidth="1"/>
    <col min="38" max="38" width="17.625" style="88" hidden="1" customWidth="1"/>
    <col min="39" max="16384" width="9" style="81"/>
  </cols>
  <sheetData>
    <row r="1" spans="2:38" ht="25.5" customHeight="1" thickBot="1">
      <c r="C1" s="82" t="s">
        <v>185</v>
      </c>
      <c r="I1" s="84"/>
      <c r="J1" s="84"/>
      <c r="K1" s="84"/>
      <c r="L1" s="161"/>
      <c r="M1" s="161"/>
      <c r="N1" s="162" t="s">
        <v>336</v>
      </c>
      <c r="O1" s="162"/>
      <c r="P1" s="162"/>
      <c r="Q1" s="160" t="str" cm="1">
        <f t="array" aca="1" ref="Q1" ca="1">"R"&amp;RIGHT(CELL("filename",'19-1.2019'!A1),4)-2018</f>
        <v>R1</v>
      </c>
      <c r="R1" s="171" t="str" cm="1">
        <f t="array" aca="1" ref="R1" ca="1">"R"&amp;RIGHT(CELL("filename",'19-1.2020'!A1),4)-2018</f>
        <v>R2</v>
      </c>
      <c r="S1" s="171" t="str" cm="1">
        <f t="array" aca="1" ref="S1" ca="1">"R"&amp;RIGHT(CELL("filename",'19-1.2021'!A1),4)-2018</f>
        <v>R3</v>
      </c>
      <c r="T1" s="171" t="str" cm="1">
        <f t="array" aca="1" ref="T1" ca="1">"R"&amp;RIGHT(CELL("filename",'19-1.2022'!A1),4)-2018</f>
        <v>R4</v>
      </c>
      <c r="U1" s="171" t="str" cm="1">
        <f t="array" aca="1" ref="U1" ca="1">"R"&amp;RIGHT(CELL("filename",'19-1.2023'!A1),4)-2018</f>
        <v>R5</v>
      </c>
      <c r="V1" s="86"/>
      <c r="W1" s="84" t="s">
        <v>221</v>
      </c>
      <c r="X1" s="85"/>
      <c r="Y1" s="87"/>
      <c r="Z1" s="87"/>
      <c r="AA1" s="85"/>
      <c r="AB1" s="87"/>
      <c r="AC1" s="87"/>
      <c r="AD1" s="88"/>
      <c r="AI1" s="89" t="s">
        <v>192</v>
      </c>
      <c r="AK1" s="90" t="s">
        <v>222</v>
      </c>
      <c r="AL1" s="90" t="s">
        <v>223</v>
      </c>
    </row>
    <row r="2" spans="2:38">
      <c r="Q2" s="93" t="s">
        <v>337</v>
      </c>
      <c r="R2" s="93" t="s">
        <v>337</v>
      </c>
      <c r="S2" s="93" t="s">
        <v>337</v>
      </c>
      <c r="T2" s="93" t="s">
        <v>337</v>
      </c>
      <c r="U2" s="93" t="s">
        <v>337</v>
      </c>
      <c r="V2" s="94"/>
      <c r="W2" s="84" t="s">
        <v>224</v>
      </c>
      <c r="AI2" s="89" t="s">
        <v>225</v>
      </c>
      <c r="AK2" s="90" t="s">
        <v>226</v>
      </c>
      <c r="AL2" s="90" t="s">
        <v>227</v>
      </c>
    </row>
    <row r="3" spans="2:38" ht="14.25" thickBot="1">
      <c r="K3" s="83"/>
      <c r="L3" s="164"/>
      <c r="Q3" s="96">
        <v>4</v>
      </c>
      <c r="R3" s="96">
        <v>3</v>
      </c>
      <c r="S3" s="96">
        <v>2</v>
      </c>
      <c r="T3" s="96">
        <v>1</v>
      </c>
      <c r="U3" s="96" t="s">
        <v>338</v>
      </c>
      <c r="V3" s="97"/>
      <c r="W3" s="85" t="s">
        <v>228</v>
      </c>
      <c r="AI3" s="89" t="s">
        <v>193</v>
      </c>
      <c r="AK3" s="90" t="s">
        <v>229</v>
      </c>
      <c r="AL3" s="90" t="s">
        <v>230</v>
      </c>
    </row>
    <row r="4" spans="2:38" ht="14.25" thickBot="1">
      <c r="B4" s="98" t="s">
        <v>210</v>
      </c>
      <c r="C4" s="99"/>
      <c r="D4" s="100"/>
      <c r="E4" s="100"/>
      <c r="F4" s="100"/>
      <c r="G4" s="100"/>
      <c r="H4" s="100"/>
      <c r="I4" s="101"/>
      <c r="J4" s="101"/>
      <c r="K4" s="101"/>
      <c r="L4" s="165"/>
      <c r="M4" s="165"/>
      <c r="N4" s="165"/>
      <c r="O4" s="165"/>
      <c r="P4" s="165"/>
      <c r="Q4" s="102"/>
      <c r="R4" s="102"/>
      <c r="S4" s="102"/>
      <c r="T4" s="102"/>
      <c r="U4" s="102"/>
      <c r="V4" s="102"/>
      <c r="W4" s="101"/>
      <c r="X4" s="102"/>
      <c r="Y4" s="101"/>
      <c r="Z4" s="101"/>
      <c r="AA4" s="102"/>
      <c r="AB4" s="101"/>
      <c r="AC4" s="101"/>
      <c r="AD4" s="103"/>
      <c r="AE4" s="104"/>
      <c r="AI4" s="89" t="s">
        <v>231</v>
      </c>
      <c r="AK4" s="90" t="s">
        <v>232</v>
      </c>
      <c r="AL4" s="90" t="s">
        <v>227</v>
      </c>
    </row>
    <row r="5" spans="2:38">
      <c r="B5" s="105"/>
      <c r="C5" s="106"/>
      <c r="D5" s="107"/>
      <c r="E5" s="107"/>
      <c r="F5" s="107"/>
      <c r="G5" s="107"/>
      <c r="H5" s="107"/>
      <c r="I5" s="194" t="s">
        <v>342</v>
      </c>
      <c r="J5" s="202"/>
      <c r="K5" s="202"/>
      <c r="L5" s="195"/>
      <c r="M5" s="195"/>
      <c r="N5" s="195"/>
      <c r="O5" s="195"/>
      <c r="P5" s="195"/>
      <c r="Q5" s="192" t="s">
        <v>233</v>
      </c>
      <c r="R5" s="194" t="s">
        <v>234</v>
      </c>
      <c r="S5" s="195"/>
      <c r="T5" s="195"/>
      <c r="U5" s="195"/>
      <c r="V5" s="196" t="s">
        <v>235</v>
      </c>
      <c r="W5" s="197"/>
      <c r="X5" s="200" t="s">
        <v>236</v>
      </c>
      <c r="Y5" s="183" t="s">
        <v>237</v>
      </c>
      <c r="Z5" s="184"/>
      <c r="AA5" s="185" t="s">
        <v>238</v>
      </c>
      <c r="AB5" s="183" t="s">
        <v>239</v>
      </c>
      <c r="AC5" s="184"/>
      <c r="AD5" s="187" t="s">
        <v>240</v>
      </c>
      <c r="AE5" s="108"/>
      <c r="AI5" s="89" t="s">
        <v>194</v>
      </c>
      <c r="AK5" s="90" t="s">
        <v>241</v>
      </c>
      <c r="AL5" s="90" t="s">
        <v>242</v>
      </c>
    </row>
    <row r="6" spans="2:38">
      <c r="B6" s="105"/>
      <c r="C6" s="109" t="s">
        <v>1</v>
      </c>
      <c r="D6" s="147" t="str">
        <f ca="1">Q1</f>
        <v>R1</v>
      </c>
      <c r="E6" s="147" t="str">
        <f t="shared" ref="E6:H6" ca="1" si="0">R1</f>
        <v>R2</v>
      </c>
      <c r="F6" s="147" t="str">
        <f t="shared" ca="1" si="0"/>
        <v>R3</v>
      </c>
      <c r="G6" s="147" t="str">
        <f t="shared" ca="1" si="0"/>
        <v>R4</v>
      </c>
      <c r="H6" s="147" t="str">
        <f t="shared" ca="1" si="0"/>
        <v>R5</v>
      </c>
      <c r="I6" s="148" t="s">
        <v>345</v>
      </c>
      <c r="J6" s="149">
        <v>-0.03</v>
      </c>
      <c r="K6" s="149">
        <v>0.03</v>
      </c>
      <c r="L6" s="166" t="str">
        <f ca="1">Q1</f>
        <v>R1</v>
      </c>
      <c r="M6" s="172" t="str">
        <f ca="1">R1</f>
        <v>R2</v>
      </c>
      <c r="N6" s="172" t="str">
        <f ca="1">S1</f>
        <v>R3</v>
      </c>
      <c r="O6" s="172" t="str">
        <f ca="1">T1</f>
        <v>R4</v>
      </c>
      <c r="P6" s="172" t="str">
        <f ca="1">U1</f>
        <v>R5</v>
      </c>
      <c r="Q6" s="193"/>
      <c r="R6" s="111" t="s">
        <v>243</v>
      </c>
      <c r="S6" s="110" t="s">
        <v>244</v>
      </c>
      <c r="T6" s="110" t="s">
        <v>245</v>
      </c>
      <c r="U6" s="110" t="s">
        <v>246</v>
      </c>
      <c r="V6" s="198"/>
      <c r="W6" s="199"/>
      <c r="X6" s="201"/>
      <c r="Y6" s="112" t="s">
        <v>247</v>
      </c>
      <c r="Z6" s="113" t="s">
        <v>248</v>
      </c>
      <c r="AA6" s="186"/>
      <c r="AB6" s="114" t="s">
        <v>249</v>
      </c>
      <c r="AC6" s="115" t="s">
        <v>250</v>
      </c>
      <c r="AD6" s="188"/>
      <c r="AE6" s="108"/>
      <c r="AI6" s="89" t="s">
        <v>251</v>
      </c>
      <c r="AK6" s="90" t="s">
        <v>252</v>
      </c>
      <c r="AL6" s="90" t="s">
        <v>242</v>
      </c>
    </row>
    <row r="7" spans="2:38">
      <c r="B7" s="105"/>
      <c r="C7" s="116" t="s">
        <v>334</v>
      </c>
      <c r="D7" s="150" cm="1">
        <f t="array" ref="D7">INDEX('19-1.2019'!E:E,MATCH("F139110110504",'19-1.2019'!A:A,0),0)</f>
        <v>535233</v>
      </c>
      <c r="E7" s="150" cm="1">
        <f t="array" ref="E7">INDEX('19-1.2020'!E:E,MATCH("F139110110504",'19-1.2020'!A:A,0),0)</f>
        <v>553518</v>
      </c>
      <c r="F7" s="150" cm="1">
        <f t="array" ref="F7">INDEX('19-1.2021'!E:E,MATCH("F139110110504",'19-1.2021'!A:A,0),0)</f>
        <v>507791</v>
      </c>
      <c r="G7" s="150" cm="1">
        <f t="array" ref="G7">INDEX('19-1.2022'!E:E,MATCH("F139110110504",'19-1.2022'!A:A,0),0)</f>
        <v>557450</v>
      </c>
      <c r="H7" s="150" cm="1">
        <f t="array" ref="H7">INDEX('19-1.2023'!E:E,MATCH("F139110110504",'19-1.2023'!A:A,0),0)</f>
        <v>520042</v>
      </c>
      <c r="I7" s="151">
        <f>AVERAGE(D7:H7)</f>
        <v>534806.80000000005</v>
      </c>
      <c r="J7" s="152">
        <f>I7*0.97</f>
        <v>518762.59600000002</v>
      </c>
      <c r="K7" s="152">
        <f>I7*1.03</f>
        <v>550851.00400000007</v>
      </c>
      <c r="L7" s="166" t="str">
        <f>IF(AND(D7&gt;I7*0.97,D7&lt;I7*1.03),"○","×")</f>
        <v>○</v>
      </c>
      <c r="M7" s="166" t="str">
        <f>IF(AND(E7&gt;I7*0.97,E7&lt;I7*1.03),"○","×")</f>
        <v>×</v>
      </c>
      <c r="N7" s="166" t="str">
        <f>IF(AND(F7&gt;I7*0.97,F7&lt;I7*1.03),"○","×")</f>
        <v>×</v>
      </c>
      <c r="O7" s="166" t="str">
        <f>IF(AND(G7&gt;I7*0.97,G7&lt;I7*1.03),"○","×")</f>
        <v>×</v>
      </c>
      <c r="P7" s="166" t="str">
        <f>IF(AND(H7&gt;I7*0.97,H7&lt;I7*1.03),"○","×")</f>
        <v>○</v>
      </c>
      <c r="Q7" s="117" t="str">
        <f>IF(COUNTIF(L7:P7,"○")=5,"同程度","―")</f>
        <v>―</v>
      </c>
      <c r="R7" s="111" t="str">
        <f t="shared" ref="R7:U8" si="1">IF(E7-D7&gt;0,"↑",IF(E7-D7&lt;0,"↓","－"))</f>
        <v>↑</v>
      </c>
      <c r="S7" s="110" t="str">
        <f t="shared" si="1"/>
        <v>↓</v>
      </c>
      <c r="T7" s="110" t="str">
        <f t="shared" si="1"/>
        <v>↑</v>
      </c>
      <c r="U7" s="110" t="str">
        <f t="shared" si="1"/>
        <v>↓</v>
      </c>
      <c r="V7" s="110" t="str">
        <f>R7&amp;S7&amp;T7&amp;U7</f>
        <v>↑↓↑↓</v>
      </c>
      <c r="W7" s="118" t="str" cm="1">
        <f t="array" ref="W7">INDEX($AL$2:$AL$82,MATCH(V7,$AK$2:$AK$82,0),0)</f>
        <v>隔年で増減</v>
      </c>
      <c r="X7" s="119" t="str">
        <f>IF(F7-D7&gt;0,"↑",IF(F7-D7&lt;0,"↓","－"))</f>
        <v>↓</v>
      </c>
      <c r="Y7" s="120" t="str">
        <f>IF(V7="↓↑↓↓",IF(X7="↓","減少傾向","×"),"判定外")</f>
        <v>判定外</v>
      </c>
      <c r="Z7" s="121" t="str">
        <f>IF(V7="↑↓↑↑",IF(X7="↑","増加傾向","×"),"判定外")</f>
        <v>判定外</v>
      </c>
      <c r="AA7" s="122" t="str">
        <f>IF(G7-E7&gt;0,"↑",IF(G7-E7&lt;0,"↓","－"))</f>
        <v>↑</v>
      </c>
      <c r="AB7" s="120" t="str">
        <f>IF(V7="↓↓↑↓",IF(AA7="↓","減少傾向","×"),"判定外")</f>
        <v>判定外</v>
      </c>
      <c r="AC7" s="121" t="str">
        <f>IF(V7="↑↑↓↑",IF(AA7="↑","増加傾向","×"),"判定外")</f>
        <v>判定外</v>
      </c>
      <c r="AD7" s="123" t="s">
        <v>214</v>
      </c>
      <c r="AE7" s="108"/>
      <c r="AI7" s="89" t="s">
        <v>242</v>
      </c>
      <c r="AK7" s="90" t="s">
        <v>253</v>
      </c>
      <c r="AL7" s="90" t="s">
        <v>242</v>
      </c>
    </row>
    <row r="8" spans="2:38" ht="14.25" thickBot="1">
      <c r="B8" s="105"/>
      <c r="C8" s="124" t="s">
        <v>335</v>
      </c>
      <c r="D8" s="150" cm="1">
        <f t="array" ref="D8">INDEX('19-1.2019'!D:D,MATCH("F139110110504",'19-1.2019'!A:A,0),0)</f>
        <v>1113</v>
      </c>
      <c r="E8" s="150" cm="1">
        <f t="array" ref="E8">INDEX('19-1.2020'!D:D,MATCH("F139110110504",'19-1.2020'!A:A,0),0)</f>
        <v>1241</v>
      </c>
      <c r="F8" s="150" cm="1">
        <f t="array" ref="F8">INDEX('19-1.2021'!D:D,MATCH("F139110110504",'19-1.2021'!A:A,0),0)</f>
        <v>1062</v>
      </c>
      <c r="G8" s="150" cm="1">
        <f t="array" ref="G8">INDEX('19-1.2022'!D:D,MATCH("F139110110504",'19-1.2022'!A:A,0),0)</f>
        <v>1009</v>
      </c>
      <c r="H8" s="150" cm="1">
        <f t="array" ref="H8">INDEX('19-1.2023'!D:D,MATCH("F139110110504",'19-1.2023'!A:A,0),0)</f>
        <v>1128</v>
      </c>
      <c r="I8" s="153">
        <f>AVERAGE(D8:H8)</f>
        <v>1110.5999999999999</v>
      </c>
      <c r="J8" s="154">
        <f>I8*0.97</f>
        <v>1077.2819999999999</v>
      </c>
      <c r="K8" s="154">
        <f>I8*1.03</f>
        <v>1143.9179999999999</v>
      </c>
      <c r="L8" s="167" t="str">
        <f>IF(AND(D8&gt;I8*0.97,D8&lt;I8*1.03),"○","×")</f>
        <v>○</v>
      </c>
      <c r="M8" s="167" t="str">
        <f>IF(AND(E8&gt;I8*0.97,E8&lt;I8*1.03),"○","×")</f>
        <v>×</v>
      </c>
      <c r="N8" s="167" t="str">
        <f>IF(AND(F8&gt;I8*0.97,F8&lt;I8*1.03),"○","×")</f>
        <v>×</v>
      </c>
      <c r="O8" s="167" t="str">
        <f>IF(AND(G8&gt;I8*0.97,G8&lt;I8*1.03),"○","×")</f>
        <v>×</v>
      </c>
      <c r="P8" s="167" t="str">
        <f>IF(AND(H8&gt;I8*0.97,H8&lt;I8*1.03),"○","×")</f>
        <v>○</v>
      </c>
      <c r="Q8" s="125" t="str">
        <f>IF(COUNTIF(L8:P8,"○")=5,"同程度","―")</f>
        <v>―</v>
      </c>
      <c r="R8" s="126" t="str">
        <f t="shared" si="1"/>
        <v>↑</v>
      </c>
      <c r="S8" s="96" t="str">
        <f t="shared" si="1"/>
        <v>↓</v>
      </c>
      <c r="T8" s="96" t="str">
        <f t="shared" si="1"/>
        <v>↓</v>
      </c>
      <c r="U8" s="96" t="str">
        <f t="shared" si="1"/>
        <v>↑</v>
      </c>
      <c r="V8" s="96" t="str">
        <f>R8&amp;S8&amp;T8&amp;U8</f>
        <v>↑↓↓↑</v>
      </c>
      <c r="W8" s="127" t="str" cm="1">
        <f t="array" ref="W8">INDEX($AL$2:$AL$82,MATCH(V8,$AK$2:$AK$82,0),0)</f>
        <v>年度により増減</v>
      </c>
      <c r="X8" s="128" t="str">
        <f>IF(F8-D8&gt;0,"↑",IF(F8-D8&lt;0,"↓","－"))</f>
        <v>↓</v>
      </c>
      <c r="Y8" s="129" t="str">
        <f>IF(V8="↓↑↓↓",IF(X8="↓","減少傾向","×"),"判定外")</f>
        <v>判定外</v>
      </c>
      <c r="Z8" s="130" t="str">
        <f>IF(V8="↑↓↑↑",IF(X8="↑","増加傾向","×"),"判定外")</f>
        <v>判定外</v>
      </c>
      <c r="AA8" s="131" t="str">
        <f>IF(G8-E8&gt;0,"↑",IF(G8-E8&lt;0,"↓","－"))</f>
        <v>↓</v>
      </c>
      <c r="AB8" s="129" t="str">
        <f>IF(V8="↓↓↑↓",IF(AA8="↓","減少傾向","×"),"判定外")</f>
        <v>判定外</v>
      </c>
      <c r="AC8" s="130" t="str">
        <f>IF(V8="↑↑↓↑",IF(AA8="↑","増加傾向","×"),"判定外")</f>
        <v>判定外</v>
      </c>
      <c r="AD8" s="132" t="s">
        <v>242</v>
      </c>
      <c r="AE8" s="108"/>
      <c r="AI8" s="89" t="s">
        <v>214</v>
      </c>
      <c r="AK8" s="90" t="s">
        <v>254</v>
      </c>
      <c r="AL8" s="90" t="s">
        <v>227</v>
      </c>
    </row>
    <row r="9" spans="2:38" ht="14.25" thickBot="1">
      <c r="B9" s="105"/>
      <c r="C9" s="106"/>
      <c r="D9" s="155"/>
      <c r="E9" s="155"/>
      <c r="F9" s="155"/>
      <c r="G9" s="155"/>
      <c r="H9" s="155"/>
      <c r="I9" s="156"/>
      <c r="J9" s="156"/>
      <c r="K9" s="156"/>
      <c r="L9" s="168"/>
      <c r="M9" s="168"/>
      <c r="N9" s="168"/>
      <c r="O9" s="168"/>
      <c r="P9" s="168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08"/>
      <c r="AI9" s="89" t="s">
        <v>200</v>
      </c>
      <c r="AK9" s="90" t="s">
        <v>255</v>
      </c>
      <c r="AL9" s="90" t="s">
        <v>230</v>
      </c>
    </row>
    <row r="10" spans="2:38">
      <c r="B10" s="105"/>
      <c r="C10" s="106"/>
      <c r="D10" s="155"/>
      <c r="E10" s="155"/>
      <c r="F10" s="155"/>
      <c r="G10" s="155"/>
      <c r="H10" s="155"/>
      <c r="I10" s="189" t="s">
        <v>346</v>
      </c>
      <c r="J10" s="190"/>
      <c r="K10" s="190"/>
      <c r="L10" s="191"/>
      <c r="M10" s="191"/>
      <c r="N10" s="191"/>
      <c r="O10" s="191"/>
      <c r="P10" s="191"/>
      <c r="Q10" s="192" t="s">
        <v>233</v>
      </c>
      <c r="R10" s="194" t="s">
        <v>234</v>
      </c>
      <c r="S10" s="195"/>
      <c r="T10" s="195"/>
      <c r="U10" s="195"/>
      <c r="V10" s="196" t="s">
        <v>235</v>
      </c>
      <c r="W10" s="197"/>
      <c r="X10" s="200" t="s">
        <v>236</v>
      </c>
      <c r="Y10" s="183" t="s">
        <v>237</v>
      </c>
      <c r="Z10" s="184"/>
      <c r="AA10" s="185" t="s">
        <v>238</v>
      </c>
      <c r="AB10" s="183" t="s">
        <v>239</v>
      </c>
      <c r="AC10" s="184"/>
      <c r="AD10" s="187" t="s">
        <v>240</v>
      </c>
      <c r="AE10" s="108"/>
      <c r="AK10" s="90" t="s">
        <v>256</v>
      </c>
      <c r="AL10" s="90" t="s">
        <v>227</v>
      </c>
    </row>
    <row r="11" spans="2:38">
      <c r="B11" s="105"/>
      <c r="C11" s="134" t="s">
        <v>2</v>
      </c>
      <c r="D11" s="147" t="str">
        <f ca="1">Q1&amp;"(n="&amp;D19&amp;")"</f>
        <v>R1(n=86)</v>
      </c>
      <c r="E11" s="147" t="str">
        <f ca="1">R1&amp;"(n="&amp;E19&amp;")"</f>
        <v>R2(n=86)</v>
      </c>
      <c r="F11" s="147" t="str">
        <f ca="1">S1&amp;"(n="&amp;F19&amp;")"</f>
        <v>R3(n=86)</v>
      </c>
      <c r="G11" s="147" t="str">
        <f ca="1">T1&amp;"(n="&amp;G19&amp;")"</f>
        <v>R4(n=86)</v>
      </c>
      <c r="H11" s="147" t="str">
        <f ca="1">U1&amp;"(n="&amp;H19&amp;")"</f>
        <v>R5(n=86)</v>
      </c>
      <c r="I11" s="148" t="s">
        <v>345</v>
      </c>
      <c r="J11" s="149">
        <v>-0.03</v>
      </c>
      <c r="K11" s="149">
        <v>0.03</v>
      </c>
      <c r="L11" s="166" t="str">
        <f ca="1">Q1</f>
        <v>R1</v>
      </c>
      <c r="M11" s="172" t="str">
        <f ca="1">R1</f>
        <v>R2</v>
      </c>
      <c r="N11" s="172" t="str">
        <f ca="1">S1</f>
        <v>R3</v>
      </c>
      <c r="O11" s="172" t="str">
        <f ca="1">T1</f>
        <v>R4</v>
      </c>
      <c r="P11" s="172" t="str">
        <f ca="1">U1</f>
        <v>R5</v>
      </c>
      <c r="Q11" s="193"/>
      <c r="R11" s="111" t="s">
        <v>243</v>
      </c>
      <c r="S11" s="110" t="s">
        <v>244</v>
      </c>
      <c r="T11" s="110" t="s">
        <v>245</v>
      </c>
      <c r="U11" s="110" t="s">
        <v>246</v>
      </c>
      <c r="V11" s="198"/>
      <c r="W11" s="199"/>
      <c r="X11" s="201"/>
      <c r="Y11" s="112" t="s">
        <v>247</v>
      </c>
      <c r="Z11" s="113" t="s">
        <v>248</v>
      </c>
      <c r="AA11" s="186"/>
      <c r="AB11" s="114" t="s">
        <v>249</v>
      </c>
      <c r="AC11" s="115" t="s">
        <v>250</v>
      </c>
      <c r="AD11" s="188"/>
      <c r="AE11" s="108"/>
      <c r="AK11" s="90" t="s">
        <v>257</v>
      </c>
      <c r="AL11" s="90" t="s">
        <v>242</v>
      </c>
    </row>
    <row r="12" spans="2:38">
      <c r="B12" s="105"/>
      <c r="C12" s="116" t="s">
        <v>334</v>
      </c>
      <c r="D12" s="150">
        <f>TRUNC('19-1.2019'!E98/1000,0)</f>
        <v>86872</v>
      </c>
      <c r="E12" s="150">
        <f>TRUNC('19-1.2020'!E98/1000,0)</f>
        <v>98414</v>
      </c>
      <c r="F12" s="150">
        <f>TRUNC('19-1.2021'!E98/1000,0)</f>
        <v>119810</v>
      </c>
      <c r="G12" s="150">
        <f>TRUNC('19-1.2022'!E98/1000,0)</f>
        <v>94440</v>
      </c>
      <c r="H12" s="150">
        <f>TRUNC('19-1.2023'!E98/1000,0)</f>
        <v>102025</v>
      </c>
      <c r="I12" s="151">
        <f>AVERAGE(D12:H12)</f>
        <v>100312.2</v>
      </c>
      <c r="J12" s="152">
        <f>I12*0.97</f>
        <v>97302.833999999988</v>
      </c>
      <c r="K12" s="152">
        <f>I12*1.03</f>
        <v>103321.56600000001</v>
      </c>
      <c r="L12" s="166" t="str">
        <f>IF(AND(D12&gt;I12*0.97,D12&lt;I12*1.03),"○","×")</f>
        <v>×</v>
      </c>
      <c r="M12" s="166" t="str">
        <f>IF(AND(E12&gt;I12*0.97,E12&lt;I12*1.03),"○","×")</f>
        <v>○</v>
      </c>
      <c r="N12" s="166" t="str">
        <f>IF(AND(F12&gt;I12*0.97,F12&lt;I12*1.03),"○","×")</f>
        <v>×</v>
      </c>
      <c r="O12" s="166" t="str">
        <f>IF(AND(G12&gt;I12*0.97,G12&lt;I12*1.03),"○","×")</f>
        <v>×</v>
      </c>
      <c r="P12" s="166" t="str">
        <f>IF(AND(H12&gt;I12*0.97,H12&lt;I12*1.03),"○","×")</f>
        <v>○</v>
      </c>
      <c r="Q12" s="117" t="str">
        <f>IF(COUNTIF(L12:P12,"○")=5,"同程度","―")</f>
        <v>―</v>
      </c>
      <c r="R12" s="111" t="str">
        <f t="shared" ref="R12:U13" si="2">IF(E12-D12&gt;0,"↑",IF(E12-D12&lt;0,"↓","－"))</f>
        <v>↑</v>
      </c>
      <c r="S12" s="110" t="str">
        <f t="shared" si="2"/>
        <v>↑</v>
      </c>
      <c r="T12" s="110" t="str">
        <f t="shared" si="2"/>
        <v>↓</v>
      </c>
      <c r="U12" s="110" t="str">
        <f t="shared" si="2"/>
        <v>↑</v>
      </c>
      <c r="V12" s="110" t="str">
        <f>R12&amp;S12&amp;T12&amp;U12</f>
        <v>↑↑↓↑</v>
      </c>
      <c r="W12" s="118" t="str" cm="1">
        <f t="array" ref="W12">INDEX($AL$2:$AL$82,MATCH(V12,$AK$2:$AK$82,0),0)</f>
        <v>年度により増減</v>
      </c>
      <c r="X12" s="119" t="str">
        <f>IF(F12-D12&gt;0,"↑",IF(F12-D12&lt;0,"↓","－"))</f>
        <v>↑</v>
      </c>
      <c r="Y12" s="120" t="str">
        <f>IF(V12="↓↑↓↓",IF(X12="↓","減少傾向","×"),"判定外")</f>
        <v>判定外</v>
      </c>
      <c r="Z12" s="121" t="str">
        <f>IF(V12="↑↓↑↑",IF(X12="↑","増加傾向","×"),"判定外")</f>
        <v>判定外</v>
      </c>
      <c r="AA12" s="122" t="str">
        <f>IF(G12-E12&gt;0,"↑",IF(G12-E12&lt;0,"↓","－"))</f>
        <v>↓</v>
      </c>
      <c r="AB12" s="120" t="str">
        <f>IF(V12="↓↓↑↓",IF(AA12="↓","減少傾向","×"),"判定外")</f>
        <v>判定外</v>
      </c>
      <c r="AC12" s="121" t="str">
        <f>IF(V12="↑↑↓↑",IF(AA12="↑","増加傾向","×"),"判定外")</f>
        <v>×</v>
      </c>
      <c r="AD12" s="123" t="s">
        <v>242</v>
      </c>
      <c r="AE12" s="108"/>
      <c r="AK12" s="90" t="s">
        <v>258</v>
      </c>
      <c r="AL12" s="90" t="s">
        <v>214</v>
      </c>
    </row>
    <row r="13" spans="2:38" ht="14.25" thickBot="1">
      <c r="B13" s="105"/>
      <c r="C13" s="124" t="s">
        <v>335</v>
      </c>
      <c r="D13" s="150">
        <f>'19-1.2019'!D98</f>
        <v>152614</v>
      </c>
      <c r="E13" s="150">
        <f>'19-1.2020'!D98</f>
        <v>219461</v>
      </c>
      <c r="F13" s="150">
        <f>'19-1.2021'!D98</f>
        <v>209568</v>
      </c>
      <c r="G13" s="150">
        <f>'19-1.2022'!D98</f>
        <v>201528</v>
      </c>
      <c r="H13" s="150">
        <f>'19-1.2023'!D98</f>
        <v>204704</v>
      </c>
      <c r="I13" s="153">
        <f>AVERAGE(D13:H13)</f>
        <v>197575</v>
      </c>
      <c r="J13" s="154">
        <f>I13*0.97</f>
        <v>191647.75</v>
      </c>
      <c r="K13" s="154">
        <f>I13*1.03</f>
        <v>203502.25</v>
      </c>
      <c r="L13" s="167" t="str">
        <f>IF(AND(D13&gt;I13*0.97,D13&lt;I13*1.03),"○","×")</f>
        <v>×</v>
      </c>
      <c r="M13" s="167" t="str">
        <f>IF(AND(E13&gt;I13*0.97,E13&lt;I13*1.03),"○","×")</f>
        <v>×</v>
      </c>
      <c r="N13" s="167" t="str">
        <f>IF(AND(F13&gt;I13*0.97,F13&lt;I13*1.03),"○","×")</f>
        <v>×</v>
      </c>
      <c r="O13" s="167" t="str">
        <f>IF(AND(G13&gt;I13*0.97,G13&lt;I13*1.03),"○","×")</f>
        <v>○</v>
      </c>
      <c r="P13" s="167" t="str">
        <f>IF(AND(H13&gt;I13*0.97,H13&lt;I13*1.03),"○","×")</f>
        <v>×</v>
      </c>
      <c r="Q13" s="125" t="str">
        <f>IF(COUNTIF(L13:P13,"○")=5,"同程度","―")</f>
        <v>―</v>
      </c>
      <c r="R13" s="126" t="str">
        <f t="shared" si="2"/>
        <v>↑</v>
      </c>
      <c r="S13" s="96" t="str">
        <f t="shared" si="2"/>
        <v>↓</v>
      </c>
      <c r="T13" s="96" t="str">
        <f t="shared" si="2"/>
        <v>↓</v>
      </c>
      <c r="U13" s="96" t="str">
        <f t="shared" si="2"/>
        <v>↑</v>
      </c>
      <c r="V13" s="96" t="str">
        <f>R13&amp;S13&amp;T13&amp;U13</f>
        <v>↑↓↓↑</v>
      </c>
      <c r="W13" s="127" t="str" cm="1">
        <f t="array" ref="W13">INDEX($AL$2:$AL$82,MATCH(V13,$AK$2:$AK$82,0),0)</f>
        <v>年度により増減</v>
      </c>
      <c r="X13" s="128" t="str">
        <f>IF(F13-D13&gt;0,"↑",IF(F13-D13&lt;0,"↓","－"))</f>
        <v>↑</v>
      </c>
      <c r="Y13" s="129" t="str">
        <f>IF(V13="↓↑↓↓",IF(X13="↓","減少傾向","×"),"判定外")</f>
        <v>判定外</v>
      </c>
      <c r="Z13" s="130" t="str">
        <f>IF(V13="↑↓↑↑",IF(X13="↑","増加傾向","×"),"判定外")</f>
        <v>判定外</v>
      </c>
      <c r="AA13" s="131" t="str">
        <f>IF(G13-E13&gt;0,"↑",IF(G13-E13&lt;0,"↓","－"))</f>
        <v>↓</v>
      </c>
      <c r="AB13" s="129" t="str">
        <f>IF(V13="↓↓↑↓",IF(AA13="↓","減少傾向","×"),"判定外")</f>
        <v>判定外</v>
      </c>
      <c r="AC13" s="130" t="str">
        <f>IF(V13="↑↑↓↑",IF(AA13="↑","増加傾向","×"),"判定外")</f>
        <v>判定外</v>
      </c>
      <c r="AD13" s="132" t="s">
        <v>242</v>
      </c>
      <c r="AE13" s="108"/>
      <c r="AK13" s="90" t="s">
        <v>259</v>
      </c>
      <c r="AL13" s="90" t="s">
        <v>242</v>
      </c>
    </row>
    <row r="14" spans="2:38" ht="14.25" thickBot="1">
      <c r="B14" s="105"/>
      <c r="C14" s="106"/>
      <c r="D14" s="155"/>
      <c r="E14" s="155"/>
      <c r="F14" s="155"/>
      <c r="G14" s="155"/>
      <c r="H14" s="155"/>
      <c r="I14" s="156"/>
      <c r="J14" s="156"/>
      <c r="K14" s="156"/>
      <c r="L14" s="168"/>
      <c r="M14" s="168"/>
      <c r="N14" s="168"/>
      <c r="O14" s="168"/>
      <c r="P14" s="168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08"/>
      <c r="AK14" s="90" t="s">
        <v>260</v>
      </c>
      <c r="AL14" s="90" t="s">
        <v>242</v>
      </c>
    </row>
    <row r="15" spans="2:38">
      <c r="B15" s="105"/>
      <c r="C15" s="106"/>
      <c r="D15" s="155"/>
      <c r="E15" s="155"/>
      <c r="F15" s="155"/>
      <c r="G15" s="155"/>
      <c r="H15" s="155"/>
      <c r="I15" s="189" t="s">
        <v>346</v>
      </c>
      <c r="J15" s="190"/>
      <c r="K15" s="190"/>
      <c r="L15" s="191"/>
      <c r="M15" s="191"/>
      <c r="N15" s="191"/>
      <c r="O15" s="191"/>
      <c r="P15" s="191"/>
      <c r="Q15" s="192" t="s">
        <v>233</v>
      </c>
      <c r="R15" s="194" t="s">
        <v>234</v>
      </c>
      <c r="S15" s="195"/>
      <c r="T15" s="195"/>
      <c r="U15" s="195"/>
      <c r="V15" s="196" t="s">
        <v>235</v>
      </c>
      <c r="W15" s="197"/>
      <c r="X15" s="200" t="s">
        <v>236</v>
      </c>
      <c r="Y15" s="183" t="s">
        <v>237</v>
      </c>
      <c r="Z15" s="184"/>
      <c r="AA15" s="185" t="s">
        <v>238</v>
      </c>
      <c r="AB15" s="183" t="s">
        <v>239</v>
      </c>
      <c r="AC15" s="184"/>
      <c r="AD15" s="187" t="s">
        <v>240</v>
      </c>
      <c r="AE15" s="108"/>
      <c r="AK15" s="90" t="s">
        <v>261</v>
      </c>
      <c r="AL15" s="90" t="s">
        <v>262</v>
      </c>
    </row>
    <row r="16" spans="2:38">
      <c r="B16" s="105"/>
      <c r="C16" s="135" t="s">
        <v>195</v>
      </c>
      <c r="D16" s="147" t="str">
        <f ca="1">Q1&amp;"(n="&amp;D19&amp;")"</f>
        <v>R1(n=86)</v>
      </c>
      <c r="E16" s="147" t="str">
        <f ca="1">R1&amp;"(n="&amp;E19&amp;")"</f>
        <v>R2(n=86)</v>
      </c>
      <c r="F16" s="147" t="str">
        <f ca="1">S1&amp;"(n="&amp;F19&amp;")"</f>
        <v>R3(n=86)</v>
      </c>
      <c r="G16" s="147" t="str">
        <f ca="1">T1&amp;"(n="&amp;G19&amp;")"</f>
        <v>R4(n=86)</v>
      </c>
      <c r="H16" s="147" t="str">
        <f ca="1">U1&amp;"(n="&amp;H19&amp;")"</f>
        <v>R5(n=86)</v>
      </c>
      <c r="I16" s="148" t="s">
        <v>345</v>
      </c>
      <c r="J16" s="149">
        <v>-0.03</v>
      </c>
      <c r="K16" s="149">
        <v>0.03</v>
      </c>
      <c r="L16" s="166" t="str">
        <f ca="1">Q1</f>
        <v>R1</v>
      </c>
      <c r="M16" s="172" t="str">
        <f ca="1">R1</f>
        <v>R2</v>
      </c>
      <c r="N16" s="172" t="str">
        <f ca="1">S1</f>
        <v>R3</v>
      </c>
      <c r="O16" s="172" t="str">
        <f ca="1">T1</f>
        <v>R4</v>
      </c>
      <c r="P16" s="172" t="str">
        <f ca="1">U1</f>
        <v>R5</v>
      </c>
      <c r="Q16" s="193"/>
      <c r="R16" s="111" t="s">
        <v>243</v>
      </c>
      <c r="S16" s="110" t="s">
        <v>244</v>
      </c>
      <c r="T16" s="110" t="s">
        <v>245</v>
      </c>
      <c r="U16" s="110" t="s">
        <v>246</v>
      </c>
      <c r="V16" s="198"/>
      <c r="W16" s="199"/>
      <c r="X16" s="201"/>
      <c r="Y16" s="112" t="s">
        <v>247</v>
      </c>
      <c r="Z16" s="113" t="s">
        <v>248</v>
      </c>
      <c r="AA16" s="186"/>
      <c r="AB16" s="114" t="s">
        <v>249</v>
      </c>
      <c r="AC16" s="115" t="s">
        <v>250</v>
      </c>
      <c r="AD16" s="188"/>
      <c r="AE16" s="108"/>
      <c r="AK16" s="90" t="s">
        <v>263</v>
      </c>
      <c r="AL16" s="90" t="s">
        <v>262</v>
      </c>
    </row>
    <row r="17" spans="2:38">
      <c r="B17" s="105"/>
      <c r="C17" s="116" t="s">
        <v>334</v>
      </c>
      <c r="D17" s="157">
        <f>ROUND(D12/D19,1)</f>
        <v>1010.1</v>
      </c>
      <c r="E17" s="157">
        <f>ROUND(E12/E19,1)</f>
        <v>1144.3</v>
      </c>
      <c r="F17" s="157">
        <f>ROUND(F12/F19,1)</f>
        <v>1393.1</v>
      </c>
      <c r="G17" s="157">
        <f>ROUND(G12/G19,1)</f>
        <v>1098.0999999999999</v>
      </c>
      <c r="H17" s="157">
        <f>ROUND(H12/H19,1)</f>
        <v>1186.3</v>
      </c>
      <c r="I17" s="151">
        <f>AVERAGE(D17:H17)</f>
        <v>1166.3800000000001</v>
      </c>
      <c r="J17" s="152">
        <f>I17*0.97</f>
        <v>1131.3886</v>
      </c>
      <c r="K17" s="152">
        <f>I17*1.03</f>
        <v>1201.3714000000002</v>
      </c>
      <c r="L17" s="166" t="str">
        <f>IF(AND(D17&gt;I17*0.97,D17&lt;I17*1.03),"○","×")</f>
        <v>×</v>
      </c>
      <c r="M17" s="166" t="str">
        <f>IF(AND(E17&gt;I17*0.97,E17&lt;I17*1.03),"○","×")</f>
        <v>○</v>
      </c>
      <c r="N17" s="166" t="str">
        <f>IF(AND(F17&gt;I17*0.97,F17&lt;I17*1.03),"○","×")</f>
        <v>×</v>
      </c>
      <c r="O17" s="166" t="str">
        <f>IF(AND(G17&gt;I17*0.97,G17&lt;I17*1.03),"○","×")</f>
        <v>×</v>
      </c>
      <c r="P17" s="166" t="str">
        <f>IF(AND(H17&gt;I17*0.97,H17&lt;I17*1.03),"○","×")</f>
        <v>○</v>
      </c>
      <c r="Q17" s="117" t="str">
        <f>IF(COUNTIF(L17:P17,"○")=5,"同程度","―")</f>
        <v>―</v>
      </c>
      <c r="R17" s="111" t="str">
        <f t="shared" ref="R17:U18" si="3">IF(E17-D17&gt;0,"↑",IF(E17-D17&lt;0,"↓","－"))</f>
        <v>↑</v>
      </c>
      <c r="S17" s="110" t="str">
        <f t="shared" si="3"/>
        <v>↑</v>
      </c>
      <c r="T17" s="110" t="str">
        <f t="shared" si="3"/>
        <v>↓</v>
      </c>
      <c r="U17" s="110" t="str">
        <f t="shared" si="3"/>
        <v>↑</v>
      </c>
      <c r="V17" s="110" t="str">
        <f>R17&amp;S17&amp;T17&amp;U17</f>
        <v>↑↑↓↑</v>
      </c>
      <c r="W17" s="118" t="str" cm="1">
        <f t="array" ref="W17">INDEX($AL$2:$AL$82,MATCH(V17,$AK$2:$AK$82,0),0)</f>
        <v>年度により増減</v>
      </c>
      <c r="X17" s="119" t="str">
        <f>IF(F17-D17&gt;0,"↑",IF(F17-D17&lt;0,"↓","－"))</f>
        <v>↑</v>
      </c>
      <c r="Y17" s="120" t="str">
        <f>IF(V17="↓↑↓↓",IF(X17="↓","減少傾向","×"),"判定外")</f>
        <v>判定外</v>
      </c>
      <c r="Z17" s="121" t="str">
        <f>IF(V17="↑↓↑↑",IF(X17="↑","増加傾向","×"),"判定外")</f>
        <v>判定外</v>
      </c>
      <c r="AA17" s="122" t="str">
        <f>IF(G17-E17&gt;0,"↑",IF(G17-E17&lt;0,"↓","－"))</f>
        <v>↓</v>
      </c>
      <c r="AB17" s="120" t="str">
        <f>IF(V17="↓↓↑↓",IF(AA17="↓","減少傾向","×"),"判定外")</f>
        <v>判定外</v>
      </c>
      <c r="AC17" s="121" t="str">
        <f>IF(V17="↑↑↓↑",IF(AA17="↑","増加傾向","×"),"判定外")</f>
        <v>×</v>
      </c>
      <c r="AD17" s="123" t="s">
        <v>242</v>
      </c>
      <c r="AE17" s="108"/>
      <c r="AK17" s="90" t="s">
        <v>264</v>
      </c>
      <c r="AL17" s="90" t="s">
        <v>242</v>
      </c>
    </row>
    <row r="18" spans="2:38" ht="14.25" thickBot="1">
      <c r="B18" s="105"/>
      <c r="C18" s="124" t="s">
        <v>335</v>
      </c>
      <c r="D18" s="157">
        <f>ROUND(D13/D19,1)</f>
        <v>1774.6</v>
      </c>
      <c r="E18" s="157">
        <f>ROUND(E13/E19,1)</f>
        <v>2551.9</v>
      </c>
      <c r="F18" s="157">
        <f>ROUND(F13/F19,1)</f>
        <v>2436.8000000000002</v>
      </c>
      <c r="G18" s="157">
        <f>ROUND(G13/G19,1)</f>
        <v>2343.3000000000002</v>
      </c>
      <c r="H18" s="157">
        <f>ROUND(H13/H19,1)</f>
        <v>2380.3000000000002</v>
      </c>
      <c r="I18" s="153">
        <f>AVERAGE(D18:H18)</f>
        <v>2297.38</v>
      </c>
      <c r="J18" s="154">
        <f>I18*0.97</f>
        <v>2228.4585999999999</v>
      </c>
      <c r="K18" s="154">
        <f>I18*1.03</f>
        <v>2366.3014000000003</v>
      </c>
      <c r="L18" s="167" t="str">
        <f>IF(AND(D18&gt;I18*0.97,D18&lt;I18*1.03),"○","×")</f>
        <v>×</v>
      </c>
      <c r="M18" s="167" t="str">
        <f>IF(AND(E18&gt;I18*0.97,E18&lt;I18*1.03),"○","×")</f>
        <v>×</v>
      </c>
      <c r="N18" s="167" t="str">
        <f>IF(AND(F18&gt;I18*0.97,F18&lt;I18*1.03),"○","×")</f>
        <v>×</v>
      </c>
      <c r="O18" s="167" t="str">
        <f>IF(AND(G18&gt;I18*0.97,G18&lt;I18*1.03),"○","×")</f>
        <v>○</v>
      </c>
      <c r="P18" s="167" t="str">
        <f>IF(AND(H18&gt;I18*0.97,H18&lt;I18*1.03),"○","×")</f>
        <v>×</v>
      </c>
      <c r="Q18" s="125" t="str">
        <f>IF(COUNTIF(L18:P18,"○")=5,"同程度","―")</f>
        <v>―</v>
      </c>
      <c r="R18" s="126" t="str">
        <f t="shared" si="3"/>
        <v>↑</v>
      </c>
      <c r="S18" s="96" t="str">
        <f t="shared" si="3"/>
        <v>↓</v>
      </c>
      <c r="T18" s="96" t="str">
        <f t="shared" si="3"/>
        <v>↓</v>
      </c>
      <c r="U18" s="96" t="str">
        <f t="shared" si="3"/>
        <v>↑</v>
      </c>
      <c r="V18" s="96" t="str">
        <f>R18&amp;S18&amp;T18&amp;U18</f>
        <v>↑↓↓↑</v>
      </c>
      <c r="W18" s="127" t="str" cm="1">
        <f t="array" ref="W18">INDEX($AL$2:$AL$82,MATCH(V18,$AK$2:$AK$82,0),0)</f>
        <v>年度により増減</v>
      </c>
      <c r="X18" s="128" t="str">
        <f>IF(F18-D18&gt;0,"↑",IF(F18-D18&lt;0,"↓","－"))</f>
        <v>↑</v>
      </c>
      <c r="Y18" s="129" t="str">
        <f>IF(V18="↓↑↓↓",IF(X18="↓","減少傾向","×"),"判定外")</f>
        <v>判定外</v>
      </c>
      <c r="Z18" s="130" t="str">
        <f>IF(V18="↑↓↑↑",IF(X18="↑","増加傾向","×"),"判定外")</f>
        <v>判定外</v>
      </c>
      <c r="AA18" s="131" t="str">
        <f>IF(G18-E18&gt;0,"↑",IF(G18-E18&lt;0,"↓","－"))</f>
        <v>↓</v>
      </c>
      <c r="AB18" s="129" t="str">
        <f>IF(V18="↓↓↑↓",IF(AA18="↓","減少傾向","×"),"判定外")</f>
        <v>判定外</v>
      </c>
      <c r="AC18" s="130" t="str">
        <f>IF(V18="↑↑↓↑",IF(AA18="↑","増加傾向","×"),"判定外")</f>
        <v>判定外</v>
      </c>
      <c r="AD18" s="132" t="s">
        <v>242</v>
      </c>
      <c r="AE18" s="108"/>
      <c r="AK18" s="90" t="s">
        <v>265</v>
      </c>
      <c r="AL18" s="90" t="s">
        <v>262</v>
      </c>
    </row>
    <row r="19" spans="2:38">
      <c r="B19" s="105"/>
      <c r="C19" s="116" t="s">
        <v>211</v>
      </c>
      <c r="D19" s="158">
        <f>COUNTA('19-1.2019'!D11:D96)</f>
        <v>86</v>
      </c>
      <c r="E19" s="158">
        <f>COUNTA('19-1.2020'!D11:D96)</f>
        <v>86</v>
      </c>
      <c r="F19" s="158">
        <f>COUNTA('19-1.2021'!D11:D96)</f>
        <v>86</v>
      </c>
      <c r="G19" s="158">
        <f>COUNTA('19-1.2022'!D11:D96)</f>
        <v>86</v>
      </c>
      <c r="H19" s="158">
        <f>COUNTA('19-1.2023'!D11:D96)</f>
        <v>86</v>
      </c>
      <c r="I19" s="156"/>
      <c r="J19" s="156"/>
      <c r="K19" s="156"/>
      <c r="L19" s="168"/>
      <c r="M19" s="168"/>
      <c r="N19" s="168"/>
      <c r="O19" s="168"/>
      <c r="P19" s="168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08"/>
      <c r="AK19" s="90" t="s">
        <v>266</v>
      </c>
      <c r="AL19" s="90" t="s">
        <v>262</v>
      </c>
    </row>
    <row r="20" spans="2:38" ht="14.25" thickBot="1">
      <c r="B20" s="105"/>
      <c r="C20" s="106"/>
      <c r="D20" s="155"/>
      <c r="E20" s="155"/>
      <c r="F20" s="155"/>
      <c r="G20" s="155"/>
      <c r="H20" s="155"/>
      <c r="I20" s="156"/>
      <c r="J20" s="156"/>
      <c r="K20" s="156"/>
      <c r="L20" s="168"/>
      <c r="M20" s="168"/>
      <c r="N20" s="168"/>
      <c r="O20" s="168"/>
      <c r="P20" s="168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08"/>
      <c r="AK20" s="90" t="s">
        <v>267</v>
      </c>
      <c r="AL20" s="90" t="s">
        <v>227</v>
      </c>
    </row>
    <row r="21" spans="2:38">
      <c r="B21" s="105"/>
      <c r="C21" s="106"/>
      <c r="D21" s="155"/>
      <c r="E21" s="155"/>
      <c r="F21" s="155"/>
      <c r="G21" s="155"/>
      <c r="H21" s="155"/>
      <c r="I21" s="189" t="s">
        <v>346</v>
      </c>
      <c r="J21" s="190"/>
      <c r="K21" s="190"/>
      <c r="L21" s="191"/>
      <c r="M21" s="191"/>
      <c r="N21" s="191"/>
      <c r="O21" s="191"/>
      <c r="P21" s="191"/>
      <c r="Q21" s="192" t="s">
        <v>233</v>
      </c>
      <c r="R21" s="194" t="s">
        <v>234</v>
      </c>
      <c r="S21" s="195"/>
      <c r="T21" s="195"/>
      <c r="U21" s="195"/>
      <c r="V21" s="196" t="s">
        <v>235</v>
      </c>
      <c r="W21" s="197"/>
      <c r="X21" s="200" t="s">
        <v>236</v>
      </c>
      <c r="Y21" s="183" t="s">
        <v>237</v>
      </c>
      <c r="Z21" s="184"/>
      <c r="AA21" s="185" t="s">
        <v>238</v>
      </c>
      <c r="AB21" s="183" t="s">
        <v>239</v>
      </c>
      <c r="AC21" s="184"/>
      <c r="AD21" s="187" t="s">
        <v>240</v>
      </c>
      <c r="AE21" s="108"/>
      <c r="AK21" s="90" t="s">
        <v>268</v>
      </c>
      <c r="AL21" s="90" t="s">
        <v>230</v>
      </c>
    </row>
    <row r="22" spans="2:38">
      <c r="B22" s="105"/>
      <c r="C22" s="136" t="s">
        <v>209</v>
      </c>
      <c r="D22" s="147" t="str">
        <f ca="1">Q1&amp;"(n="&amp;D25&amp;")"</f>
        <v>R1(n=25)</v>
      </c>
      <c r="E22" s="147" t="str">
        <f ca="1">R1&amp;"(n="&amp;E25&amp;")"</f>
        <v>R2(n=25)</v>
      </c>
      <c r="F22" s="147" t="str">
        <f ca="1">S1&amp;"(n="&amp;F25&amp;")"</f>
        <v>R3(n=25)</v>
      </c>
      <c r="G22" s="147" t="str">
        <f ca="1">T1&amp;"(n="&amp;G25&amp;")"</f>
        <v>R4(n=25)</v>
      </c>
      <c r="H22" s="147" t="str">
        <f ca="1">U1&amp;"(n="&amp;H25&amp;")"</f>
        <v>R5(n=25)</v>
      </c>
      <c r="I22" s="148" t="s">
        <v>345</v>
      </c>
      <c r="J22" s="149">
        <v>-0.03</v>
      </c>
      <c r="K22" s="149">
        <v>0.03</v>
      </c>
      <c r="L22" s="166" t="str">
        <f ca="1">Q1</f>
        <v>R1</v>
      </c>
      <c r="M22" s="172" t="str">
        <f ca="1">R1</f>
        <v>R2</v>
      </c>
      <c r="N22" s="172" t="str">
        <f ca="1">S1</f>
        <v>R3</v>
      </c>
      <c r="O22" s="172" t="str">
        <f ca="1">T1</f>
        <v>R4</v>
      </c>
      <c r="P22" s="172" t="str">
        <f ca="1">U1</f>
        <v>R5</v>
      </c>
      <c r="Q22" s="193"/>
      <c r="R22" s="111" t="s">
        <v>243</v>
      </c>
      <c r="S22" s="110" t="s">
        <v>244</v>
      </c>
      <c r="T22" s="110" t="s">
        <v>245</v>
      </c>
      <c r="U22" s="110" t="s">
        <v>246</v>
      </c>
      <c r="V22" s="198"/>
      <c r="W22" s="199"/>
      <c r="X22" s="201"/>
      <c r="Y22" s="112" t="s">
        <v>247</v>
      </c>
      <c r="Z22" s="113" t="s">
        <v>248</v>
      </c>
      <c r="AA22" s="186"/>
      <c r="AB22" s="114" t="s">
        <v>249</v>
      </c>
      <c r="AC22" s="115" t="s">
        <v>250</v>
      </c>
      <c r="AD22" s="188"/>
      <c r="AE22" s="108"/>
      <c r="AK22" s="90" t="s">
        <v>269</v>
      </c>
      <c r="AL22" s="90" t="s">
        <v>227</v>
      </c>
    </row>
    <row r="23" spans="2:38">
      <c r="B23" s="105"/>
      <c r="C23" s="116" t="s">
        <v>334</v>
      </c>
      <c r="D23" s="159">
        <f>ROUND(TRUNC('19-1.2019'!E6/1000,1),1)</f>
        <v>882.1</v>
      </c>
      <c r="E23" s="159">
        <f>ROUND(TRUNC('19-1.2020'!E6/1000,1),1)</f>
        <v>886</v>
      </c>
      <c r="F23" s="159">
        <f>ROUND(TRUNC('19-1.2021'!E6/1000,1),1)</f>
        <v>891</v>
      </c>
      <c r="G23" s="159">
        <f>ROUND(TRUNC('19-1.2022'!E6/1000,1),1)</f>
        <v>887</v>
      </c>
      <c r="H23" s="159">
        <f>ROUND(TRUNC('19-1.2023'!E6/1000,1),1)</f>
        <v>927.7</v>
      </c>
      <c r="I23" s="151">
        <f>AVERAGE(D23:H23)</f>
        <v>894.76</v>
      </c>
      <c r="J23" s="152">
        <f>I23*0.97</f>
        <v>867.91719999999998</v>
      </c>
      <c r="K23" s="152">
        <f>I23*1.03</f>
        <v>921.6028</v>
      </c>
      <c r="L23" s="166" t="str">
        <f>IF(AND(D23&gt;I23*0.97,D23&lt;I23*1.03),"○","×")</f>
        <v>○</v>
      </c>
      <c r="M23" s="166" t="str">
        <f>IF(AND(E23&gt;I23*0.97,E23&lt;I23*1.03),"○","×")</f>
        <v>○</v>
      </c>
      <c r="N23" s="166" t="str">
        <f>IF(AND(F23&gt;I23*0.97,F23&lt;I23*1.03),"○","×")</f>
        <v>○</v>
      </c>
      <c r="O23" s="166" t="str">
        <f>IF(AND(G23&gt;I23*0.97,G23&lt;I23*1.03),"○","×")</f>
        <v>○</v>
      </c>
      <c r="P23" s="166" t="str">
        <f>IF(AND(H23&gt;I23*0.97,H23&lt;I23*1.03),"○","×")</f>
        <v>×</v>
      </c>
      <c r="Q23" s="117" t="str">
        <f>IF(COUNTIF(L23:P23,"○")=5,"同程度","―")</f>
        <v>―</v>
      </c>
      <c r="R23" s="111" t="str">
        <f t="shared" ref="R23:U24" si="4">IF(E23-D23&gt;0,"↑",IF(E23-D23&lt;0,"↓","－"))</f>
        <v>↑</v>
      </c>
      <c r="S23" s="110" t="str">
        <f t="shared" si="4"/>
        <v>↑</v>
      </c>
      <c r="T23" s="110" t="str">
        <f t="shared" si="4"/>
        <v>↓</v>
      </c>
      <c r="U23" s="110" t="str">
        <f t="shared" si="4"/>
        <v>↑</v>
      </c>
      <c r="V23" s="110" t="str">
        <f>R23&amp;S23&amp;T23&amp;U23</f>
        <v>↑↑↓↑</v>
      </c>
      <c r="W23" s="118" t="str" cm="1">
        <f t="array" ref="W23">INDEX($AL$2:$AL$82,MATCH(V23,$AK$2:$AK$82,0),0)</f>
        <v>年度により増減</v>
      </c>
      <c r="X23" s="119" t="str">
        <f>IF(F23-D23&gt;0,"↑",IF(F23-D23&lt;0,"↓","－"))</f>
        <v>↑</v>
      </c>
      <c r="Y23" s="120" t="str">
        <f>IF(V23="↓↑↓↓",IF(X23="↓","減少傾向","×"),"判定外")</f>
        <v>判定外</v>
      </c>
      <c r="Z23" s="121" t="str">
        <f>IF(V23="↑↓↑↑",IF(X23="↑","増加傾向","×"),"判定外")</f>
        <v>判定外</v>
      </c>
      <c r="AA23" s="122" t="str">
        <f>IF(G23-E23&gt;0,"↑",IF(G23-E23&lt;0,"↓","－"))</f>
        <v>↑</v>
      </c>
      <c r="AB23" s="120" t="str">
        <f>IF(V23="↓↓↑↓",IF(AA23="↓","減少傾向","×"),"判定外")</f>
        <v>判定外</v>
      </c>
      <c r="AC23" s="121" t="str">
        <f>IF(V23="↑↑↓↑",IF(AA23="↑","増加傾向","×"),"判定外")</f>
        <v>増加傾向</v>
      </c>
      <c r="AD23" s="123" t="s">
        <v>193</v>
      </c>
      <c r="AE23" s="108"/>
      <c r="AK23" s="90" t="s">
        <v>270</v>
      </c>
      <c r="AL23" s="90" t="s">
        <v>242</v>
      </c>
    </row>
    <row r="24" spans="2:38" ht="14.25" thickBot="1">
      <c r="B24" s="105"/>
      <c r="C24" s="124" t="s">
        <v>335</v>
      </c>
      <c r="D24" s="159">
        <f>ROUND('19-1.2019'!D6,1)</f>
        <v>1669.6</v>
      </c>
      <c r="E24" s="159">
        <f>ROUND('19-1.2020'!D6,1)</f>
        <v>2059.1999999999998</v>
      </c>
      <c r="F24" s="159">
        <f>ROUND('19-1.2021'!D6,1)</f>
        <v>1725.6</v>
      </c>
      <c r="G24" s="159">
        <f>ROUND('19-1.2022'!D6,1)</f>
        <v>1761.1</v>
      </c>
      <c r="H24" s="159">
        <f>ROUND('19-1.2023'!D6,1)</f>
        <v>1801.6</v>
      </c>
      <c r="I24" s="153">
        <f>AVERAGE(D24:H24)</f>
        <v>1803.42</v>
      </c>
      <c r="J24" s="154">
        <f>I24*0.97</f>
        <v>1749.3174000000001</v>
      </c>
      <c r="K24" s="154">
        <f>I24*1.03</f>
        <v>1857.5226</v>
      </c>
      <c r="L24" s="167" t="str">
        <f>IF(AND(D24&gt;I24*0.97,D24&lt;I24*1.03),"○","×")</f>
        <v>×</v>
      </c>
      <c r="M24" s="167" t="str">
        <f>IF(AND(E24&gt;I24*0.97,E24&lt;I24*1.03),"○","×")</f>
        <v>×</v>
      </c>
      <c r="N24" s="167" t="str">
        <f>IF(AND(F24&gt;I24*0.97,F24&lt;I24*1.03),"○","×")</f>
        <v>×</v>
      </c>
      <c r="O24" s="167" t="str">
        <f>IF(AND(G24&gt;I24*0.97,G24&lt;I24*1.03),"○","×")</f>
        <v>○</v>
      </c>
      <c r="P24" s="167" t="str">
        <f>IF(AND(H24&gt;I24*0.97,H24&lt;I24*1.03),"○","×")</f>
        <v>○</v>
      </c>
      <c r="Q24" s="125" t="str">
        <f>IF(COUNTIF(L24:P24,"○")=5,"同程度","―")</f>
        <v>―</v>
      </c>
      <c r="R24" s="126" t="str">
        <f t="shared" si="4"/>
        <v>↑</v>
      </c>
      <c r="S24" s="96" t="str">
        <f t="shared" si="4"/>
        <v>↓</v>
      </c>
      <c r="T24" s="96" t="str">
        <f t="shared" si="4"/>
        <v>↑</v>
      </c>
      <c r="U24" s="96" t="str">
        <f t="shared" si="4"/>
        <v>↑</v>
      </c>
      <c r="V24" s="96" t="str">
        <f>R24&amp;S24&amp;T24&amp;U24</f>
        <v>↑↓↑↑</v>
      </c>
      <c r="W24" s="127" t="str" cm="1">
        <f t="array" ref="W24">INDEX($AL$2:$AL$82,MATCH(V24,$AK$2:$AK$82,0),0)</f>
        <v>年度により増減</v>
      </c>
      <c r="X24" s="128" t="str">
        <f>IF(F24-D24&gt;0,"↑",IF(F24-D24&lt;0,"↓","－"))</f>
        <v>↑</v>
      </c>
      <c r="Y24" s="129" t="str">
        <f>IF(V24="↓↑↓↓",IF(X24="↓","減少傾向","×"),"判定外")</f>
        <v>判定外</v>
      </c>
      <c r="Z24" s="130" t="str">
        <f>IF(V24="↑↓↑↑",IF(X24="↑","増加傾向","×"),"判定外")</f>
        <v>増加傾向</v>
      </c>
      <c r="AA24" s="131" t="str">
        <f>IF(G24-E24&gt;0,"↑",IF(G24-E24&lt;0,"↓","－"))</f>
        <v>↓</v>
      </c>
      <c r="AB24" s="129" t="str">
        <f>IF(V24="↓↓↑↓",IF(AA24="↓","減少傾向","×"),"判定外")</f>
        <v>判定外</v>
      </c>
      <c r="AC24" s="130" t="str">
        <f>IF(V24="↑↑↓↑",IF(AA24="↑","増加傾向","×"),"判定外")</f>
        <v>判定外</v>
      </c>
      <c r="AD24" s="132" t="s">
        <v>193</v>
      </c>
      <c r="AE24" s="108"/>
      <c r="AK24" s="90" t="s">
        <v>271</v>
      </c>
      <c r="AL24" s="90" t="s">
        <v>272</v>
      </c>
    </row>
    <row r="25" spans="2:38">
      <c r="B25" s="105"/>
      <c r="C25" s="116" t="s">
        <v>211</v>
      </c>
      <c r="D25" s="158">
        <f>COUNTIFS('19-1.2019'!B11:B96,"G",'19-1.2019'!D11:D96,"&lt;&gt;")</f>
        <v>25</v>
      </c>
      <c r="E25" s="158">
        <f>COUNTIFS('19-1.2020'!B11:B96,"G",'19-1.2020'!D11:D96,"&lt;&gt;")</f>
        <v>25</v>
      </c>
      <c r="F25" s="158">
        <f>COUNTIFS('19-1.2021'!B11:B96,"G",'19-1.2021'!D11:D96,"&lt;&gt;")</f>
        <v>25</v>
      </c>
      <c r="G25" s="158">
        <f>COUNTIFS('19-1.2022'!B11:B96,"G",'19-1.2022'!D11:D96,"&lt;&gt;")</f>
        <v>25</v>
      </c>
      <c r="H25" s="158">
        <f>COUNTIFS('19-1.2023'!B11:B96,"G",'19-1.2023'!D11:D96,"&lt;&gt;")</f>
        <v>25</v>
      </c>
      <c r="I25" s="156"/>
      <c r="J25" s="156"/>
      <c r="K25" s="156"/>
      <c r="L25" s="168"/>
      <c r="M25" s="168"/>
      <c r="N25" s="168"/>
      <c r="O25" s="168"/>
      <c r="P25" s="168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08"/>
      <c r="AK25" s="90" t="s">
        <v>273</v>
      </c>
      <c r="AL25" s="90" t="s">
        <v>242</v>
      </c>
    </row>
    <row r="26" spans="2:38" ht="14.25" thickBot="1">
      <c r="B26" s="137"/>
      <c r="C26" s="138"/>
      <c r="D26" s="139"/>
      <c r="E26" s="139"/>
      <c r="F26" s="139"/>
      <c r="G26" s="139"/>
      <c r="H26" s="139"/>
      <c r="I26" s="138"/>
      <c r="J26" s="138"/>
      <c r="K26" s="138"/>
      <c r="L26" s="169"/>
      <c r="M26" s="169"/>
      <c r="N26" s="169"/>
      <c r="O26" s="169"/>
      <c r="P26" s="169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40"/>
      <c r="AK26" s="90" t="s">
        <v>274</v>
      </c>
      <c r="AL26" s="90" t="s">
        <v>227</v>
      </c>
    </row>
    <row r="27" spans="2:38">
      <c r="I27" s="88"/>
      <c r="J27" s="88"/>
      <c r="K27" s="88"/>
      <c r="L27" s="170"/>
      <c r="M27" s="170"/>
      <c r="N27" s="170"/>
      <c r="O27" s="170"/>
      <c r="P27" s="170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K27" s="90" t="s">
        <v>275</v>
      </c>
      <c r="AL27" s="90" t="s">
        <v>242</v>
      </c>
    </row>
    <row r="28" spans="2:38">
      <c r="AD28" s="88"/>
      <c r="AK28" s="90" t="s">
        <v>276</v>
      </c>
      <c r="AL28" s="90" t="s">
        <v>225</v>
      </c>
    </row>
    <row r="29" spans="2:38">
      <c r="AD29" s="88"/>
      <c r="AK29" s="90" t="s">
        <v>277</v>
      </c>
      <c r="AL29" s="90" t="s">
        <v>227</v>
      </c>
    </row>
    <row r="30" spans="2:38">
      <c r="I30" s="88"/>
      <c r="J30" s="88"/>
      <c r="K30" s="88"/>
      <c r="L30" s="170"/>
      <c r="M30" s="170"/>
      <c r="N30" s="170"/>
      <c r="O30" s="170"/>
      <c r="P30" s="170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K30" s="90" t="s">
        <v>278</v>
      </c>
      <c r="AL30" s="90" t="s">
        <v>242</v>
      </c>
    </row>
    <row r="31" spans="2:38">
      <c r="I31" s="88"/>
      <c r="J31" s="88"/>
      <c r="K31" s="88"/>
      <c r="L31" s="170"/>
      <c r="M31" s="170"/>
      <c r="N31" s="170"/>
      <c r="O31" s="170"/>
      <c r="P31" s="170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K31" s="90" t="s">
        <v>279</v>
      </c>
      <c r="AL31" s="90" t="s">
        <v>227</v>
      </c>
    </row>
    <row r="32" spans="2:38">
      <c r="I32" s="88"/>
      <c r="J32" s="88"/>
      <c r="K32" s="88"/>
      <c r="L32" s="170"/>
      <c r="M32" s="170"/>
      <c r="N32" s="170"/>
      <c r="O32" s="170"/>
      <c r="P32" s="170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K32" s="90" t="s">
        <v>280</v>
      </c>
      <c r="AL32" s="90" t="s">
        <v>214</v>
      </c>
    </row>
    <row r="33" spans="9:38">
      <c r="I33" s="88"/>
      <c r="J33" s="88"/>
      <c r="K33" s="88"/>
      <c r="L33" s="170"/>
      <c r="M33" s="170"/>
      <c r="N33" s="170"/>
      <c r="O33" s="170"/>
      <c r="P33" s="170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K33" s="90" t="s">
        <v>281</v>
      </c>
      <c r="AL33" s="90" t="s">
        <v>242</v>
      </c>
    </row>
    <row r="34" spans="9:38">
      <c r="I34" s="88"/>
      <c r="J34" s="88"/>
      <c r="K34" s="88"/>
      <c r="L34" s="170"/>
      <c r="M34" s="170"/>
      <c r="N34" s="170"/>
      <c r="O34" s="170"/>
      <c r="P34" s="170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K34" s="90" t="s">
        <v>282</v>
      </c>
      <c r="AL34" s="90" t="s">
        <v>242</v>
      </c>
    </row>
    <row r="35" spans="9:38">
      <c r="I35" s="88"/>
      <c r="J35" s="88"/>
      <c r="K35" s="88"/>
      <c r="L35" s="170"/>
      <c r="M35" s="170"/>
      <c r="N35" s="170"/>
      <c r="O35" s="170"/>
      <c r="P35" s="170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K35" s="90" t="s">
        <v>283</v>
      </c>
      <c r="AL35" s="90" t="s">
        <v>227</v>
      </c>
    </row>
    <row r="36" spans="9:38">
      <c r="I36" s="88"/>
      <c r="J36" s="88"/>
      <c r="K36" s="88"/>
      <c r="L36" s="170"/>
      <c r="M36" s="170"/>
      <c r="N36" s="170"/>
      <c r="O36" s="170"/>
      <c r="P36" s="170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K36" s="90" t="s">
        <v>284</v>
      </c>
      <c r="AL36" s="90" t="s">
        <v>242</v>
      </c>
    </row>
    <row r="37" spans="9:38">
      <c r="I37" s="88"/>
      <c r="J37" s="88"/>
      <c r="K37" s="88"/>
      <c r="L37" s="170"/>
      <c r="M37" s="170"/>
      <c r="N37" s="170"/>
      <c r="O37" s="170"/>
      <c r="P37" s="170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K37" s="90" t="s">
        <v>285</v>
      </c>
      <c r="AL37" s="90" t="s">
        <v>242</v>
      </c>
    </row>
    <row r="38" spans="9:38">
      <c r="I38" s="88"/>
      <c r="J38" s="88"/>
      <c r="K38" s="88"/>
      <c r="L38" s="170"/>
      <c r="M38" s="170"/>
      <c r="N38" s="170"/>
      <c r="O38" s="170"/>
      <c r="P38" s="170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G38" s="141"/>
      <c r="AJ38" s="141"/>
      <c r="AK38" s="90" t="s">
        <v>286</v>
      </c>
      <c r="AL38" s="90" t="s">
        <v>242</v>
      </c>
    </row>
    <row r="39" spans="9:38">
      <c r="I39" s="88"/>
      <c r="J39" s="88"/>
      <c r="K39" s="88"/>
      <c r="L39" s="170"/>
      <c r="M39" s="170"/>
      <c r="N39" s="170"/>
      <c r="O39" s="170"/>
      <c r="P39" s="170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K39" s="90" t="s">
        <v>287</v>
      </c>
      <c r="AL39" s="90" t="s">
        <v>242</v>
      </c>
    </row>
    <row r="40" spans="9:38">
      <c r="I40" s="88"/>
      <c r="J40" s="88"/>
      <c r="K40" s="88"/>
      <c r="L40" s="170"/>
      <c r="M40" s="170"/>
      <c r="N40" s="170"/>
      <c r="O40" s="170"/>
      <c r="P40" s="170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K40" s="90" t="s">
        <v>288</v>
      </c>
      <c r="AL40" s="90" t="s">
        <v>242</v>
      </c>
    </row>
    <row r="41" spans="9:38">
      <c r="I41" s="88"/>
      <c r="J41" s="88"/>
      <c r="K41" s="88"/>
      <c r="L41" s="170"/>
      <c r="M41" s="170"/>
      <c r="N41" s="170"/>
      <c r="O41" s="170"/>
      <c r="P41" s="170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K41" s="90" t="s">
        <v>289</v>
      </c>
      <c r="AL41" s="90" t="s">
        <v>290</v>
      </c>
    </row>
    <row r="42" spans="9:38">
      <c r="I42" s="88"/>
      <c r="J42" s="88"/>
      <c r="K42" s="88"/>
      <c r="L42" s="170"/>
      <c r="M42" s="170"/>
      <c r="N42" s="170"/>
      <c r="O42" s="170"/>
      <c r="P42" s="170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K42" s="90" t="s">
        <v>291</v>
      </c>
      <c r="AL42" s="90" t="s">
        <v>262</v>
      </c>
    </row>
    <row r="43" spans="9:38">
      <c r="I43" s="88"/>
      <c r="J43" s="88"/>
      <c r="K43" s="88"/>
      <c r="L43" s="170"/>
      <c r="M43" s="170"/>
      <c r="N43" s="170"/>
      <c r="O43" s="170"/>
      <c r="P43" s="170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K43" s="90" t="s">
        <v>292</v>
      </c>
      <c r="AL43" s="90" t="s">
        <v>262</v>
      </c>
    </row>
    <row r="44" spans="9:38">
      <c r="I44" s="88"/>
      <c r="J44" s="88"/>
      <c r="K44" s="88"/>
      <c r="L44" s="170"/>
      <c r="M44" s="170"/>
      <c r="N44" s="170"/>
      <c r="O44" s="170"/>
      <c r="P44" s="170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K44" s="90" t="s">
        <v>293</v>
      </c>
      <c r="AL44" s="90" t="s">
        <v>290</v>
      </c>
    </row>
    <row r="45" spans="9:38">
      <c r="I45" s="88"/>
      <c r="J45" s="88"/>
      <c r="K45" s="88"/>
      <c r="L45" s="170"/>
      <c r="M45" s="170"/>
      <c r="N45" s="170"/>
      <c r="O45" s="170"/>
      <c r="P45" s="170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K45" s="90" t="s">
        <v>294</v>
      </c>
      <c r="AL45" s="90" t="s">
        <v>262</v>
      </c>
    </row>
    <row r="46" spans="9:38">
      <c r="I46" s="88"/>
      <c r="J46" s="88"/>
      <c r="K46" s="88"/>
      <c r="L46" s="170"/>
      <c r="M46" s="170"/>
      <c r="N46" s="170"/>
      <c r="O46" s="170"/>
      <c r="P46" s="170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K46" s="90" t="s">
        <v>295</v>
      </c>
      <c r="AL46" s="90" t="s">
        <v>262</v>
      </c>
    </row>
    <row r="47" spans="9:38">
      <c r="I47" s="88"/>
      <c r="J47" s="88"/>
      <c r="K47" s="88"/>
      <c r="L47" s="170"/>
      <c r="M47" s="170"/>
      <c r="N47" s="170"/>
      <c r="O47" s="170"/>
      <c r="P47" s="170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K47" s="90" t="s">
        <v>296</v>
      </c>
      <c r="AL47" s="90" t="s">
        <v>193</v>
      </c>
    </row>
    <row r="48" spans="9:38">
      <c r="I48" s="88"/>
      <c r="J48" s="88"/>
      <c r="K48" s="88"/>
      <c r="L48" s="170"/>
      <c r="M48" s="170"/>
      <c r="N48" s="170"/>
      <c r="O48" s="170"/>
      <c r="P48" s="170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K48" s="90" t="s">
        <v>297</v>
      </c>
      <c r="AL48" s="90" t="s">
        <v>242</v>
      </c>
    </row>
    <row r="49" spans="9:38">
      <c r="I49" s="88"/>
      <c r="J49" s="88"/>
      <c r="K49" s="88"/>
      <c r="L49" s="170"/>
      <c r="M49" s="170"/>
      <c r="N49" s="170"/>
      <c r="O49" s="170"/>
      <c r="P49" s="170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K49" s="90" t="s">
        <v>298</v>
      </c>
      <c r="AL49" s="90" t="s">
        <v>242</v>
      </c>
    </row>
    <row r="50" spans="9:38">
      <c r="I50" s="88"/>
      <c r="J50" s="88"/>
      <c r="K50" s="88"/>
      <c r="L50" s="170"/>
      <c r="M50" s="170"/>
      <c r="N50" s="170"/>
      <c r="O50" s="170"/>
      <c r="P50" s="170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K50" s="90" t="s">
        <v>299</v>
      </c>
      <c r="AL50" s="90" t="s">
        <v>290</v>
      </c>
    </row>
    <row r="51" spans="9:38">
      <c r="I51" s="88"/>
      <c r="J51" s="88"/>
      <c r="K51" s="88"/>
      <c r="L51" s="170"/>
      <c r="M51" s="170"/>
      <c r="N51" s="170"/>
      <c r="O51" s="170"/>
      <c r="P51" s="170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K51" s="90" t="s">
        <v>300</v>
      </c>
      <c r="AL51" s="90" t="s">
        <v>262</v>
      </c>
    </row>
    <row r="52" spans="9:38">
      <c r="I52" s="88"/>
      <c r="J52" s="88"/>
      <c r="K52" s="88"/>
      <c r="L52" s="170"/>
      <c r="M52" s="170"/>
      <c r="N52" s="170"/>
      <c r="O52" s="170"/>
      <c r="P52" s="170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K52" s="90" t="s">
        <v>301</v>
      </c>
      <c r="AL52" s="90" t="s">
        <v>262</v>
      </c>
    </row>
    <row r="53" spans="9:38">
      <c r="R53" s="142"/>
      <c r="S53" s="143"/>
      <c r="X53" s="142"/>
      <c r="AA53" s="143"/>
      <c r="AK53" s="90" t="s">
        <v>302</v>
      </c>
      <c r="AL53" s="90" t="s">
        <v>242</v>
      </c>
    </row>
    <row r="54" spans="9:38">
      <c r="R54" s="142"/>
      <c r="S54" s="143"/>
      <c r="X54" s="142"/>
      <c r="AA54" s="143"/>
      <c r="AK54" s="90" t="s">
        <v>303</v>
      </c>
      <c r="AL54" s="90" t="s">
        <v>262</v>
      </c>
    </row>
    <row r="55" spans="9:38">
      <c r="R55" s="142"/>
      <c r="S55" s="143"/>
      <c r="X55" s="142"/>
      <c r="AA55" s="143"/>
      <c r="AK55" s="90" t="s">
        <v>304</v>
      </c>
      <c r="AL55" s="90" t="s">
        <v>225</v>
      </c>
    </row>
    <row r="56" spans="9:38">
      <c r="R56" s="142"/>
      <c r="S56" s="143"/>
      <c r="X56" s="142"/>
      <c r="AA56" s="143"/>
      <c r="AK56" s="90" t="s">
        <v>305</v>
      </c>
      <c r="AL56" s="90" t="s">
        <v>227</v>
      </c>
    </row>
    <row r="57" spans="9:38">
      <c r="R57" s="142"/>
      <c r="S57" s="143"/>
      <c r="X57" s="142"/>
      <c r="AA57" s="143"/>
      <c r="AK57" s="90" t="s">
        <v>306</v>
      </c>
      <c r="AL57" s="90" t="s">
        <v>230</v>
      </c>
    </row>
    <row r="58" spans="9:38">
      <c r="R58" s="142"/>
      <c r="S58" s="143"/>
      <c r="X58" s="142"/>
      <c r="AA58" s="143"/>
      <c r="AK58" s="90" t="s">
        <v>307</v>
      </c>
      <c r="AL58" s="90" t="s">
        <v>227</v>
      </c>
    </row>
    <row r="59" spans="9:38">
      <c r="R59" s="142"/>
      <c r="S59" s="143"/>
      <c r="X59" s="142"/>
      <c r="AA59" s="143"/>
      <c r="AK59" s="90" t="s">
        <v>308</v>
      </c>
      <c r="AL59" s="90" t="s">
        <v>242</v>
      </c>
    </row>
    <row r="60" spans="9:38">
      <c r="R60" s="142"/>
      <c r="S60" s="143"/>
      <c r="X60" s="142"/>
      <c r="AA60" s="143"/>
      <c r="AK60" s="90" t="s">
        <v>309</v>
      </c>
      <c r="AL60" s="90" t="s">
        <v>242</v>
      </c>
    </row>
    <row r="61" spans="9:38">
      <c r="R61" s="142"/>
      <c r="S61" s="143"/>
      <c r="X61" s="142"/>
      <c r="AA61" s="143"/>
      <c r="AK61" s="90" t="s">
        <v>310</v>
      </c>
      <c r="AL61" s="90" t="s">
        <v>242</v>
      </c>
    </row>
    <row r="62" spans="9:38">
      <c r="R62" s="142"/>
      <c r="S62" s="143"/>
      <c r="X62" s="142"/>
      <c r="AA62" s="143"/>
      <c r="AK62" s="90" t="s">
        <v>311</v>
      </c>
      <c r="AL62" s="90" t="s">
        <v>227</v>
      </c>
    </row>
    <row r="63" spans="9:38">
      <c r="R63" s="142"/>
      <c r="S63" s="143"/>
      <c r="X63" s="142"/>
      <c r="AA63" s="143"/>
      <c r="AK63" s="90" t="s">
        <v>312</v>
      </c>
      <c r="AL63" s="90" t="s">
        <v>242</v>
      </c>
    </row>
    <row r="64" spans="9:38">
      <c r="R64" s="142"/>
      <c r="S64" s="143"/>
      <c r="X64" s="142"/>
      <c r="AA64" s="143"/>
      <c r="AK64" s="90" t="s">
        <v>313</v>
      </c>
      <c r="AL64" s="90" t="s">
        <v>225</v>
      </c>
    </row>
    <row r="65" spans="18:38">
      <c r="R65" s="142"/>
      <c r="S65" s="143"/>
      <c r="X65" s="142"/>
      <c r="AA65" s="143"/>
      <c r="AK65" s="90" t="s">
        <v>314</v>
      </c>
      <c r="AL65" s="90" t="s">
        <v>242</v>
      </c>
    </row>
    <row r="66" spans="18:38">
      <c r="R66" s="142"/>
      <c r="S66" s="143"/>
      <c r="X66" s="142"/>
      <c r="AA66" s="143"/>
      <c r="AK66" s="90" t="s">
        <v>315</v>
      </c>
      <c r="AL66" s="90" t="s">
        <v>242</v>
      </c>
    </row>
    <row r="67" spans="18:38">
      <c r="R67" s="142"/>
      <c r="S67" s="143"/>
      <c r="X67" s="142"/>
      <c r="AA67" s="143"/>
      <c r="AK67" s="90" t="s">
        <v>316</v>
      </c>
      <c r="AL67" s="90" t="s">
        <v>242</v>
      </c>
    </row>
    <row r="68" spans="18:38">
      <c r="R68" s="142"/>
      <c r="S68" s="143"/>
      <c r="X68" s="142"/>
      <c r="AA68" s="143"/>
      <c r="AK68" s="90" t="s">
        <v>317</v>
      </c>
      <c r="AL68" s="90" t="s">
        <v>290</v>
      </c>
    </row>
    <row r="69" spans="18:38">
      <c r="R69" s="142"/>
      <c r="S69" s="143"/>
      <c r="X69" s="142"/>
      <c r="AA69" s="143"/>
      <c r="AK69" s="90" t="s">
        <v>318</v>
      </c>
      <c r="AL69" s="90" t="s">
        <v>262</v>
      </c>
    </row>
    <row r="70" spans="18:38">
      <c r="R70" s="142"/>
      <c r="S70" s="143"/>
      <c r="X70" s="142"/>
      <c r="AA70" s="143"/>
      <c r="AK70" s="90" t="s">
        <v>319</v>
      </c>
      <c r="AL70" s="90" t="s">
        <v>262</v>
      </c>
    </row>
    <row r="71" spans="18:38">
      <c r="R71" s="142"/>
      <c r="S71" s="143"/>
      <c r="X71" s="142"/>
      <c r="AA71" s="143"/>
      <c r="AK71" s="90" t="s">
        <v>320</v>
      </c>
      <c r="AL71" s="90" t="s">
        <v>242</v>
      </c>
    </row>
    <row r="72" spans="18:38">
      <c r="R72" s="142"/>
      <c r="S72" s="143"/>
      <c r="X72" s="142"/>
      <c r="AA72" s="143"/>
      <c r="AK72" s="90" t="s">
        <v>321</v>
      </c>
      <c r="AL72" s="90" t="s">
        <v>262</v>
      </c>
    </row>
    <row r="73" spans="18:38">
      <c r="R73" s="142"/>
      <c r="S73" s="143"/>
      <c r="X73" s="142"/>
      <c r="AA73" s="143"/>
      <c r="AK73" s="90" t="s">
        <v>322</v>
      </c>
      <c r="AL73" s="90" t="s">
        <v>225</v>
      </c>
    </row>
    <row r="74" spans="18:38">
      <c r="R74" s="142"/>
      <c r="S74" s="143"/>
      <c r="X74" s="142"/>
      <c r="AA74" s="143"/>
      <c r="AK74" s="90" t="s">
        <v>323</v>
      </c>
      <c r="AL74" s="90" t="s">
        <v>227</v>
      </c>
    </row>
    <row r="75" spans="18:38">
      <c r="R75" s="142"/>
      <c r="S75" s="143"/>
      <c r="X75" s="142"/>
      <c r="AA75" s="143"/>
      <c r="AK75" s="90" t="s">
        <v>324</v>
      </c>
      <c r="AL75" s="90" t="s">
        <v>242</v>
      </c>
    </row>
    <row r="76" spans="18:38">
      <c r="R76" s="142"/>
      <c r="S76" s="143"/>
      <c r="X76" s="142"/>
      <c r="AA76" s="143"/>
      <c r="AK76" s="90" t="s">
        <v>325</v>
      </c>
      <c r="AL76" s="90" t="s">
        <v>225</v>
      </c>
    </row>
    <row r="77" spans="18:38">
      <c r="R77" s="142"/>
      <c r="S77" s="143"/>
      <c r="X77" s="142"/>
      <c r="AA77" s="143"/>
      <c r="AK77" s="90" t="s">
        <v>326</v>
      </c>
      <c r="AL77" s="90" t="s">
        <v>242</v>
      </c>
    </row>
    <row r="78" spans="18:38">
      <c r="R78" s="142"/>
      <c r="S78" s="143"/>
      <c r="X78" s="142"/>
      <c r="AA78" s="143"/>
      <c r="AK78" s="90" t="s">
        <v>327</v>
      </c>
      <c r="AL78" s="90" t="s">
        <v>262</v>
      </c>
    </row>
    <row r="79" spans="18:38">
      <c r="R79" s="142"/>
      <c r="S79" s="143"/>
      <c r="X79" s="142"/>
      <c r="AA79" s="143"/>
      <c r="AK79" s="90" t="s">
        <v>328</v>
      </c>
      <c r="AL79" s="90" t="s">
        <v>225</v>
      </c>
    </row>
    <row r="80" spans="18:38">
      <c r="AK80" s="90" t="s">
        <v>329</v>
      </c>
      <c r="AL80" s="90" t="s">
        <v>225</v>
      </c>
    </row>
    <row r="81" spans="37:38">
      <c r="AK81" s="90" t="s">
        <v>330</v>
      </c>
      <c r="AL81" s="90" t="s">
        <v>225</v>
      </c>
    </row>
    <row r="82" spans="37:38">
      <c r="AK82" s="90" t="s">
        <v>331</v>
      </c>
      <c r="AL82" s="90" t="s">
        <v>225</v>
      </c>
    </row>
    <row r="113" spans="33:38">
      <c r="AK113" s="141"/>
      <c r="AL113" s="141"/>
    </row>
    <row r="114" spans="33:38">
      <c r="AG114" s="141"/>
      <c r="AI114" s="141"/>
      <c r="AJ114" s="141"/>
    </row>
    <row r="134" spans="21:22">
      <c r="U134" s="142"/>
      <c r="V134" s="142"/>
    </row>
    <row r="135" spans="21:22">
      <c r="U135" s="142"/>
      <c r="V135" s="142"/>
    </row>
    <row r="136" spans="21:22">
      <c r="U136" s="142"/>
      <c r="V136" s="142"/>
    </row>
    <row r="137" spans="21:22">
      <c r="U137" s="142"/>
      <c r="V137" s="142"/>
    </row>
    <row r="138" spans="21:22">
      <c r="U138" s="142"/>
      <c r="V138" s="142"/>
    </row>
    <row r="139" spans="21:22">
      <c r="U139" s="142"/>
      <c r="V139" s="142"/>
    </row>
    <row r="140" spans="21:22">
      <c r="U140" s="142"/>
      <c r="V140" s="142"/>
    </row>
    <row r="141" spans="21:22">
      <c r="U141" s="142"/>
      <c r="V141" s="142"/>
    </row>
    <row r="142" spans="21:22">
      <c r="U142" s="142"/>
      <c r="V142" s="142"/>
    </row>
    <row r="143" spans="21:22">
      <c r="U143" s="142"/>
      <c r="V143" s="142"/>
    </row>
    <row r="144" spans="21:22">
      <c r="U144" s="142"/>
      <c r="V144" s="142"/>
    </row>
    <row r="145" spans="21:22">
      <c r="U145" s="142"/>
      <c r="V145" s="142"/>
    </row>
    <row r="146" spans="21:22">
      <c r="U146" s="142"/>
      <c r="V146" s="142"/>
    </row>
    <row r="147" spans="21:22">
      <c r="U147" s="142"/>
      <c r="V147" s="142"/>
    </row>
    <row r="148" spans="21:22">
      <c r="U148" s="142"/>
      <c r="V148" s="142"/>
    </row>
    <row r="149" spans="21:22">
      <c r="U149" s="142"/>
      <c r="V149" s="142"/>
    </row>
    <row r="150" spans="21:22">
      <c r="U150" s="142"/>
      <c r="V150" s="142"/>
    </row>
    <row r="151" spans="21:22">
      <c r="U151" s="142"/>
      <c r="V151" s="142"/>
    </row>
    <row r="152" spans="21:22">
      <c r="U152" s="142"/>
      <c r="V152" s="142"/>
    </row>
    <row r="153" spans="21:22">
      <c r="U153" s="142"/>
      <c r="V153" s="142"/>
    </row>
    <row r="154" spans="21:22">
      <c r="U154" s="142"/>
      <c r="V154" s="142"/>
    </row>
    <row r="155" spans="21:22">
      <c r="U155" s="142"/>
      <c r="V155" s="142"/>
    </row>
    <row r="156" spans="21:22">
      <c r="U156" s="142"/>
      <c r="V156" s="142"/>
    </row>
    <row r="157" spans="21:22">
      <c r="U157" s="142"/>
      <c r="V157" s="142"/>
    </row>
    <row r="158" spans="21:22">
      <c r="U158" s="142"/>
      <c r="V158" s="142"/>
    </row>
    <row r="159" spans="21:22">
      <c r="U159" s="142"/>
      <c r="V159" s="142"/>
    </row>
    <row r="160" spans="21:22">
      <c r="U160" s="142"/>
      <c r="V160" s="142"/>
    </row>
    <row r="161" spans="21:22">
      <c r="U161" s="142"/>
      <c r="V161" s="142"/>
    </row>
    <row r="162" spans="21:22">
      <c r="U162" s="142"/>
      <c r="V162" s="142"/>
    </row>
    <row r="163" spans="21:22">
      <c r="U163" s="142"/>
      <c r="V163" s="142"/>
    </row>
    <row r="164" spans="21:22">
      <c r="U164" s="142"/>
      <c r="V164" s="142"/>
    </row>
    <row r="165" spans="21:22">
      <c r="U165" s="142"/>
      <c r="V165" s="142"/>
    </row>
    <row r="166" spans="21:22">
      <c r="U166" s="142"/>
      <c r="V166" s="142"/>
    </row>
    <row r="167" spans="21:22">
      <c r="U167" s="142"/>
      <c r="V167" s="142"/>
    </row>
    <row r="168" spans="21:22">
      <c r="U168" s="142"/>
      <c r="V168" s="142"/>
    </row>
    <row r="169" spans="21:22">
      <c r="U169" s="142"/>
      <c r="V169" s="142"/>
    </row>
    <row r="170" spans="21:22">
      <c r="U170" s="142"/>
      <c r="V170" s="142"/>
    </row>
    <row r="171" spans="21:22">
      <c r="U171" s="142"/>
      <c r="V171" s="142"/>
    </row>
    <row r="172" spans="21:22">
      <c r="U172" s="142"/>
      <c r="V172" s="142"/>
    </row>
    <row r="173" spans="21:22">
      <c r="U173" s="142"/>
      <c r="V173" s="142"/>
    </row>
    <row r="174" spans="21:22">
      <c r="U174" s="142"/>
      <c r="V174" s="142"/>
    </row>
    <row r="175" spans="21:22">
      <c r="U175" s="142"/>
      <c r="V175" s="142"/>
    </row>
    <row r="176" spans="21:22">
      <c r="U176" s="142"/>
      <c r="V176" s="142"/>
    </row>
    <row r="177" spans="21:22">
      <c r="U177" s="142"/>
      <c r="V177" s="142"/>
    </row>
    <row r="178" spans="21:22">
      <c r="U178" s="142"/>
      <c r="V178" s="142"/>
    </row>
    <row r="179" spans="21:22">
      <c r="U179" s="142"/>
      <c r="V179" s="142"/>
    </row>
    <row r="180" spans="21:22">
      <c r="U180" s="142"/>
      <c r="V180" s="142"/>
    </row>
    <row r="181" spans="21:22">
      <c r="U181" s="142"/>
      <c r="V181" s="142"/>
    </row>
    <row r="182" spans="21:22">
      <c r="U182" s="142"/>
      <c r="V182" s="142"/>
    </row>
    <row r="183" spans="21:22">
      <c r="U183" s="142"/>
      <c r="V183" s="142"/>
    </row>
    <row r="184" spans="21:22">
      <c r="U184" s="142"/>
      <c r="V184" s="142"/>
    </row>
    <row r="185" spans="21:22">
      <c r="U185" s="142"/>
      <c r="V185" s="142"/>
    </row>
    <row r="186" spans="21:22">
      <c r="U186" s="142"/>
      <c r="V186" s="142"/>
    </row>
    <row r="187" spans="21:22">
      <c r="U187" s="142"/>
      <c r="V187" s="142"/>
    </row>
    <row r="188" spans="21:22">
      <c r="U188" s="142"/>
      <c r="V188" s="142"/>
    </row>
    <row r="189" spans="21:22">
      <c r="U189" s="142"/>
      <c r="V189" s="142"/>
    </row>
    <row r="190" spans="21:22">
      <c r="U190" s="142"/>
      <c r="V190" s="142"/>
    </row>
    <row r="191" spans="21:22">
      <c r="U191" s="142"/>
      <c r="V191" s="142"/>
    </row>
    <row r="192" spans="21:22">
      <c r="U192" s="142"/>
      <c r="V192" s="142"/>
    </row>
    <row r="193" spans="21:22">
      <c r="U193" s="142"/>
      <c r="V193" s="142"/>
    </row>
    <row r="194" spans="21:22">
      <c r="U194" s="142"/>
      <c r="V194" s="142"/>
    </row>
    <row r="195" spans="21:22">
      <c r="U195" s="142"/>
      <c r="V195" s="142"/>
    </row>
    <row r="196" spans="21:22">
      <c r="U196" s="142"/>
      <c r="V196" s="142"/>
    </row>
    <row r="197" spans="21:22">
      <c r="U197" s="142"/>
      <c r="V197" s="142"/>
    </row>
    <row r="198" spans="21:22">
      <c r="U198" s="142"/>
      <c r="V198" s="142"/>
    </row>
    <row r="199" spans="21:22">
      <c r="U199" s="142"/>
      <c r="V199" s="142"/>
    </row>
    <row r="200" spans="21:22">
      <c r="U200" s="142"/>
      <c r="V200" s="142"/>
    </row>
    <row r="201" spans="21:22">
      <c r="U201" s="142"/>
      <c r="V201" s="142"/>
    </row>
    <row r="202" spans="21:22">
      <c r="U202" s="142"/>
      <c r="V202" s="142"/>
    </row>
    <row r="203" spans="21:22">
      <c r="U203" s="142"/>
      <c r="V203" s="142"/>
    </row>
    <row r="204" spans="21:22">
      <c r="U204" s="142"/>
      <c r="V204" s="142"/>
    </row>
    <row r="205" spans="21:22">
      <c r="U205" s="142"/>
      <c r="V205" s="142"/>
    </row>
    <row r="206" spans="21:22">
      <c r="U206" s="142"/>
      <c r="V206" s="142"/>
    </row>
    <row r="207" spans="21:22">
      <c r="U207" s="142"/>
      <c r="V207" s="142"/>
    </row>
    <row r="208" spans="21:22">
      <c r="U208" s="142"/>
      <c r="V208" s="142"/>
    </row>
    <row r="209" spans="21:22">
      <c r="U209" s="142"/>
      <c r="V209" s="142"/>
    </row>
    <row r="210" spans="21:22">
      <c r="U210" s="142"/>
      <c r="V210" s="142"/>
    </row>
    <row r="211" spans="21:22">
      <c r="U211" s="142"/>
      <c r="V211" s="142"/>
    </row>
    <row r="212" spans="21:22">
      <c r="U212" s="142"/>
      <c r="V212" s="142"/>
    </row>
    <row r="213" spans="21:22">
      <c r="U213" s="142"/>
      <c r="V213" s="142"/>
    </row>
    <row r="214" spans="21:22">
      <c r="U214" s="142"/>
      <c r="V214" s="142"/>
    </row>
    <row r="215" spans="21:22">
      <c r="U215" s="142"/>
      <c r="V215" s="142"/>
    </row>
    <row r="216" spans="21:22">
      <c r="U216" s="142"/>
      <c r="V216" s="142"/>
    </row>
    <row r="217" spans="21:22">
      <c r="U217" s="142"/>
      <c r="V217" s="142"/>
    </row>
    <row r="218" spans="21:22">
      <c r="U218" s="142"/>
      <c r="V218" s="142"/>
    </row>
    <row r="219" spans="21:22">
      <c r="U219" s="142"/>
      <c r="V219" s="142"/>
    </row>
    <row r="220" spans="21:22">
      <c r="U220" s="142"/>
      <c r="V220" s="142"/>
    </row>
    <row r="221" spans="21:22">
      <c r="U221" s="142"/>
      <c r="V221" s="142"/>
    </row>
    <row r="222" spans="21:22">
      <c r="U222" s="142"/>
      <c r="V222" s="142"/>
    </row>
    <row r="223" spans="21:22">
      <c r="U223" s="142"/>
      <c r="V223" s="142"/>
    </row>
    <row r="224" spans="21:22">
      <c r="U224" s="142"/>
      <c r="V224" s="142"/>
    </row>
    <row r="225" spans="21:22">
      <c r="U225" s="142"/>
      <c r="V225" s="142"/>
    </row>
    <row r="226" spans="21:22">
      <c r="U226" s="142"/>
      <c r="V226" s="142"/>
    </row>
    <row r="227" spans="21:22">
      <c r="U227" s="142"/>
      <c r="V227" s="142"/>
    </row>
    <row r="228" spans="21:22">
      <c r="U228" s="142"/>
      <c r="V228" s="142"/>
    </row>
    <row r="229" spans="21:22">
      <c r="U229" s="142"/>
      <c r="V229" s="142"/>
    </row>
    <row r="230" spans="21:22">
      <c r="U230" s="142"/>
      <c r="V230" s="142"/>
    </row>
    <row r="231" spans="21:22">
      <c r="U231" s="142"/>
      <c r="V231" s="142"/>
    </row>
    <row r="232" spans="21:22">
      <c r="U232" s="142"/>
      <c r="V232" s="142"/>
    </row>
    <row r="233" spans="21:22">
      <c r="U233" s="142"/>
      <c r="V233" s="142"/>
    </row>
    <row r="234" spans="21:22">
      <c r="U234" s="142"/>
      <c r="V234" s="142"/>
    </row>
    <row r="235" spans="21:22">
      <c r="U235" s="142"/>
      <c r="V235" s="142"/>
    </row>
    <row r="236" spans="21:22">
      <c r="U236" s="142"/>
      <c r="V236" s="142"/>
    </row>
    <row r="237" spans="21:22">
      <c r="U237" s="142"/>
      <c r="V237" s="142"/>
    </row>
    <row r="238" spans="21:22">
      <c r="U238" s="142"/>
      <c r="V238" s="142"/>
    </row>
    <row r="239" spans="21:22">
      <c r="U239" s="142"/>
      <c r="V239" s="142"/>
    </row>
    <row r="240" spans="21:22">
      <c r="U240" s="142"/>
      <c r="V240" s="142"/>
    </row>
    <row r="241" spans="21:22">
      <c r="U241" s="142"/>
      <c r="V241" s="142"/>
    </row>
    <row r="242" spans="21:22">
      <c r="U242" s="142"/>
      <c r="V242" s="142"/>
    </row>
    <row r="243" spans="21:22">
      <c r="U243" s="142"/>
      <c r="V243" s="142"/>
    </row>
    <row r="244" spans="21:22">
      <c r="U244" s="142"/>
      <c r="V244" s="142"/>
    </row>
    <row r="245" spans="21:22">
      <c r="U245" s="142"/>
      <c r="V245" s="142"/>
    </row>
    <row r="246" spans="21:22">
      <c r="U246" s="142"/>
      <c r="V246" s="142"/>
    </row>
    <row r="247" spans="21:22">
      <c r="U247" s="142"/>
      <c r="V247" s="142"/>
    </row>
    <row r="248" spans="21:22">
      <c r="U248" s="142"/>
      <c r="V248" s="142"/>
    </row>
    <row r="249" spans="21:22">
      <c r="U249" s="142"/>
      <c r="V249" s="142"/>
    </row>
    <row r="250" spans="21:22">
      <c r="U250" s="142"/>
      <c r="V250" s="142"/>
    </row>
    <row r="251" spans="21:22">
      <c r="U251" s="142"/>
      <c r="V251" s="142"/>
    </row>
    <row r="252" spans="21:22">
      <c r="U252" s="142"/>
      <c r="V252" s="142"/>
    </row>
    <row r="253" spans="21:22">
      <c r="U253" s="142"/>
      <c r="V253" s="142"/>
    </row>
    <row r="254" spans="21:22">
      <c r="U254" s="142"/>
      <c r="V254" s="142"/>
    </row>
    <row r="255" spans="21:22">
      <c r="U255" s="142"/>
      <c r="V255" s="142"/>
    </row>
    <row r="256" spans="21:22">
      <c r="U256" s="142"/>
      <c r="V256" s="142"/>
    </row>
    <row r="257" spans="21:22">
      <c r="U257" s="142"/>
      <c r="V257" s="142"/>
    </row>
    <row r="258" spans="21:22">
      <c r="U258" s="142"/>
      <c r="V258" s="142"/>
    </row>
    <row r="259" spans="21:22">
      <c r="U259" s="142"/>
      <c r="V259" s="142"/>
    </row>
    <row r="260" spans="21:22">
      <c r="U260" s="142"/>
      <c r="V260" s="142"/>
    </row>
    <row r="261" spans="21:22">
      <c r="U261" s="142"/>
      <c r="V261" s="142"/>
    </row>
    <row r="262" spans="21:22">
      <c r="U262" s="142"/>
      <c r="V262" s="142"/>
    </row>
    <row r="263" spans="21:22">
      <c r="U263" s="142"/>
      <c r="V263" s="142"/>
    </row>
    <row r="264" spans="21:22">
      <c r="U264" s="142"/>
      <c r="V264" s="142"/>
    </row>
    <row r="265" spans="21:22">
      <c r="U265" s="142"/>
      <c r="V265" s="142"/>
    </row>
    <row r="266" spans="21:22">
      <c r="U266" s="142"/>
      <c r="V266" s="142"/>
    </row>
    <row r="267" spans="21:22">
      <c r="U267" s="142"/>
      <c r="V267" s="142"/>
    </row>
    <row r="268" spans="21:22">
      <c r="U268" s="142"/>
      <c r="V268" s="142"/>
    </row>
    <row r="269" spans="21:22">
      <c r="U269" s="142"/>
      <c r="V269" s="142"/>
    </row>
    <row r="270" spans="21:22">
      <c r="U270" s="142"/>
      <c r="V270" s="142"/>
    </row>
    <row r="271" spans="21:22">
      <c r="U271" s="142"/>
      <c r="V271" s="142"/>
    </row>
    <row r="272" spans="21:22">
      <c r="U272" s="142"/>
      <c r="V272" s="142"/>
    </row>
    <row r="273" spans="21:22">
      <c r="U273" s="142"/>
      <c r="V273" s="142"/>
    </row>
    <row r="274" spans="21:22">
      <c r="U274" s="142"/>
      <c r="V274" s="142"/>
    </row>
    <row r="275" spans="21:22">
      <c r="U275" s="142"/>
      <c r="V275" s="142"/>
    </row>
    <row r="276" spans="21:22">
      <c r="U276" s="142"/>
      <c r="V276" s="142"/>
    </row>
    <row r="277" spans="21:22">
      <c r="U277" s="142"/>
      <c r="V277" s="142"/>
    </row>
    <row r="278" spans="21:22">
      <c r="U278" s="142"/>
      <c r="V278" s="142"/>
    </row>
    <row r="279" spans="21:22">
      <c r="U279" s="142"/>
      <c r="V279" s="142"/>
    </row>
    <row r="280" spans="21:22">
      <c r="U280" s="142"/>
      <c r="V280" s="142"/>
    </row>
    <row r="281" spans="21:22">
      <c r="U281" s="142"/>
      <c r="V281" s="142"/>
    </row>
    <row r="282" spans="21:22">
      <c r="U282" s="142"/>
      <c r="V282" s="142"/>
    </row>
    <row r="283" spans="21:22">
      <c r="U283" s="142"/>
      <c r="V283" s="142"/>
    </row>
    <row r="284" spans="21:22">
      <c r="U284" s="142"/>
      <c r="V284" s="142"/>
    </row>
    <row r="285" spans="21:22">
      <c r="U285" s="142"/>
      <c r="V285" s="142"/>
    </row>
  </sheetData>
  <sheetProtection algorithmName="SHA-512" hashValue="/SR3pKuytAatz/SAtCQytrSbVrdkITnwVOovT8jyLd+ZBH+zf7iz7T+WuBt9exOKsjp3ChIPR1gPnxVKXuuTsw==" saltValue="A6Qxj0Vgi6uDGJldVsjyJA==" spinCount="100000" sheet="1" objects="1" scenarios="1"/>
  <mergeCells count="36">
    <mergeCell ref="AA5:AA6"/>
    <mergeCell ref="AB5:AC5"/>
    <mergeCell ref="AD5:AD6"/>
    <mergeCell ref="I10:P10"/>
    <mergeCell ref="Q10:Q11"/>
    <mergeCell ref="R10:U10"/>
    <mergeCell ref="V10:W11"/>
    <mergeCell ref="X10:X11"/>
    <mergeCell ref="Y10:Z10"/>
    <mergeCell ref="AA10:AA11"/>
    <mergeCell ref="I5:P5"/>
    <mergeCell ref="Q5:Q6"/>
    <mergeCell ref="R5:U5"/>
    <mergeCell ref="V5:W6"/>
    <mergeCell ref="X5:X6"/>
    <mergeCell ref="Y5:Z5"/>
    <mergeCell ref="AB10:AC10"/>
    <mergeCell ref="AD10:AD11"/>
    <mergeCell ref="I15:P15"/>
    <mergeCell ref="Q15:Q16"/>
    <mergeCell ref="R15:U15"/>
    <mergeCell ref="V15:W16"/>
    <mergeCell ref="X15:X16"/>
    <mergeCell ref="Y15:Z15"/>
    <mergeCell ref="AA15:AA16"/>
    <mergeCell ref="AB15:AC15"/>
    <mergeCell ref="AD15:AD16"/>
    <mergeCell ref="Y21:Z21"/>
    <mergeCell ref="AA21:AA22"/>
    <mergeCell ref="AB21:AC21"/>
    <mergeCell ref="AD21:AD22"/>
    <mergeCell ref="I21:P21"/>
    <mergeCell ref="Q21:Q22"/>
    <mergeCell ref="R21:U21"/>
    <mergeCell ref="V21:W22"/>
    <mergeCell ref="X21:X22"/>
  </mergeCells>
  <phoneticPr fontId="1"/>
  <conditionalFormatting sqref="L1:P5 L26:P1048576">
    <cfRule type="containsText" dxfId="21" priority="18" operator="containsText" text="×">
      <formula>NOT(ISERROR(SEARCH("×",L1)))</formula>
    </cfRule>
  </conditionalFormatting>
  <conditionalFormatting sqref="Q2:Q1048576">
    <cfRule type="containsText" dxfId="20" priority="16" operator="containsText" text="同程度">
      <formula>NOT(ISERROR(SEARCH("同程度",Q2)))</formula>
    </cfRule>
    <cfRule type="containsText" dxfId="19" priority="17" operator="containsText" text="―">
      <formula>NOT(ISERROR(SEARCH("―",Q2)))</formula>
    </cfRule>
  </conditionalFormatting>
  <conditionalFormatting sqref="R2:U1048576 X1:X1048576 AA1:AA1048576">
    <cfRule type="containsText" dxfId="18" priority="13" operator="containsText" text="－">
      <formula>NOT(ISERROR(SEARCH("－",R1)))</formula>
    </cfRule>
    <cfRule type="containsText" dxfId="17" priority="14" operator="containsText" text="↓">
      <formula>NOT(ISERROR(SEARCH("↓",R1)))</formula>
    </cfRule>
    <cfRule type="containsText" dxfId="16" priority="15" operator="containsText" text="↑">
      <formula>NOT(ISERROR(SEARCH("↑",R1)))</formula>
    </cfRule>
  </conditionalFormatting>
  <conditionalFormatting sqref="V1:V1048576">
    <cfRule type="containsText" dxfId="15" priority="8" operator="containsText" text="－">
      <formula>NOT(ISERROR(SEARCH("－",V1)))</formula>
    </cfRule>
    <cfRule type="containsText" dxfId="14" priority="19" operator="containsText" text="↓↓↑↓">
      <formula>NOT(ISERROR(SEARCH("↓↓↑↓",V1)))</formula>
    </cfRule>
    <cfRule type="containsText" dxfId="13" priority="20" operator="containsText" text="↓↑↓↓">
      <formula>NOT(ISERROR(SEARCH("↓↑↓↓",V1)))</formula>
    </cfRule>
    <cfRule type="containsText" dxfId="12" priority="21" operator="containsText" text="↑↓↑↑">
      <formula>NOT(ISERROR(SEARCH("↑↓↑↑",V1)))</formula>
    </cfRule>
    <cfRule type="containsText" dxfId="11" priority="22" operator="containsText" text="↑↑↓↑">
      <formula>NOT(ISERROR(SEARCH("↑↑↓↑",V1)))</formula>
    </cfRule>
  </conditionalFormatting>
  <conditionalFormatting sqref="Y1:Z1048576 AB1:AC1048576">
    <cfRule type="containsText" dxfId="10" priority="9" operator="containsText" text="判定外">
      <formula>NOT(ISERROR(SEARCH("判定外",Y1)))</formula>
    </cfRule>
    <cfRule type="containsText" dxfId="9" priority="10" operator="containsText" text="×">
      <formula>NOT(ISERROR(SEARCH("×",Y1)))</formula>
    </cfRule>
    <cfRule type="containsText" dxfId="8" priority="11" operator="containsText" text="減少">
      <formula>NOT(ISERROR(SEARCH("減少",Y1)))</formula>
    </cfRule>
    <cfRule type="containsText" dxfId="7" priority="12" operator="containsText" text="増加">
      <formula>NOT(ISERROR(SEARCH("増加",Y1)))</formula>
    </cfRule>
  </conditionalFormatting>
  <conditionalFormatting sqref="L7:P10 L12:P15 L17:P21 L23:P25">
    <cfRule type="containsText" dxfId="6" priority="7" operator="containsText" text="×">
      <formula>NOT(ISERROR(SEARCH("×",L7)))</formula>
    </cfRule>
  </conditionalFormatting>
  <conditionalFormatting sqref="L16:P16">
    <cfRule type="containsText" dxfId="5" priority="4" operator="containsText" text="×">
      <formula>NOT(ISERROR(SEARCH("×",L16)))</formula>
    </cfRule>
  </conditionalFormatting>
  <conditionalFormatting sqref="L6:P6">
    <cfRule type="containsText" dxfId="4" priority="6" operator="containsText" text="×">
      <formula>NOT(ISERROR(SEARCH("×",L6)))</formula>
    </cfRule>
  </conditionalFormatting>
  <conditionalFormatting sqref="L11:P11">
    <cfRule type="containsText" dxfId="3" priority="5" operator="containsText" text="×">
      <formula>NOT(ISERROR(SEARCH("×",L11)))</formula>
    </cfRule>
  </conditionalFormatting>
  <conditionalFormatting sqref="L22:P22">
    <cfRule type="containsText" dxfId="2" priority="3" operator="containsText" text="×">
      <formula>NOT(ISERROR(SEARCH("×",L22)))</formula>
    </cfRule>
  </conditionalFormatting>
  <conditionalFormatting sqref="Q1:U1">
    <cfRule type="containsText" dxfId="1" priority="1" operator="containsText" text="同程度">
      <formula>NOT(ISERROR(SEARCH("同程度",Q1)))</formula>
    </cfRule>
    <cfRule type="containsText" dxfId="0" priority="2" operator="containsText" text="―">
      <formula>NOT(ISERROR(SEARCH("―",Q1)))</formula>
    </cfRule>
  </conditionalFormatting>
  <dataValidations count="1">
    <dataValidation type="list" allowBlank="1" showInputMessage="1" showErrorMessage="1" sqref="AD17:AD18 AD7:AD8 AD12:AD13 AD23:AD24" xr:uid="{53B77089-ED32-4436-A608-BDF669A15CAC}">
      <formula1>$AI$2:$AI$9</formula1>
    </dataValidation>
  </dataValidations>
  <hyperlinks>
    <hyperlink ref="C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Footer>&amp;R&amp;6文部科学省「産学連携等実施状況調査」を加工して作成（https://www.mext.go.jp/a_menu/shinkou/sangaku/sangakub.htm）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K98"/>
  <sheetViews>
    <sheetView view="pageBreakPreview" zoomScaleNormal="100" zoomScaleSheetLayoutView="100" workbookViewId="0">
      <pane xSplit="3" ySplit="10" topLeftCell="D11" activePane="bottomRight" state="frozen"/>
      <selection activeCell="E101" sqref="E101"/>
      <selection pane="topRight" activeCell="E101" sqref="E101"/>
      <selection pane="bottomLeft" activeCell="E101" sqref="E101"/>
      <selection pane="bottomRight" activeCell="E101" sqref="E10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7" width="15.25" style="24" customWidth="1"/>
    <col min="9" max="9" width="11.625" bestFit="1" customWidth="1"/>
  </cols>
  <sheetData>
    <row r="1" spans="1:11" ht="24" customHeight="1" thickBot="1">
      <c r="A1" s="1" t="s">
        <v>3</v>
      </c>
      <c r="B1" s="1"/>
      <c r="C1" s="1"/>
      <c r="D1"/>
      <c r="E1"/>
      <c r="F1"/>
      <c r="G1"/>
      <c r="I1" s="52" t="s">
        <v>185</v>
      </c>
    </row>
    <row r="2" spans="1:11" ht="24" customHeight="1">
      <c r="A2" s="1" t="s">
        <v>220</v>
      </c>
      <c r="B2" s="1"/>
      <c r="C2" s="1"/>
      <c r="D2"/>
      <c r="E2"/>
      <c r="F2"/>
      <c r="G2"/>
    </row>
    <row r="3" spans="1:11" s="4" customFormat="1" ht="14.25" thickBot="1">
      <c r="A3" s="60"/>
      <c r="B3" s="5"/>
      <c r="C3" s="60"/>
      <c r="D3" s="60"/>
      <c r="E3" s="60"/>
      <c r="F3" s="60"/>
      <c r="G3" s="5"/>
      <c r="H3" s="60"/>
      <c r="I3" s="60"/>
      <c r="J3" s="60"/>
      <c r="K3" s="60"/>
    </row>
    <row r="4" spans="1:11" ht="27.75" thickBot="1">
      <c r="C4" s="8"/>
      <c r="D4" s="9" t="s">
        <v>4</v>
      </c>
      <c r="E4" s="56" t="s">
        <v>5</v>
      </c>
      <c r="F4" s="57" t="s">
        <v>6</v>
      </c>
      <c r="G4" s="10" t="s">
        <v>7</v>
      </c>
    </row>
    <row r="5" spans="1:11">
      <c r="C5" s="11" t="s">
        <v>1</v>
      </c>
      <c r="D5" s="12">
        <f>INDEX(D11:D96,MATCH($C$5,$C$11:$C$96,0),0)</f>
        <v>1113</v>
      </c>
      <c r="E5" s="13">
        <f>INDEX(E11:E96,MATCH($C$5,$C$11:$C$96,0),0)</f>
        <v>535233</v>
      </c>
      <c r="F5" s="58">
        <f>INDEX(F11:F96,MATCH($C$5,$C$11:$C$96,0),0)</f>
        <v>34</v>
      </c>
      <c r="G5" s="14">
        <f>INDEX(G11:G96,MATCH($C$5,$C$11:$C$96,0),0)</f>
        <v>38</v>
      </c>
    </row>
    <row r="6" spans="1:11">
      <c r="C6" s="15" t="s">
        <v>8</v>
      </c>
      <c r="D6" s="67">
        <f>ROUND(SUMIF($B$11:$B$96,"G",D11:D96)/(COUNTIFS(B11:B96,"G",D11:D96,"&lt;&gt;")),1)</f>
        <v>1669.6</v>
      </c>
      <c r="E6" s="68">
        <f>ROUND(SUMIF($B$11:$B$96,"G",E11:E96)/(COUNTIFS(B11:B96,"G",D11:D96,"&lt;&gt;")),1)</f>
        <v>882122.2</v>
      </c>
      <c r="F6" s="17"/>
      <c r="G6" s="18"/>
    </row>
    <row r="7" spans="1:11" ht="14.25" thickBot="1">
      <c r="C7" s="19" t="s">
        <v>9</v>
      </c>
      <c r="D7" s="69">
        <f>ROUND(AVERAGE(D11:D96),1)</f>
        <v>1774.6</v>
      </c>
      <c r="E7" s="70">
        <f>ROUND(AVERAGE(E11:E96),1)</f>
        <v>1010141.3</v>
      </c>
      <c r="F7" s="21"/>
      <c r="G7" s="22"/>
    </row>
    <row r="8" spans="1:11" ht="21" customHeight="1" thickBot="1">
      <c r="D8" s="23"/>
    </row>
    <row r="9" spans="1:11" ht="21" customHeight="1">
      <c r="D9" s="203" t="str" cm="1">
        <f t="array" aca="1" ref="D9" ca="1">RIGHT(CELL("filename",A1),4)&amp;"年度（基準日：４月１日～３月31日）"</f>
        <v>2019年度（基準日：４月１日～３月31日）</v>
      </c>
      <c r="E9" s="204"/>
      <c r="F9" s="204"/>
      <c r="G9" s="205"/>
    </row>
    <row r="10" spans="1:11" ht="54" customHeight="1">
      <c r="A10" s="25" t="s">
        <v>10</v>
      </c>
      <c r="B10" s="26" t="s">
        <v>11</v>
      </c>
      <c r="C10" s="27" t="s">
        <v>12</v>
      </c>
      <c r="D10" s="28" t="s">
        <v>4</v>
      </c>
      <c r="E10" s="29" t="s">
        <v>5</v>
      </c>
      <c r="F10" s="30" t="s">
        <v>6</v>
      </c>
      <c r="G10" s="31" t="s">
        <v>7</v>
      </c>
    </row>
    <row r="11" spans="1:11">
      <c r="A11" s="7" t="s">
        <v>13</v>
      </c>
      <c r="B11" s="7" t="s">
        <v>201</v>
      </c>
      <c r="C11" s="32" t="s">
        <v>14</v>
      </c>
      <c r="D11" s="33">
        <v>5279</v>
      </c>
      <c r="E11" s="34">
        <v>2504739</v>
      </c>
      <c r="F11" s="35">
        <f t="shared" ref="F11:F74" si="0">_xlfn.RANK.EQ(D11,$D$11:$D$96,0)</f>
        <v>5</v>
      </c>
      <c r="G11" s="36">
        <f t="shared" ref="G11:G74" si="1">_xlfn.RANK.EQ(E11,$E$11:$E$96,0)</f>
        <v>7</v>
      </c>
    </row>
    <row r="12" spans="1:11">
      <c r="A12" s="7" t="s">
        <v>15</v>
      </c>
      <c r="B12" s="7" t="s">
        <v>202</v>
      </c>
      <c r="C12" s="32" t="s">
        <v>16</v>
      </c>
      <c r="D12" s="33">
        <v>659</v>
      </c>
      <c r="E12" s="34">
        <v>32305</v>
      </c>
      <c r="F12" s="35">
        <f t="shared" si="0"/>
        <v>51</v>
      </c>
      <c r="G12" s="36">
        <f t="shared" si="1"/>
        <v>81</v>
      </c>
    </row>
    <row r="13" spans="1:11">
      <c r="A13" s="7" t="s">
        <v>17</v>
      </c>
      <c r="B13" s="7" t="s">
        <v>203</v>
      </c>
      <c r="C13" s="32" t="s">
        <v>18</v>
      </c>
      <c r="D13" s="33">
        <v>676</v>
      </c>
      <c r="E13" s="34">
        <v>89680</v>
      </c>
      <c r="F13" s="35">
        <f t="shared" si="0"/>
        <v>49</v>
      </c>
      <c r="G13" s="36">
        <f t="shared" si="1"/>
        <v>68</v>
      </c>
    </row>
    <row r="14" spans="1:11">
      <c r="A14" s="37" t="s">
        <v>19</v>
      </c>
      <c r="B14" s="37" t="s">
        <v>204</v>
      </c>
      <c r="C14" s="32" t="s">
        <v>20</v>
      </c>
      <c r="D14" s="33">
        <v>247</v>
      </c>
      <c r="E14" s="34">
        <v>118677</v>
      </c>
      <c r="F14" s="35">
        <f t="shared" si="0"/>
        <v>59</v>
      </c>
      <c r="G14" s="36">
        <f t="shared" si="1"/>
        <v>66</v>
      </c>
    </row>
    <row r="15" spans="1:11">
      <c r="A15" s="7" t="s">
        <v>21</v>
      </c>
      <c r="B15" s="7" t="s">
        <v>203</v>
      </c>
      <c r="C15" s="32" t="s">
        <v>22</v>
      </c>
      <c r="D15" s="33">
        <v>88</v>
      </c>
      <c r="E15" s="34">
        <v>65763</v>
      </c>
      <c r="F15" s="35">
        <f t="shared" si="0"/>
        <v>67</v>
      </c>
      <c r="G15" s="36">
        <f t="shared" si="1"/>
        <v>73</v>
      </c>
    </row>
    <row r="16" spans="1:11">
      <c r="A16" s="7" t="s">
        <v>23</v>
      </c>
      <c r="B16" s="7" t="s">
        <v>203</v>
      </c>
      <c r="C16" s="32" t="s">
        <v>24</v>
      </c>
      <c r="D16" s="33">
        <v>88</v>
      </c>
      <c r="E16" s="34">
        <v>75452</v>
      </c>
      <c r="F16" s="35">
        <f t="shared" si="0"/>
        <v>67</v>
      </c>
      <c r="G16" s="36">
        <f t="shared" si="1"/>
        <v>72</v>
      </c>
    </row>
    <row r="17" spans="1:7">
      <c r="A17" s="37" t="s">
        <v>25</v>
      </c>
      <c r="B17" s="37" t="s">
        <v>205</v>
      </c>
      <c r="C17" s="32" t="s">
        <v>26</v>
      </c>
      <c r="D17" s="33">
        <v>654</v>
      </c>
      <c r="E17" s="34">
        <v>425791</v>
      </c>
      <c r="F17" s="35">
        <f t="shared" si="0"/>
        <v>52</v>
      </c>
      <c r="G17" s="36">
        <f t="shared" si="1"/>
        <v>47</v>
      </c>
    </row>
    <row r="18" spans="1:7">
      <c r="A18" s="37" t="s">
        <v>27</v>
      </c>
      <c r="B18" s="37" t="s">
        <v>206</v>
      </c>
      <c r="C18" s="32" t="s">
        <v>28</v>
      </c>
      <c r="D18" s="33">
        <v>1516</v>
      </c>
      <c r="E18" s="34">
        <v>1044384</v>
      </c>
      <c r="F18" s="35">
        <f t="shared" si="0"/>
        <v>22</v>
      </c>
      <c r="G18" s="36">
        <f t="shared" si="1"/>
        <v>24</v>
      </c>
    </row>
    <row r="19" spans="1:7">
      <c r="A19" s="37" t="s">
        <v>29</v>
      </c>
      <c r="B19" s="37" t="s">
        <v>207</v>
      </c>
      <c r="C19" s="32" t="s">
        <v>30</v>
      </c>
      <c r="D19" s="33">
        <v>818</v>
      </c>
      <c r="E19" s="34">
        <v>142751</v>
      </c>
      <c r="F19" s="35">
        <f t="shared" si="0"/>
        <v>44</v>
      </c>
      <c r="G19" s="36">
        <f t="shared" si="1"/>
        <v>63</v>
      </c>
    </row>
    <row r="20" spans="1:7">
      <c r="A20" s="37" t="s">
        <v>31</v>
      </c>
      <c r="B20" s="37" t="s">
        <v>201</v>
      </c>
      <c r="C20" s="32" t="s">
        <v>32</v>
      </c>
      <c r="D20" s="33">
        <v>2917</v>
      </c>
      <c r="E20" s="34">
        <v>3399702</v>
      </c>
      <c r="F20" s="35">
        <f t="shared" si="0"/>
        <v>11</v>
      </c>
      <c r="G20" s="36">
        <f t="shared" si="1"/>
        <v>5</v>
      </c>
    </row>
    <row r="21" spans="1:7">
      <c r="A21" s="37" t="s">
        <v>33</v>
      </c>
      <c r="B21" s="37" t="s">
        <v>202</v>
      </c>
      <c r="C21" s="32" t="s">
        <v>34</v>
      </c>
      <c r="D21" s="33">
        <v>27</v>
      </c>
      <c r="E21" s="34">
        <v>60758</v>
      </c>
      <c r="F21" s="35">
        <f t="shared" si="0"/>
        <v>78</v>
      </c>
      <c r="G21" s="36">
        <f t="shared" si="1"/>
        <v>74</v>
      </c>
    </row>
    <row r="22" spans="1:7">
      <c r="A22" s="37" t="s">
        <v>35</v>
      </c>
      <c r="B22" s="37" t="s">
        <v>206</v>
      </c>
      <c r="C22" s="32" t="s">
        <v>36</v>
      </c>
      <c r="D22" s="33">
        <v>735</v>
      </c>
      <c r="E22" s="34">
        <v>514097</v>
      </c>
      <c r="F22" s="35">
        <f t="shared" si="0"/>
        <v>46</v>
      </c>
      <c r="G22" s="36">
        <f t="shared" si="1"/>
        <v>41</v>
      </c>
    </row>
    <row r="23" spans="1:7">
      <c r="A23" s="37" t="s">
        <v>37</v>
      </c>
      <c r="B23" s="37" t="s">
        <v>206</v>
      </c>
      <c r="C23" s="32" t="s">
        <v>38</v>
      </c>
      <c r="D23" s="33">
        <v>956</v>
      </c>
      <c r="E23" s="34">
        <v>625776</v>
      </c>
      <c r="F23" s="35">
        <f t="shared" si="0"/>
        <v>38</v>
      </c>
      <c r="G23" s="36">
        <f t="shared" si="1"/>
        <v>32</v>
      </c>
    </row>
    <row r="24" spans="1:7">
      <c r="A24" s="37" t="s">
        <v>39</v>
      </c>
      <c r="B24" s="37" t="s">
        <v>204</v>
      </c>
      <c r="C24" s="32" t="s">
        <v>40</v>
      </c>
      <c r="D24" s="33">
        <v>97</v>
      </c>
      <c r="E24" s="34">
        <v>83054</v>
      </c>
      <c r="F24" s="35">
        <f t="shared" si="0"/>
        <v>66</v>
      </c>
      <c r="G24" s="36">
        <f t="shared" si="1"/>
        <v>70</v>
      </c>
    </row>
    <row r="25" spans="1:7">
      <c r="A25" s="37" t="s">
        <v>41</v>
      </c>
      <c r="B25" s="37" t="s">
        <v>207</v>
      </c>
      <c r="C25" s="32" t="s">
        <v>42</v>
      </c>
      <c r="D25" s="33">
        <v>127</v>
      </c>
      <c r="E25" s="34">
        <v>160207</v>
      </c>
      <c r="F25" s="35">
        <f t="shared" si="0"/>
        <v>63</v>
      </c>
      <c r="G25" s="36">
        <f t="shared" si="1"/>
        <v>61</v>
      </c>
    </row>
    <row r="26" spans="1:7">
      <c r="A26" s="37" t="s">
        <v>43</v>
      </c>
      <c r="B26" s="37" t="s">
        <v>201</v>
      </c>
      <c r="C26" s="32" t="s">
        <v>44</v>
      </c>
      <c r="D26" s="33">
        <v>856</v>
      </c>
      <c r="E26" s="34">
        <v>2364452</v>
      </c>
      <c r="F26" s="35">
        <f t="shared" si="0"/>
        <v>43</v>
      </c>
      <c r="G26" s="36">
        <f t="shared" si="1"/>
        <v>8</v>
      </c>
    </row>
    <row r="27" spans="1:7">
      <c r="A27" s="37" t="s">
        <v>45</v>
      </c>
      <c r="B27" s="37" t="s">
        <v>204</v>
      </c>
      <c r="C27" s="32" t="s">
        <v>46</v>
      </c>
      <c r="D27" s="33">
        <v>17</v>
      </c>
      <c r="E27" s="34">
        <v>14283</v>
      </c>
      <c r="F27" s="35">
        <f t="shared" si="0"/>
        <v>81</v>
      </c>
      <c r="G27" s="36">
        <f t="shared" si="1"/>
        <v>86</v>
      </c>
    </row>
    <row r="28" spans="1:7">
      <c r="A28" s="37" t="s">
        <v>47</v>
      </c>
      <c r="B28" s="37" t="s">
        <v>207</v>
      </c>
      <c r="C28" s="32" t="s">
        <v>48</v>
      </c>
      <c r="D28" s="33">
        <v>136</v>
      </c>
      <c r="E28" s="34">
        <v>135395</v>
      </c>
      <c r="F28" s="35">
        <f t="shared" si="0"/>
        <v>62</v>
      </c>
      <c r="G28" s="36">
        <f t="shared" si="1"/>
        <v>64</v>
      </c>
    </row>
    <row r="29" spans="1:7">
      <c r="A29" s="37" t="s">
        <v>49</v>
      </c>
      <c r="B29" s="37" t="s">
        <v>206</v>
      </c>
      <c r="C29" s="32" t="s">
        <v>50</v>
      </c>
      <c r="D29" s="33">
        <v>1200</v>
      </c>
      <c r="E29" s="34">
        <v>716675</v>
      </c>
      <c r="F29" s="35">
        <f t="shared" si="0"/>
        <v>31</v>
      </c>
      <c r="G29" s="36">
        <f t="shared" si="1"/>
        <v>29</v>
      </c>
    </row>
    <row r="30" spans="1:7">
      <c r="A30" s="37" t="s">
        <v>51</v>
      </c>
      <c r="B30" s="37" t="s">
        <v>207</v>
      </c>
      <c r="C30" s="32" t="s">
        <v>52</v>
      </c>
      <c r="D30" s="33">
        <v>164</v>
      </c>
      <c r="E30" s="34">
        <v>472478</v>
      </c>
      <c r="F30" s="35">
        <f t="shared" si="0"/>
        <v>60</v>
      </c>
      <c r="G30" s="36">
        <f t="shared" si="1"/>
        <v>43</v>
      </c>
    </row>
    <row r="31" spans="1:7">
      <c r="A31" s="37" t="s">
        <v>53</v>
      </c>
      <c r="B31" s="37" t="s">
        <v>201</v>
      </c>
      <c r="C31" s="32" t="s">
        <v>54</v>
      </c>
      <c r="D31" s="33">
        <v>1421</v>
      </c>
      <c r="E31" s="34">
        <v>1561282</v>
      </c>
      <c r="F31" s="35">
        <f t="shared" si="0"/>
        <v>25</v>
      </c>
      <c r="G31" s="36">
        <f t="shared" si="1"/>
        <v>13</v>
      </c>
    </row>
    <row r="32" spans="1:7">
      <c r="A32" s="37" t="s">
        <v>55</v>
      </c>
      <c r="B32" s="37" t="s">
        <v>201</v>
      </c>
      <c r="C32" s="32" t="s">
        <v>56</v>
      </c>
      <c r="D32" s="33">
        <v>14721</v>
      </c>
      <c r="E32" s="34">
        <v>10553702</v>
      </c>
      <c r="F32" s="35">
        <f t="shared" si="0"/>
        <v>2</v>
      </c>
      <c r="G32" s="36">
        <f t="shared" si="1"/>
        <v>2</v>
      </c>
    </row>
    <row r="33" spans="1:7">
      <c r="A33" s="37" t="s">
        <v>57</v>
      </c>
      <c r="B33" s="37" t="s">
        <v>205</v>
      </c>
      <c r="C33" s="32" t="s">
        <v>58</v>
      </c>
      <c r="D33" s="33">
        <v>1413</v>
      </c>
      <c r="E33" s="34">
        <v>1313965</v>
      </c>
      <c r="F33" s="35">
        <f t="shared" si="0"/>
        <v>26</v>
      </c>
      <c r="G33" s="36">
        <f t="shared" si="1"/>
        <v>20</v>
      </c>
    </row>
    <row r="34" spans="1:7">
      <c r="A34" s="37" t="s">
        <v>59</v>
      </c>
      <c r="B34" s="37" t="s">
        <v>204</v>
      </c>
      <c r="C34" s="32" t="s">
        <v>60</v>
      </c>
      <c r="D34" s="33">
        <v>18</v>
      </c>
      <c r="E34" s="34">
        <v>53300</v>
      </c>
      <c r="F34" s="35">
        <f t="shared" si="0"/>
        <v>79</v>
      </c>
      <c r="G34" s="36">
        <f t="shared" si="1"/>
        <v>75</v>
      </c>
    </row>
    <row r="35" spans="1:7">
      <c r="A35" s="37" t="s">
        <v>61</v>
      </c>
      <c r="B35" s="37" t="s">
        <v>204</v>
      </c>
      <c r="C35" s="32" t="s">
        <v>62</v>
      </c>
      <c r="D35" s="33">
        <v>1339</v>
      </c>
      <c r="E35" s="34">
        <v>362304</v>
      </c>
      <c r="F35" s="35">
        <f t="shared" si="0"/>
        <v>28</v>
      </c>
      <c r="G35" s="36">
        <f t="shared" si="1"/>
        <v>51</v>
      </c>
    </row>
    <row r="36" spans="1:7">
      <c r="A36" s="37" t="s">
        <v>63</v>
      </c>
      <c r="B36" s="37" t="s">
        <v>203</v>
      </c>
      <c r="C36" s="32" t="s">
        <v>64</v>
      </c>
      <c r="D36" s="33">
        <v>3585</v>
      </c>
      <c r="E36" s="34">
        <v>1499208.7719999999</v>
      </c>
      <c r="F36" s="35">
        <f t="shared" si="0"/>
        <v>9</v>
      </c>
      <c r="G36" s="36">
        <f t="shared" si="1"/>
        <v>14</v>
      </c>
    </row>
    <row r="37" spans="1:7">
      <c r="A37" s="37" t="s">
        <v>65</v>
      </c>
      <c r="B37" s="37" t="s">
        <v>207</v>
      </c>
      <c r="C37" s="32" t="s">
        <v>66</v>
      </c>
      <c r="D37" s="33">
        <v>1146</v>
      </c>
      <c r="E37" s="34">
        <v>931699</v>
      </c>
      <c r="F37" s="35">
        <f t="shared" si="0"/>
        <v>33</v>
      </c>
      <c r="G37" s="36">
        <f t="shared" si="1"/>
        <v>25</v>
      </c>
    </row>
    <row r="38" spans="1:7">
      <c r="A38" s="37" t="s">
        <v>67</v>
      </c>
      <c r="B38" s="37" t="s">
        <v>202</v>
      </c>
      <c r="C38" s="32" t="s">
        <v>68</v>
      </c>
      <c r="D38" s="33">
        <v>376</v>
      </c>
      <c r="E38" s="34">
        <v>402870</v>
      </c>
      <c r="F38" s="35">
        <f t="shared" si="0"/>
        <v>57</v>
      </c>
      <c r="G38" s="36">
        <f t="shared" si="1"/>
        <v>49</v>
      </c>
    </row>
    <row r="39" spans="1:7">
      <c r="A39" s="37" t="s">
        <v>69</v>
      </c>
      <c r="B39" s="37" t="s">
        <v>203</v>
      </c>
      <c r="C39" s="32" t="s">
        <v>70</v>
      </c>
      <c r="D39" s="33">
        <v>1453</v>
      </c>
      <c r="E39" s="34">
        <v>379675</v>
      </c>
      <c r="F39" s="35">
        <f t="shared" si="0"/>
        <v>24</v>
      </c>
      <c r="G39" s="36">
        <f t="shared" si="1"/>
        <v>50</v>
      </c>
    </row>
    <row r="40" spans="1:7">
      <c r="A40" s="37" t="s">
        <v>71</v>
      </c>
      <c r="B40" s="37" t="s">
        <v>203</v>
      </c>
      <c r="C40" s="32" t="s">
        <v>72</v>
      </c>
      <c r="D40" s="33">
        <v>976</v>
      </c>
      <c r="E40" s="34">
        <v>278182</v>
      </c>
      <c r="F40" s="35">
        <f t="shared" si="0"/>
        <v>37</v>
      </c>
      <c r="G40" s="36">
        <f t="shared" si="1"/>
        <v>53</v>
      </c>
    </row>
    <row r="41" spans="1:7">
      <c r="A41" s="37" t="s">
        <v>73</v>
      </c>
      <c r="B41" s="37" t="s">
        <v>204</v>
      </c>
      <c r="C41" s="32" t="s">
        <v>74</v>
      </c>
      <c r="D41" s="33">
        <v>707</v>
      </c>
      <c r="E41" s="34">
        <v>816440</v>
      </c>
      <c r="F41" s="35">
        <f t="shared" si="0"/>
        <v>47</v>
      </c>
      <c r="G41" s="36">
        <f t="shared" si="1"/>
        <v>27</v>
      </c>
    </row>
    <row r="42" spans="1:7">
      <c r="A42" s="37" t="s">
        <v>75</v>
      </c>
      <c r="B42" s="37" t="s">
        <v>208</v>
      </c>
      <c r="C42" s="32" t="s">
        <v>76</v>
      </c>
      <c r="D42" s="33">
        <v>41</v>
      </c>
      <c r="E42" s="34">
        <v>104115</v>
      </c>
      <c r="F42" s="35">
        <f t="shared" si="0"/>
        <v>76</v>
      </c>
      <c r="G42" s="36">
        <f t="shared" si="1"/>
        <v>67</v>
      </c>
    </row>
    <row r="43" spans="1:7">
      <c r="A43" s="37" t="s">
        <v>77</v>
      </c>
      <c r="B43" s="37" t="s">
        <v>203</v>
      </c>
      <c r="C43" s="32" t="s">
        <v>78</v>
      </c>
      <c r="D43" s="33">
        <v>674</v>
      </c>
      <c r="E43" s="34">
        <v>162660</v>
      </c>
      <c r="F43" s="35">
        <f t="shared" si="0"/>
        <v>50</v>
      </c>
      <c r="G43" s="36">
        <f t="shared" si="1"/>
        <v>60</v>
      </c>
    </row>
    <row r="44" spans="1:7">
      <c r="A44" s="37" t="s">
        <v>79</v>
      </c>
      <c r="B44" s="37" t="s">
        <v>207</v>
      </c>
      <c r="C44" s="32" t="s">
        <v>80</v>
      </c>
      <c r="D44" s="33">
        <v>593</v>
      </c>
      <c r="E44" s="34">
        <v>503425</v>
      </c>
      <c r="F44" s="35">
        <f t="shared" si="0"/>
        <v>53</v>
      </c>
      <c r="G44" s="36">
        <f t="shared" si="1"/>
        <v>42</v>
      </c>
    </row>
    <row r="45" spans="1:7">
      <c r="A45" s="37" t="s">
        <v>81</v>
      </c>
      <c r="B45" s="37" t="s">
        <v>208</v>
      </c>
      <c r="C45" s="32" t="s">
        <v>82</v>
      </c>
      <c r="D45" s="33">
        <v>17</v>
      </c>
      <c r="E45" s="34">
        <v>14365</v>
      </c>
      <c r="F45" s="35">
        <f t="shared" si="0"/>
        <v>81</v>
      </c>
      <c r="G45" s="36">
        <f t="shared" si="1"/>
        <v>85</v>
      </c>
    </row>
    <row r="46" spans="1:7">
      <c r="A46" s="37" t="s">
        <v>83</v>
      </c>
      <c r="B46" s="37" t="s">
        <v>201</v>
      </c>
      <c r="C46" s="32" t="s">
        <v>84</v>
      </c>
      <c r="D46" s="33">
        <v>929</v>
      </c>
      <c r="E46" s="34">
        <v>1320895</v>
      </c>
      <c r="F46" s="35">
        <f t="shared" si="0"/>
        <v>40</v>
      </c>
      <c r="G46" s="36">
        <f t="shared" si="1"/>
        <v>19</v>
      </c>
    </row>
    <row r="47" spans="1:7">
      <c r="A47" s="37" t="s">
        <v>85</v>
      </c>
      <c r="B47" s="37" t="s">
        <v>203</v>
      </c>
      <c r="C47" s="32" t="s">
        <v>86</v>
      </c>
      <c r="D47" s="33">
        <v>395</v>
      </c>
      <c r="E47" s="34">
        <v>189427</v>
      </c>
      <c r="F47" s="35">
        <f t="shared" si="0"/>
        <v>56</v>
      </c>
      <c r="G47" s="36">
        <f t="shared" si="1"/>
        <v>58</v>
      </c>
    </row>
    <row r="48" spans="1:7">
      <c r="A48" s="37" t="s">
        <v>87</v>
      </c>
      <c r="B48" s="37" t="s">
        <v>202</v>
      </c>
      <c r="C48" s="32" t="s">
        <v>88</v>
      </c>
      <c r="D48" s="33">
        <v>12</v>
      </c>
      <c r="E48" s="34">
        <v>35341</v>
      </c>
      <c r="F48" s="35">
        <f t="shared" si="0"/>
        <v>84</v>
      </c>
      <c r="G48" s="36">
        <f t="shared" si="1"/>
        <v>80</v>
      </c>
    </row>
    <row r="49" spans="1:7">
      <c r="A49" s="37" t="s">
        <v>89</v>
      </c>
      <c r="B49" s="37" t="s">
        <v>206</v>
      </c>
      <c r="C49" s="32" t="s">
        <v>90</v>
      </c>
      <c r="D49" s="33">
        <v>918</v>
      </c>
      <c r="E49" s="34">
        <v>520696</v>
      </c>
      <c r="F49" s="35">
        <f t="shared" si="0"/>
        <v>41</v>
      </c>
      <c r="G49" s="36">
        <f t="shared" si="1"/>
        <v>40</v>
      </c>
    </row>
    <row r="50" spans="1:7">
      <c r="A50" s="37" t="s">
        <v>91</v>
      </c>
      <c r="B50" s="37" t="s">
        <v>206</v>
      </c>
      <c r="C50" s="32" t="s">
        <v>92</v>
      </c>
      <c r="D50" s="33">
        <v>2578</v>
      </c>
      <c r="E50" s="34">
        <v>1322362</v>
      </c>
      <c r="F50" s="35">
        <f t="shared" si="0"/>
        <v>14</v>
      </c>
      <c r="G50" s="36">
        <f t="shared" si="1"/>
        <v>18</v>
      </c>
    </row>
    <row r="51" spans="1:7">
      <c r="A51" s="37" t="s">
        <v>93</v>
      </c>
      <c r="B51" s="37" t="s">
        <v>208</v>
      </c>
      <c r="C51" s="32" t="s">
        <v>94</v>
      </c>
      <c r="D51" s="33">
        <v>81</v>
      </c>
      <c r="E51" s="34">
        <v>129706</v>
      </c>
      <c r="F51" s="35">
        <f t="shared" si="0"/>
        <v>70</v>
      </c>
      <c r="G51" s="36">
        <f t="shared" si="1"/>
        <v>65</v>
      </c>
    </row>
    <row r="52" spans="1:7">
      <c r="A52" s="37" t="s">
        <v>95</v>
      </c>
      <c r="B52" s="37" t="s">
        <v>206</v>
      </c>
      <c r="C52" s="32" t="s">
        <v>96</v>
      </c>
      <c r="D52" s="33">
        <v>1206</v>
      </c>
      <c r="E52" s="34">
        <v>609864</v>
      </c>
      <c r="F52" s="35">
        <f t="shared" si="0"/>
        <v>30</v>
      </c>
      <c r="G52" s="36">
        <f t="shared" si="1"/>
        <v>34</v>
      </c>
    </row>
    <row r="53" spans="1:7">
      <c r="A53" s="37" t="s">
        <v>97</v>
      </c>
      <c r="B53" s="37" t="s">
        <v>206</v>
      </c>
      <c r="C53" s="32" t="s">
        <v>98</v>
      </c>
      <c r="D53" s="33">
        <v>1044</v>
      </c>
      <c r="E53" s="34">
        <v>678017</v>
      </c>
      <c r="F53" s="35">
        <f t="shared" si="0"/>
        <v>36</v>
      </c>
      <c r="G53" s="36">
        <f t="shared" si="1"/>
        <v>30</v>
      </c>
    </row>
    <row r="54" spans="1:7">
      <c r="A54" s="37" t="s">
        <v>99</v>
      </c>
      <c r="B54" s="37" t="s">
        <v>206</v>
      </c>
      <c r="C54" s="32" t="s">
        <v>100</v>
      </c>
      <c r="D54" s="33">
        <v>2765</v>
      </c>
      <c r="E54" s="34">
        <v>1149705</v>
      </c>
      <c r="F54" s="35">
        <f t="shared" si="0"/>
        <v>12</v>
      </c>
      <c r="G54" s="36">
        <f t="shared" si="1"/>
        <v>21</v>
      </c>
    </row>
    <row r="55" spans="1:7">
      <c r="A55" s="37" t="s">
        <v>101</v>
      </c>
      <c r="B55" s="37" t="s">
        <v>206</v>
      </c>
      <c r="C55" s="32" t="s">
        <v>102</v>
      </c>
      <c r="D55" s="33">
        <v>1304</v>
      </c>
      <c r="E55" s="34">
        <v>1102623</v>
      </c>
      <c r="F55" s="35">
        <f t="shared" si="0"/>
        <v>29</v>
      </c>
      <c r="G55" s="36">
        <f t="shared" si="1"/>
        <v>23</v>
      </c>
    </row>
    <row r="56" spans="1:7">
      <c r="A56" s="37" t="s">
        <v>103</v>
      </c>
      <c r="B56" s="37" t="s">
        <v>207</v>
      </c>
      <c r="C56" s="32" t="s">
        <v>104</v>
      </c>
      <c r="D56" s="33">
        <v>865</v>
      </c>
      <c r="E56" s="34">
        <v>430065</v>
      </c>
      <c r="F56" s="35">
        <f t="shared" si="0"/>
        <v>42</v>
      </c>
      <c r="G56" s="36">
        <f t="shared" si="1"/>
        <v>46</v>
      </c>
    </row>
    <row r="57" spans="1:7">
      <c r="A57" s="37" t="s">
        <v>105</v>
      </c>
      <c r="B57" s="37" t="s">
        <v>205</v>
      </c>
      <c r="C57" s="32" t="s">
        <v>106</v>
      </c>
      <c r="D57" s="33">
        <v>488</v>
      </c>
      <c r="E57" s="34">
        <v>613057</v>
      </c>
      <c r="F57" s="35">
        <f t="shared" si="0"/>
        <v>55</v>
      </c>
      <c r="G57" s="36">
        <f t="shared" si="1"/>
        <v>33</v>
      </c>
    </row>
    <row r="58" spans="1:7">
      <c r="A58" s="37" t="s">
        <v>107</v>
      </c>
      <c r="B58" s="37" t="s">
        <v>201</v>
      </c>
      <c r="C58" s="32" t="s">
        <v>108</v>
      </c>
      <c r="D58" s="33">
        <v>1900</v>
      </c>
      <c r="E58" s="34">
        <v>3074126</v>
      </c>
      <c r="F58" s="35">
        <f t="shared" si="0"/>
        <v>19</v>
      </c>
      <c r="G58" s="36">
        <f t="shared" si="1"/>
        <v>6</v>
      </c>
    </row>
    <row r="59" spans="1:7">
      <c r="A59" s="37" t="s">
        <v>109</v>
      </c>
      <c r="B59" s="37" t="s">
        <v>203</v>
      </c>
      <c r="C59" s="32" t="s">
        <v>110</v>
      </c>
      <c r="D59" s="33">
        <v>548</v>
      </c>
      <c r="E59" s="34">
        <v>240598</v>
      </c>
      <c r="F59" s="35">
        <f t="shared" si="0"/>
        <v>54</v>
      </c>
      <c r="G59" s="36">
        <f t="shared" si="1"/>
        <v>54</v>
      </c>
    </row>
    <row r="60" spans="1:7">
      <c r="A60" s="37" t="s">
        <v>111</v>
      </c>
      <c r="B60" s="37" t="s">
        <v>202</v>
      </c>
      <c r="C60" s="32" t="s">
        <v>112</v>
      </c>
      <c r="D60" s="33">
        <v>45</v>
      </c>
      <c r="E60" s="34">
        <v>78685</v>
      </c>
      <c r="F60" s="35">
        <f t="shared" si="0"/>
        <v>75</v>
      </c>
      <c r="G60" s="36">
        <f t="shared" si="1"/>
        <v>71</v>
      </c>
    </row>
    <row r="61" spans="1:7">
      <c r="A61" s="37" t="s">
        <v>113</v>
      </c>
      <c r="B61" s="37" t="s">
        <v>203</v>
      </c>
      <c r="C61" s="32" t="s">
        <v>114</v>
      </c>
      <c r="D61" s="33">
        <v>157</v>
      </c>
      <c r="E61" s="34">
        <v>205442</v>
      </c>
      <c r="F61" s="35">
        <f t="shared" si="0"/>
        <v>61</v>
      </c>
      <c r="G61" s="36">
        <f t="shared" si="1"/>
        <v>57</v>
      </c>
    </row>
    <row r="62" spans="1:7">
      <c r="A62" s="37" t="s">
        <v>115</v>
      </c>
      <c r="B62" s="37" t="s">
        <v>206</v>
      </c>
      <c r="C62" s="32" t="s">
        <v>116</v>
      </c>
      <c r="D62" s="33">
        <v>1471</v>
      </c>
      <c r="E62" s="34">
        <v>586235</v>
      </c>
      <c r="F62" s="35">
        <f t="shared" si="0"/>
        <v>23</v>
      </c>
      <c r="G62" s="36">
        <f t="shared" si="1"/>
        <v>35</v>
      </c>
    </row>
    <row r="63" spans="1:7">
      <c r="A63" s="37" t="s">
        <v>117</v>
      </c>
      <c r="B63" s="37" t="s">
        <v>204</v>
      </c>
      <c r="C63" s="32" t="s">
        <v>118</v>
      </c>
      <c r="D63" s="33">
        <v>88</v>
      </c>
      <c r="E63" s="34">
        <v>44749</v>
      </c>
      <c r="F63" s="35">
        <f t="shared" si="0"/>
        <v>67</v>
      </c>
      <c r="G63" s="36">
        <f t="shared" si="1"/>
        <v>78</v>
      </c>
    </row>
    <row r="64" spans="1:7">
      <c r="A64" s="37" t="s">
        <v>119</v>
      </c>
      <c r="B64" s="37" t="s">
        <v>205</v>
      </c>
      <c r="C64" s="32" t="s">
        <v>120</v>
      </c>
      <c r="D64" s="33">
        <v>690</v>
      </c>
      <c r="E64" s="34">
        <v>446648</v>
      </c>
      <c r="F64" s="35">
        <f t="shared" si="0"/>
        <v>48</v>
      </c>
      <c r="G64" s="36">
        <f t="shared" si="1"/>
        <v>45</v>
      </c>
    </row>
    <row r="65" spans="1:7">
      <c r="A65" s="37" t="s">
        <v>121</v>
      </c>
      <c r="B65" s="37" t="s">
        <v>201</v>
      </c>
      <c r="C65" s="32" t="s">
        <v>122</v>
      </c>
      <c r="D65" s="33">
        <v>37875</v>
      </c>
      <c r="E65" s="34">
        <v>12234205</v>
      </c>
      <c r="F65" s="35">
        <f t="shared" si="0"/>
        <v>1</v>
      </c>
      <c r="G65" s="36">
        <f t="shared" si="1"/>
        <v>1</v>
      </c>
    </row>
    <row r="66" spans="1:7">
      <c r="A66" s="37" t="s">
        <v>123</v>
      </c>
      <c r="B66" s="37" t="s">
        <v>202</v>
      </c>
      <c r="C66" s="32" t="s">
        <v>124</v>
      </c>
      <c r="D66" s="33">
        <v>32</v>
      </c>
      <c r="E66" s="34">
        <v>157879</v>
      </c>
      <c r="F66" s="35">
        <f t="shared" si="0"/>
        <v>77</v>
      </c>
      <c r="G66" s="36">
        <f t="shared" si="1"/>
        <v>62</v>
      </c>
    </row>
    <row r="67" spans="1:7">
      <c r="A67" s="37" t="s">
        <v>125</v>
      </c>
      <c r="B67" s="37" t="s">
        <v>203</v>
      </c>
      <c r="C67" s="32" t="s">
        <v>126</v>
      </c>
      <c r="D67" s="33">
        <v>360</v>
      </c>
      <c r="E67" s="34">
        <v>177037</v>
      </c>
      <c r="F67" s="35">
        <f t="shared" si="0"/>
        <v>58</v>
      </c>
      <c r="G67" s="36">
        <f t="shared" si="1"/>
        <v>59</v>
      </c>
    </row>
    <row r="68" spans="1:7">
      <c r="A68" s="37" t="s">
        <v>127</v>
      </c>
      <c r="B68" s="37" t="s">
        <v>201</v>
      </c>
      <c r="C68" s="32" t="s">
        <v>128</v>
      </c>
      <c r="D68" s="33">
        <v>5132</v>
      </c>
      <c r="E68" s="34">
        <v>5990552</v>
      </c>
      <c r="F68" s="35">
        <f t="shared" si="0"/>
        <v>6</v>
      </c>
      <c r="G68" s="36">
        <f t="shared" si="1"/>
        <v>3</v>
      </c>
    </row>
    <row r="69" spans="1:7">
      <c r="A69" s="37" t="s">
        <v>129</v>
      </c>
      <c r="B69" s="37" t="s">
        <v>202</v>
      </c>
      <c r="C69" s="32" t="s">
        <v>130</v>
      </c>
      <c r="D69" s="33">
        <v>73</v>
      </c>
      <c r="E69" s="34">
        <v>208666</v>
      </c>
      <c r="F69" s="35">
        <f t="shared" si="0"/>
        <v>71</v>
      </c>
      <c r="G69" s="36">
        <f t="shared" si="1"/>
        <v>56</v>
      </c>
    </row>
    <row r="70" spans="1:7">
      <c r="A70" s="37" t="s">
        <v>131</v>
      </c>
      <c r="B70" s="37" t="s">
        <v>201</v>
      </c>
      <c r="C70" s="32" t="s">
        <v>132</v>
      </c>
      <c r="D70" s="33">
        <v>4432</v>
      </c>
      <c r="E70" s="34">
        <v>2280894</v>
      </c>
      <c r="F70" s="35">
        <f t="shared" si="0"/>
        <v>7</v>
      </c>
      <c r="G70" s="36">
        <f t="shared" si="1"/>
        <v>9</v>
      </c>
    </row>
    <row r="71" spans="1:7">
      <c r="A71" s="37" t="s">
        <v>133</v>
      </c>
      <c r="B71" s="37" t="s">
        <v>202</v>
      </c>
      <c r="C71" s="32" t="s">
        <v>134</v>
      </c>
      <c r="D71" s="33">
        <v>16</v>
      </c>
      <c r="E71" s="34">
        <v>15261</v>
      </c>
      <c r="F71" s="35">
        <f t="shared" si="0"/>
        <v>83</v>
      </c>
      <c r="G71" s="36">
        <f t="shared" si="1"/>
        <v>84</v>
      </c>
    </row>
    <row r="72" spans="1:7">
      <c r="A72" s="37" t="s">
        <v>135</v>
      </c>
      <c r="B72" s="37" t="s">
        <v>202</v>
      </c>
      <c r="C72" s="32" t="s">
        <v>136</v>
      </c>
      <c r="D72" s="33">
        <v>18</v>
      </c>
      <c r="E72" s="34">
        <v>19678</v>
      </c>
      <c r="F72" s="35">
        <f t="shared" si="0"/>
        <v>79</v>
      </c>
      <c r="G72" s="36">
        <f t="shared" si="1"/>
        <v>82</v>
      </c>
    </row>
    <row r="73" spans="1:7">
      <c r="A73" s="7" t="s">
        <v>137</v>
      </c>
      <c r="B73" s="7" t="s">
        <v>207</v>
      </c>
      <c r="C73" s="32" t="s">
        <v>138</v>
      </c>
      <c r="D73" s="33">
        <v>64</v>
      </c>
      <c r="E73" s="34">
        <v>85323</v>
      </c>
      <c r="F73" s="35">
        <f t="shared" si="0"/>
        <v>72</v>
      </c>
      <c r="G73" s="36">
        <f t="shared" si="1"/>
        <v>69</v>
      </c>
    </row>
    <row r="74" spans="1:7">
      <c r="A74" s="7" t="s">
        <v>139</v>
      </c>
      <c r="B74" s="7" t="s">
        <v>208</v>
      </c>
      <c r="C74" s="32" t="s">
        <v>140</v>
      </c>
      <c r="D74" s="33">
        <v>102</v>
      </c>
      <c r="E74" s="34">
        <v>228485</v>
      </c>
      <c r="F74" s="35">
        <f t="shared" si="0"/>
        <v>65</v>
      </c>
      <c r="G74" s="36">
        <f t="shared" si="1"/>
        <v>55</v>
      </c>
    </row>
    <row r="75" spans="1:7">
      <c r="A75" s="7" t="s">
        <v>141</v>
      </c>
      <c r="B75" s="7" t="s">
        <v>207</v>
      </c>
      <c r="C75" s="32" t="s">
        <v>142</v>
      </c>
      <c r="D75" s="33">
        <v>55</v>
      </c>
      <c r="E75" s="34">
        <v>49135</v>
      </c>
      <c r="F75" s="35">
        <f t="shared" ref="F75:F96" si="2">_xlfn.RANK.EQ(D75,$D$11:$D$96,0)</f>
        <v>74</v>
      </c>
      <c r="G75" s="36">
        <f t="shared" ref="G75:G96" si="3">_xlfn.RANK.EQ(E75,$E$11:$E$96,0)</f>
        <v>77</v>
      </c>
    </row>
    <row r="76" spans="1:7">
      <c r="A76" s="7" t="s">
        <v>143</v>
      </c>
      <c r="B76" s="7" t="s">
        <v>206</v>
      </c>
      <c r="C76" s="32" t="s">
        <v>144</v>
      </c>
      <c r="D76" s="33">
        <v>1933</v>
      </c>
      <c r="E76" s="34">
        <v>466669</v>
      </c>
      <c r="F76" s="35">
        <f t="shared" si="2"/>
        <v>17</v>
      </c>
      <c r="G76" s="36">
        <f t="shared" si="3"/>
        <v>44</v>
      </c>
    </row>
    <row r="77" spans="1:7">
      <c r="A77" s="7" t="s">
        <v>145</v>
      </c>
      <c r="B77" s="7" t="s">
        <v>206</v>
      </c>
      <c r="C77" s="32" t="s">
        <v>146</v>
      </c>
      <c r="D77" s="33">
        <v>1348</v>
      </c>
      <c r="E77" s="34">
        <v>539415</v>
      </c>
      <c r="F77" s="35">
        <f t="shared" si="2"/>
        <v>27</v>
      </c>
      <c r="G77" s="36">
        <f t="shared" si="3"/>
        <v>37</v>
      </c>
    </row>
    <row r="78" spans="1:7">
      <c r="A78" s="7" t="s">
        <v>147</v>
      </c>
      <c r="B78" s="7" t="s">
        <v>201</v>
      </c>
      <c r="C78" s="32" t="s">
        <v>148</v>
      </c>
      <c r="D78" s="33">
        <v>2400</v>
      </c>
      <c r="E78" s="34">
        <v>1429431</v>
      </c>
      <c r="F78" s="35">
        <f t="shared" si="2"/>
        <v>15</v>
      </c>
      <c r="G78" s="36">
        <f t="shared" si="3"/>
        <v>15</v>
      </c>
    </row>
    <row r="79" spans="1:7">
      <c r="A79" s="7" t="s">
        <v>149</v>
      </c>
      <c r="B79" s="7" t="s">
        <v>201</v>
      </c>
      <c r="C79" s="32" t="s">
        <v>150</v>
      </c>
      <c r="D79" s="33">
        <v>6356</v>
      </c>
      <c r="E79" s="34">
        <v>2055681</v>
      </c>
      <c r="F79" s="35">
        <f t="shared" si="2"/>
        <v>3</v>
      </c>
      <c r="G79" s="36">
        <f t="shared" si="3"/>
        <v>11</v>
      </c>
    </row>
    <row r="80" spans="1:7">
      <c r="A80" s="7" t="s">
        <v>151</v>
      </c>
      <c r="B80" s="7" t="s">
        <v>206</v>
      </c>
      <c r="C80" s="32" t="s">
        <v>152</v>
      </c>
      <c r="D80" s="33">
        <v>3510</v>
      </c>
      <c r="E80" s="34">
        <v>802216</v>
      </c>
      <c r="F80" s="35">
        <f t="shared" si="2"/>
        <v>10</v>
      </c>
      <c r="G80" s="36">
        <f t="shared" si="3"/>
        <v>28</v>
      </c>
    </row>
    <row r="81" spans="1:7">
      <c r="A81" s="7" t="s">
        <v>153</v>
      </c>
      <c r="B81" s="7" t="s">
        <v>206</v>
      </c>
      <c r="C81" s="32" t="s">
        <v>154</v>
      </c>
      <c r="D81" s="33">
        <v>1679</v>
      </c>
      <c r="E81" s="34">
        <v>2094312</v>
      </c>
      <c r="F81" s="35">
        <f t="shared" si="2"/>
        <v>21</v>
      </c>
      <c r="G81" s="36">
        <f t="shared" si="3"/>
        <v>10</v>
      </c>
    </row>
    <row r="82" spans="1:7">
      <c r="A82" s="37" t="s">
        <v>155</v>
      </c>
      <c r="B82" s="37" t="s">
        <v>202</v>
      </c>
      <c r="C82" s="32" t="s">
        <v>156</v>
      </c>
      <c r="D82" s="33">
        <v>11</v>
      </c>
      <c r="E82" s="34">
        <v>15833</v>
      </c>
      <c r="F82" s="35">
        <f t="shared" si="2"/>
        <v>85</v>
      </c>
      <c r="G82" s="36">
        <f t="shared" si="3"/>
        <v>83</v>
      </c>
    </row>
    <row r="83" spans="1:7">
      <c r="A83" s="7" t="s">
        <v>157</v>
      </c>
      <c r="B83" s="7" t="s">
        <v>206</v>
      </c>
      <c r="C83" s="38" t="s">
        <v>158</v>
      </c>
      <c r="D83" s="16">
        <v>1919</v>
      </c>
      <c r="E83" s="39">
        <v>866841</v>
      </c>
      <c r="F83" s="35">
        <f t="shared" si="2"/>
        <v>18</v>
      </c>
      <c r="G83" s="36">
        <f t="shared" si="3"/>
        <v>26</v>
      </c>
    </row>
    <row r="84" spans="1:7">
      <c r="A84" s="7" t="s">
        <v>159</v>
      </c>
      <c r="B84" s="7" t="s">
        <v>206</v>
      </c>
      <c r="C84" s="38" t="s">
        <v>160</v>
      </c>
      <c r="D84" s="16">
        <v>2319</v>
      </c>
      <c r="E84" s="39">
        <v>1410005</v>
      </c>
      <c r="F84" s="35">
        <f t="shared" si="2"/>
        <v>16</v>
      </c>
      <c r="G84" s="36">
        <f t="shared" si="3"/>
        <v>17</v>
      </c>
    </row>
    <row r="85" spans="1:7">
      <c r="A85" s="6" t="s">
        <v>161</v>
      </c>
      <c r="B85" s="6" t="s">
        <v>206</v>
      </c>
      <c r="C85" s="40" t="s">
        <v>162</v>
      </c>
      <c r="D85" s="41">
        <v>1113</v>
      </c>
      <c r="E85" s="42">
        <v>535233</v>
      </c>
      <c r="F85" s="43">
        <f t="shared" si="2"/>
        <v>34</v>
      </c>
      <c r="G85" s="44">
        <f t="shared" si="3"/>
        <v>38</v>
      </c>
    </row>
    <row r="86" spans="1:7">
      <c r="A86" s="7" t="s">
        <v>163</v>
      </c>
      <c r="B86" s="7" t="s">
        <v>203</v>
      </c>
      <c r="C86" s="38" t="s">
        <v>164</v>
      </c>
      <c r="D86" s="16">
        <v>124</v>
      </c>
      <c r="E86" s="39">
        <v>327106</v>
      </c>
      <c r="F86" s="35">
        <f t="shared" si="2"/>
        <v>64</v>
      </c>
      <c r="G86" s="36">
        <f t="shared" si="3"/>
        <v>52</v>
      </c>
    </row>
    <row r="87" spans="1:7">
      <c r="A87" s="37" t="s">
        <v>165</v>
      </c>
      <c r="B87" s="37" t="s">
        <v>202</v>
      </c>
      <c r="C87" s="32" t="s">
        <v>166</v>
      </c>
      <c r="D87" s="16">
        <v>11</v>
      </c>
      <c r="E87" s="34">
        <v>50486</v>
      </c>
      <c r="F87" s="35">
        <f t="shared" si="2"/>
        <v>85</v>
      </c>
      <c r="G87" s="36">
        <f t="shared" si="3"/>
        <v>76</v>
      </c>
    </row>
    <row r="88" spans="1:7">
      <c r="A88" s="7" t="s">
        <v>167</v>
      </c>
      <c r="B88" s="7" t="s">
        <v>201</v>
      </c>
      <c r="C88" s="38" t="s">
        <v>168</v>
      </c>
      <c r="D88" s="16">
        <v>6229</v>
      </c>
      <c r="E88" s="39">
        <v>3564569</v>
      </c>
      <c r="F88" s="35">
        <f t="shared" si="2"/>
        <v>4</v>
      </c>
      <c r="G88" s="36">
        <f t="shared" si="3"/>
        <v>4</v>
      </c>
    </row>
    <row r="89" spans="1:7">
      <c r="A89" s="7" t="s">
        <v>169</v>
      </c>
      <c r="B89" s="7" t="s">
        <v>206</v>
      </c>
      <c r="C89" s="38" t="s">
        <v>170</v>
      </c>
      <c r="D89" s="16">
        <v>1178</v>
      </c>
      <c r="E89" s="39">
        <v>653238</v>
      </c>
      <c r="F89" s="35">
        <f t="shared" si="2"/>
        <v>32</v>
      </c>
      <c r="G89" s="36">
        <f t="shared" si="3"/>
        <v>31</v>
      </c>
    </row>
    <row r="90" spans="1:7">
      <c r="A90" s="7" t="s">
        <v>171</v>
      </c>
      <c r="B90" s="7" t="s">
        <v>206</v>
      </c>
      <c r="C90" s="38" t="s">
        <v>172</v>
      </c>
      <c r="D90" s="16">
        <v>3894</v>
      </c>
      <c r="E90" s="39">
        <v>1134537</v>
      </c>
      <c r="F90" s="35">
        <f t="shared" si="2"/>
        <v>8</v>
      </c>
      <c r="G90" s="36">
        <f t="shared" si="3"/>
        <v>22</v>
      </c>
    </row>
    <row r="91" spans="1:7">
      <c r="A91" s="7" t="s">
        <v>173</v>
      </c>
      <c r="B91" s="7" t="s">
        <v>206</v>
      </c>
      <c r="C91" s="38" t="s">
        <v>174</v>
      </c>
      <c r="D91" s="16">
        <v>1798</v>
      </c>
      <c r="E91" s="39">
        <v>1780437</v>
      </c>
      <c r="F91" s="35">
        <f t="shared" si="2"/>
        <v>20</v>
      </c>
      <c r="G91" s="36">
        <f t="shared" si="3"/>
        <v>12</v>
      </c>
    </row>
    <row r="92" spans="1:7">
      <c r="A92" s="7" t="s">
        <v>175</v>
      </c>
      <c r="B92" s="7" t="s">
        <v>206</v>
      </c>
      <c r="C92" s="38" t="s">
        <v>176</v>
      </c>
      <c r="D92" s="16">
        <v>1059</v>
      </c>
      <c r="E92" s="39">
        <v>543844</v>
      </c>
      <c r="F92" s="35">
        <f t="shared" si="2"/>
        <v>35</v>
      </c>
      <c r="G92" s="36">
        <f t="shared" si="3"/>
        <v>36</v>
      </c>
    </row>
    <row r="93" spans="1:7">
      <c r="A93" s="7" t="s">
        <v>177</v>
      </c>
      <c r="B93" s="7" t="s">
        <v>206</v>
      </c>
      <c r="C93" s="38" t="s">
        <v>178</v>
      </c>
      <c r="D93" s="16">
        <v>933</v>
      </c>
      <c r="E93" s="39">
        <v>523795</v>
      </c>
      <c r="F93" s="35">
        <f t="shared" si="2"/>
        <v>39</v>
      </c>
      <c r="G93" s="36">
        <f t="shared" si="3"/>
        <v>39</v>
      </c>
    </row>
    <row r="94" spans="1:7">
      <c r="A94" s="7" t="s">
        <v>179</v>
      </c>
      <c r="B94" s="7" t="s">
        <v>206</v>
      </c>
      <c r="C94" s="38" t="s">
        <v>180</v>
      </c>
      <c r="D94" s="16">
        <v>2595</v>
      </c>
      <c r="E94" s="39">
        <v>1416983</v>
      </c>
      <c r="F94" s="35">
        <f t="shared" si="2"/>
        <v>13</v>
      </c>
      <c r="G94" s="36">
        <f t="shared" si="3"/>
        <v>16</v>
      </c>
    </row>
    <row r="95" spans="1:7">
      <c r="A95" s="7" t="s">
        <v>181</v>
      </c>
      <c r="B95" s="7" t="s">
        <v>203</v>
      </c>
      <c r="C95" s="38" t="s">
        <v>182</v>
      </c>
      <c r="D95" s="16">
        <v>56</v>
      </c>
      <c r="E95" s="39">
        <v>37457</v>
      </c>
      <c r="F95" s="35">
        <f t="shared" si="2"/>
        <v>73</v>
      </c>
      <c r="G95" s="36">
        <f t="shared" si="3"/>
        <v>79</v>
      </c>
    </row>
    <row r="96" spans="1:7" ht="14.25" thickBot="1">
      <c r="A96" s="7" t="s">
        <v>183</v>
      </c>
      <c r="B96" s="7" t="s">
        <v>206</v>
      </c>
      <c r="C96" s="38" t="s">
        <v>184</v>
      </c>
      <c r="D96" s="20">
        <v>769</v>
      </c>
      <c r="E96" s="45">
        <v>415095</v>
      </c>
      <c r="F96" s="46">
        <f t="shared" si="2"/>
        <v>45</v>
      </c>
      <c r="G96" s="47">
        <f t="shared" si="3"/>
        <v>48</v>
      </c>
    </row>
    <row r="97" spans="1:11" ht="14.25" thickBot="1">
      <c r="A97" s="24"/>
      <c r="B97" s="24"/>
      <c r="C97" s="24"/>
    </row>
    <row r="98" spans="1:11" ht="14.25" thickBot="1">
      <c r="C98" s="144" t="s">
        <v>344</v>
      </c>
      <c r="D98" s="145">
        <f>SUM(D11:D96)</f>
        <v>152614</v>
      </c>
      <c r="E98" s="146">
        <f t="shared" ref="E98" si="4">SUM(E11:E96)</f>
        <v>86872150.772</v>
      </c>
      <c r="F98"/>
      <c r="G98"/>
      <c r="J98" s="24"/>
      <c r="K98" s="24"/>
    </row>
  </sheetData>
  <autoFilter ref="A10:G10" xr:uid="{00000000-0009-0000-0000-000007000000}">
    <sortState xmlns:xlrd2="http://schemas.microsoft.com/office/spreadsheetml/2017/richdata2" ref="A10:I95">
      <sortCondition ref="A9"/>
    </sortState>
  </autoFilter>
  <mergeCells count="1">
    <mergeCell ref="D9:G9"/>
  </mergeCells>
  <phoneticPr fontId="1"/>
  <hyperlinks>
    <hyperlink ref="I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K98"/>
  <sheetViews>
    <sheetView view="pageBreakPreview" zoomScaleNormal="100" zoomScaleSheetLayoutView="100" workbookViewId="0">
      <pane xSplit="3" ySplit="10" topLeftCell="D11" activePane="bottomRight" state="frozen"/>
      <selection activeCell="E101" sqref="E101"/>
      <selection pane="topRight" activeCell="E101" sqref="E101"/>
      <selection pane="bottomLeft" activeCell="E101" sqref="E101"/>
      <selection pane="bottomRight" activeCell="E101" sqref="E10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7" width="15.25" style="24" customWidth="1"/>
    <col min="9" max="9" width="11.625" bestFit="1" customWidth="1"/>
  </cols>
  <sheetData>
    <row r="1" spans="1:11" ht="24" customHeight="1" thickBot="1">
      <c r="A1" s="1" t="s">
        <v>3</v>
      </c>
      <c r="B1" s="1"/>
      <c r="C1" s="1"/>
      <c r="D1"/>
      <c r="E1"/>
      <c r="F1"/>
      <c r="G1"/>
      <c r="I1" s="52" t="s">
        <v>185</v>
      </c>
    </row>
    <row r="2" spans="1:11" ht="24" customHeight="1">
      <c r="A2" s="1" t="s">
        <v>220</v>
      </c>
      <c r="B2" s="1"/>
      <c r="C2" s="1"/>
      <c r="D2"/>
      <c r="E2"/>
      <c r="F2"/>
      <c r="G2"/>
    </row>
    <row r="3" spans="1:11" s="4" customFormat="1" ht="14.25" thickBot="1">
      <c r="A3" s="60"/>
      <c r="B3" s="5"/>
      <c r="C3" s="60"/>
      <c r="D3" s="60"/>
      <c r="E3" s="60"/>
      <c r="F3" s="60"/>
      <c r="G3" s="5"/>
      <c r="H3" s="60"/>
      <c r="I3" s="60"/>
      <c r="J3" s="60"/>
      <c r="K3" s="60"/>
    </row>
    <row r="4" spans="1:11" ht="27.75" thickBot="1">
      <c r="C4" s="8"/>
      <c r="D4" s="9" t="s">
        <v>4</v>
      </c>
      <c r="E4" s="56" t="s">
        <v>5</v>
      </c>
      <c r="F4" s="57" t="s">
        <v>6</v>
      </c>
      <c r="G4" s="10" t="s">
        <v>7</v>
      </c>
    </row>
    <row r="5" spans="1:11">
      <c r="C5" s="11" t="s">
        <v>1</v>
      </c>
      <c r="D5" s="12">
        <f>INDEX(D11:D96,MATCH($C$5,$C$11:$C$96,0),0)</f>
        <v>1241</v>
      </c>
      <c r="E5" s="13">
        <f>INDEX(E11:E96,MATCH($C$5,$C$11:$C$96,0),0)</f>
        <v>553518</v>
      </c>
      <c r="F5" s="58">
        <f>INDEX(F11:F96,MATCH($C$5,$C$11:$C$96,0),0)</f>
        <v>41</v>
      </c>
      <c r="G5" s="14">
        <f>INDEX(G11:G96,MATCH($C$5,$C$11:$C$96,0),0)</f>
        <v>37</v>
      </c>
    </row>
    <row r="6" spans="1:11">
      <c r="C6" s="15" t="s">
        <v>8</v>
      </c>
      <c r="D6" s="67">
        <f>ROUND(SUMIF($B$11:$B$96,"G",D11:D96)/(COUNTIFS(B11:B96,"G",D11:D96,"&lt;&gt;")),1)</f>
        <v>2059.1999999999998</v>
      </c>
      <c r="E6" s="68">
        <f>ROUND(SUMIF($B$11:$B$96,"G",E11:E96)/(COUNTIFS(B11:B96,"G",D11:D96,"&lt;&gt;")),1)</f>
        <v>886075.9</v>
      </c>
      <c r="F6" s="17"/>
      <c r="G6" s="18"/>
    </row>
    <row r="7" spans="1:11" ht="14.25" thickBot="1">
      <c r="C7" s="19" t="s">
        <v>9</v>
      </c>
      <c r="D7" s="69">
        <f>ROUND(AVERAGE(D11:D96),1)</f>
        <v>2551.9</v>
      </c>
      <c r="E7" s="70">
        <f>ROUND(AVERAGE(E11:E96),1)</f>
        <v>1144351</v>
      </c>
      <c r="F7" s="21"/>
      <c r="G7" s="22"/>
    </row>
    <row r="8" spans="1:11" ht="21" customHeight="1" thickBot="1">
      <c r="D8" s="23"/>
    </row>
    <row r="9" spans="1:11" ht="21" customHeight="1">
      <c r="D9" s="203" t="str" cm="1">
        <f t="array" aca="1" ref="D9" ca="1">RIGHT(CELL("filename",A1),4)&amp;"年度（基準日：４月１日～３月31日）"</f>
        <v>2020年度（基準日：４月１日～３月31日）</v>
      </c>
      <c r="E9" s="204"/>
      <c r="F9" s="204"/>
      <c r="G9" s="205"/>
    </row>
    <row r="10" spans="1:11" ht="54" customHeight="1">
      <c r="A10" s="25" t="s">
        <v>10</v>
      </c>
      <c r="B10" s="26" t="s">
        <v>11</v>
      </c>
      <c r="C10" s="27" t="s">
        <v>12</v>
      </c>
      <c r="D10" s="28" t="s">
        <v>4</v>
      </c>
      <c r="E10" s="29" t="s">
        <v>5</v>
      </c>
      <c r="F10" s="30" t="s">
        <v>6</v>
      </c>
      <c r="G10" s="31" t="s">
        <v>7</v>
      </c>
    </row>
    <row r="11" spans="1:11">
      <c r="A11" s="7" t="s">
        <v>13</v>
      </c>
      <c r="B11" s="7" t="s">
        <v>201</v>
      </c>
      <c r="C11" s="32" t="s">
        <v>14</v>
      </c>
      <c r="D11" s="33">
        <v>6180</v>
      </c>
      <c r="E11" s="34">
        <v>2792376</v>
      </c>
      <c r="F11" s="35">
        <f t="shared" ref="F11:F74" si="0">_xlfn.RANK.EQ(D11,$D$11:$D$96,0)</f>
        <v>8</v>
      </c>
      <c r="G11" s="36">
        <f t="shared" ref="G11:G74" si="1">_xlfn.RANK.EQ(E11,$E$11:$E$96,0)</f>
        <v>8</v>
      </c>
    </row>
    <row r="12" spans="1:11">
      <c r="A12" s="7" t="s">
        <v>15</v>
      </c>
      <c r="B12" s="7" t="s">
        <v>202</v>
      </c>
      <c r="C12" s="32" t="s">
        <v>16</v>
      </c>
      <c r="D12" s="33">
        <v>461</v>
      </c>
      <c r="E12" s="34">
        <v>94089</v>
      </c>
      <c r="F12" s="35">
        <f t="shared" si="0"/>
        <v>61</v>
      </c>
      <c r="G12" s="36">
        <f t="shared" si="1"/>
        <v>68</v>
      </c>
    </row>
    <row r="13" spans="1:11">
      <c r="A13" s="7" t="s">
        <v>17</v>
      </c>
      <c r="B13" s="7" t="s">
        <v>203</v>
      </c>
      <c r="C13" s="32" t="s">
        <v>18</v>
      </c>
      <c r="D13" s="33">
        <v>1014</v>
      </c>
      <c r="E13" s="34">
        <v>136232</v>
      </c>
      <c r="F13" s="35">
        <f t="shared" si="0"/>
        <v>46</v>
      </c>
      <c r="G13" s="36">
        <f t="shared" si="1"/>
        <v>63</v>
      </c>
    </row>
    <row r="14" spans="1:11">
      <c r="A14" s="37" t="s">
        <v>19</v>
      </c>
      <c r="B14" s="37" t="s">
        <v>204</v>
      </c>
      <c r="C14" s="32" t="s">
        <v>20</v>
      </c>
      <c r="D14" s="33">
        <v>137</v>
      </c>
      <c r="E14" s="34">
        <v>80951</v>
      </c>
      <c r="F14" s="35">
        <f t="shared" si="0"/>
        <v>72</v>
      </c>
      <c r="G14" s="36">
        <f t="shared" si="1"/>
        <v>73</v>
      </c>
    </row>
    <row r="15" spans="1:11">
      <c r="A15" s="7" t="s">
        <v>21</v>
      </c>
      <c r="B15" s="7" t="s">
        <v>203</v>
      </c>
      <c r="C15" s="32" t="s">
        <v>22</v>
      </c>
      <c r="D15" s="33">
        <v>79</v>
      </c>
      <c r="E15" s="34">
        <v>93591</v>
      </c>
      <c r="F15" s="35">
        <f t="shared" si="0"/>
        <v>78</v>
      </c>
      <c r="G15" s="36">
        <f t="shared" si="1"/>
        <v>69</v>
      </c>
    </row>
    <row r="16" spans="1:11">
      <c r="A16" s="7" t="s">
        <v>23</v>
      </c>
      <c r="B16" s="7" t="s">
        <v>203</v>
      </c>
      <c r="C16" s="32" t="s">
        <v>24</v>
      </c>
      <c r="D16" s="33">
        <v>87</v>
      </c>
      <c r="E16" s="34">
        <v>66140</v>
      </c>
      <c r="F16" s="35">
        <f t="shared" si="0"/>
        <v>76</v>
      </c>
      <c r="G16" s="36">
        <f t="shared" si="1"/>
        <v>75</v>
      </c>
    </row>
    <row r="17" spans="1:7">
      <c r="A17" s="7" t="s">
        <v>25</v>
      </c>
      <c r="B17" s="7" t="s">
        <v>205</v>
      </c>
      <c r="C17" s="32" t="s">
        <v>26</v>
      </c>
      <c r="D17" s="33">
        <v>665</v>
      </c>
      <c r="E17" s="34">
        <v>435400</v>
      </c>
      <c r="F17" s="35">
        <f t="shared" si="0"/>
        <v>52</v>
      </c>
      <c r="G17" s="36">
        <f t="shared" si="1"/>
        <v>46</v>
      </c>
    </row>
    <row r="18" spans="1:7">
      <c r="A18" s="7" t="s">
        <v>27</v>
      </c>
      <c r="B18" s="7" t="s">
        <v>206</v>
      </c>
      <c r="C18" s="32" t="s">
        <v>28</v>
      </c>
      <c r="D18" s="33">
        <v>2894</v>
      </c>
      <c r="E18" s="34">
        <v>1015755</v>
      </c>
      <c r="F18" s="35">
        <f t="shared" si="0"/>
        <v>21</v>
      </c>
      <c r="G18" s="36">
        <f t="shared" si="1"/>
        <v>23</v>
      </c>
    </row>
    <row r="19" spans="1:7">
      <c r="A19" s="7" t="s">
        <v>29</v>
      </c>
      <c r="B19" s="7" t="s">
        <v>207</v>
      </c>
      <c r="C19" s="32" t="s">
        <v>30</v>
      </c>
      <c r="D19" s="33">
        <v>645</v>
      </c>
      <c r="E19" s="34">
        <v>139346</v>
      </c>
      <c r="F19" s="35">
        <f t="shared" si="0"/>
        <v>53</v>
      </c>
      <c r="G19" s="36">
        <f t="shared" si="1"/>
        <v>62</v>
      </c>
    </row>
    <row r="20" spans="1:7">
      <c r="A20" s="37" t="s">
        <v>31</v>
      </c>
      <c r="B20" s="37" t="s">
        <v>201</v>
      </c>
      <c r="C20" s="32" t="s">
        <v>32</v>
      </c>
      <c r="D20" s="33">
        <v>8423</v>
      </c>
      <c r="E20" s="34">
        <v>3481860</v>
      </c>
      <c r="F20" s="35">
        <f t="shared" si="0"/>
        <v>5</v>
      </c>
      <c r="G20" s="36">
        <f t="shared" si="1"/>
        <v>5</v>
      </c>
    </row>
    <row r="21" spans="1:7">
      <c r="A21" s="37" t="s">
        <v>33</v>
      </c>
      <c r="B21" s="37" t="s">
        <v>202</v>
      </c>
      <c r="C21" s="32" t="s">
        <v>34</v>
      </c>
      <c r="D21" s="33">
        <v>47</v>
      </c>
      <c r="E21" s="34">
        <v>65728</v>
      </c>
      <c r="F21" s="35">
        <f t="shared" si="0"/>
        <v>82</v>
      </c>
      <c r="G21" s="36">
        <f t="shared" si="1"/>
        <v>76</v>
      </c>
    </row>
    <row r="22" spans="1:7">
      <c r="A22" s="7" t="s">
        <v>35</v>
      </c>
      <c r="B22" s="7" t="s">
        <v>206</v>
      </c>
      <c r="C22" s="32" t="s">
        <v>36</v>
      </c>
      <c r="D22" s="33">
        <v>1244</v>
      </c>
      <c r="E22" s="34">
        <v>528830</v>
      </c>
      <c r="F22" s="35">
        <f t="shared" si="0"/>
        <v>40</v>
      </c>
      <c r="G22" s="36">
        <f t="shared" si="1"/>
        <v>39</v>
      </c>
    </row>
    <row r="23" spans="1:7">
      <c r="A23" s="7" t="s">
        <v>37</v>
      </c>
      <c r="B23" s="7" t="s">
        <v>206</v>
      </c>
      <c r="C23" s="32" t="s">
        <v>38</v>
      </c>
      <c r="D23" s="33">
        <v>1681</v>
      </c>
      <c r="E23" s="34">
        <v>606101</v>
      </c>
      <c r="F23" s="35">
        <f t="shared" si="0"/>
        <v>32</v>
      </c>
      <c r="G23" s="36">
        <f t="shared" si="1"/>
        <v>34</v>
      </c>
    </row>
    <row r="24" spans="1:7">
      <c r="A24" s="7" t="s">
        <v>39</v>
      </c>
      <c r="B24" s="7" t="s">
        <v>204</v>
      </c>
      <c r="C24" s="32" t="s">
        <v>40</v>
      </c>
      <c r="D24" s="33">
        <v>59</v>
      </c>
      <c r="E24" s="34">
        <v>60392</v>
      </c>
      <c r="F24" s="35">
        <f t="shared" si="0"/>
        <v>81</v>
      </c>
      <c r="G24" s="36">
        <f t="shared" si="1"/>
        <v>77</v>
      </c>
    </row>
    <row r="25" spans="1:7">
      <c r="A25" s="7" t="s">
        <v>41</v>
      </c>
      <c r="B25" s="7" t="s">
        <v>207</v>
      </c>
      <c r="C25" s="32" t="s">
        <v>42</v>
      </c>
      <c r="D25" s="33">
        <v>5265</v>
      </c>
      <c r="E25" s="34">
        <v>206197</v>
      </c>
      <c r="F25" s="35">
        <f t="shared" si="0"/>
        <v>10</v>
      </c>
      <c r="G25" s="36">
        <f t="shared" si="1"/>
        <v>56</v>
      </c>
    </row>
    <row r="26" spans="1:7">
      <c r="A26" s="7" t="s">
        <v>43</v>
      </c>
      <c r="B26" s="7" t="s">
        <v>201</v>
      </c>
      <c r="C26" s="32" t="s">
        <v>44</v>
      </c>
      <c r="D26" s="33">
        <v>1666</v>
      </c>
      <c r="E26" s="34">
        <v>3219974</v>
      </c>
      <c r="F26" s="35">
        <f t="shared" si="0"/>
        <v>34</v>
      </c>
      <c r="G26" s="36">
        <f t="shared" si="1"/>
        <v>6</v>
      </c>
    </row>
    <row r="27" spans="1:7">
      <c r="A27" s="7" t="s">
        <v>45</v>
      </c>
      <c r="B27" s="7" t="s">
        <v>204</v>
      </c>
      <c r="C27" s="32" t="s">
        <v>46</v>
      </c>
      <c r="D27" s="33">
        <v>227</v>
      </c>
      <c r="E27" s="34">
        <v>33051</v>
      </c>
      <c r="F27" s="35">
        <f t="shared" si="0"/>
        <v>66</v>
      </c>
      <c r="G27" s="36">
        <f t="shared" si="1"/>
        <v>82</v>
      </c>
    </row>
    <row r="28" spans="1:7">
      <c r="A28" s="7" t="s">
        <v>47</v>
      </c>
      <c r="B28" s="7" t="s">
        <v>207</v>
      </c>
      <c r="C28" s="32" t="s">
        <v>48</v>
      </c>
      <c r="D28" s="33">
        <v>121</v>
      </c>
      <c r="E28" s="34">
        <v>123742</v>
      </c>
      <c r="F28" s="35">
        <f t="shared" si="0"/>
        <v>74</v>
      </c>
      <c r="G28" s="36">
        <f t="shared" si="1"/>
        <v>65</v>
      </c>
    </row>
    <row r="29" spans="1:7">
      <c r="A29" s="7" t="s">
        <v>49</v>
      </c>
      <c r="B29" s="7" t="s">
        <v>206</v>
      </c>
      <c r="C29" s="32" t="s">
        <v>50</v>
      </c>
      <c r="D29" s="33">
        <v>1660</v>
      </c>
      <c r="E29" s="34">
        <v>748136.5</v>
      </c>
      <c r="F29" s="35">
        <f t="shared" si="0"/>
        <v>35</v>
      </c>
      <c r="G29" s="36">
        <f t="shared" si="1"/>
        <v>29</v>
      </c>
    </row>
    <row r="30" spans="1:7">
      <c r="A30" s="7" t="s">
        <v>51</v>
      </c>
      <c r="B30" s="7" t="s">
        <v>207</v>
      </c>
      <c r="C30" s="32" t="s">
        <v>52</v>
      </c>
      <c r="D30" s="33">
        <v>143</v>
      </c>
      <c r="E30" s="34">
        <v>286506</v>
      </c>
      <c r="F30" s="35">
        <f t="shared" si="0"/>
        <v>71</v>
      </c>
      <c r="G30" s="36">
        <f t="shared" si="1"/>
        <v>53</v>
      </c>
    </row>
    <row r="31" spans="1:7">
      <c r="A31" s="7" t="s">
        <v>53</v>
      </c>
      <c r="B31" s="7" t="s">
        <v>201</v>
      </c>
      <c r="C31" s="32" t="s">
        <v>54</v>
      </c>
      <c r="D31" s="33">
        <v>9461</v>
      </c>
      <c r="E31" s="34">
        <v>1387744</v>
      </c>
      <c r="F31" s="35">
        <f t="shared" si="0"/>
        <v>4</v>
      </c>
      <c r="G31" s="36">
        <f t="shared" si="1"/>
        <v>16</v>
      </c>
    </row>
    <row r="32" spans="1:7">
      <c r="A32" s="7" t="s">
        <v>55</v>
      </c>
      <c r="B32" s="7" t="s">
        <v>201</v>
      </c>
      <c r="C32" s="32" t="s">
        <v>56</v>
      </c>
      <c r="D32" s="33">
        <v>16497</v>
      </c>
      <c r="E32" s="34">
        <v>11561936</v>
      </c>
      <c r="F32" s="35">
        <f t="shared" si="0"/>
        <v>2</v>
      </c>
      <c r="G32" s="36">
        <f t="shared" si="1"/>
        <v>2</v>
      </c>
    </row>
    <row r="33" spans="1:7">
      <c r="A33" s="7" t="s">
        <v>57</v>
      </c>
      <c r="B33" s="7" t="s">
        <v>205</v>
      </c>
      <c r="C33" s="32" t="s">
        <v>58</v>
      </c>
      <c r="D33" s="33">
        <v>771</v>
      </c>
      <c r="E33" s="34">
        <v>1489254</v>
      </c>
      <c r="F33" s="35">
        <f t="shared" si="0"/>
        <v>51</v>
      </c>
      <c r="G33" s="36">
        <f t="shared" si="1"/>
        <v>14</v>
      </c>
    </row>
    <row r="34" spans="1:7">
      <c r="A34" s="37" t="s">
        <v>59</v>
      </c>
      <c r="B34" s="37" t="s">
        <v>204</v>
      </c>
      <c r="C34" s="32" t="s">
        <v>60</v>
      </c>
      <c r="D34" s="33">
        <v>627</v>
      </c>
      <c r="E34" s="34">
        <v>57063</v>
      </c>
      <c r="F34" s="35">
        <f t="shared" si="0"/>
        <v>56</v>
      </c>
      <c r="G34" s="36">
        <f t="shared" si="1"/>
        <v>78</v>
      </c>
    </row>
    <row r="35" spans="1:7">
      <c r="A35" s="7" t="s">
        <v>61</v>
      </c>
      <c r="B35" s="7" t="s">
        <v>204</v>
      </c>
      <c r="C35" s="32" t="s">
        <v>62</v>
      </c>
      <c r="D35" s="33">
        <v>2774</v>
      </c>
      <c r="E35" s="34">
        <v>398851</v>
      </c>
      <c r="F35" s="35">
        <f t="shared" si="0"/>
        <v>22</v>
      </c>
      <c r="G35" s="36">
        <f t="shared" si="1"/>
        <v>47</v>
      </c>
    </row>
    <row r="36" spans="1:7">
      <c r="A36" s="7" t="s">
        <v>63</v>
      </c>
      <c r="B36" s="7" t="s">
        <v>203</v>
      </c>
      <c r="C36" s="32" t="s">
        <v>64</v>
      </c>
      <c r="D36" s="33">
        <v>4396</v>
      </c>
      <c r="E36" s="34">
        <v>1193998</v>
      </c>
      <c r="F36" s="35">
        <f t="shared" si="0"/>
        <v>14</v>
      </c>
      <c r="G36" s="36">
        <f t="shared" si="1"/>
        <v>21</v>
      </c>
    </row>
    <row r="37" spans="1:7">
      <c r="A37" s="7" t="s">
        <v>65</v>
      </c>
      <c r="B37" s="7" t="s">
        <v>207</v>
      </c>
      <c r="C37" s="32" t="s">
        <v>66</v>
      </c>
      <c r="D37" s="33">
        <v>1108</v>
      </c>
      <c r="E37" s="34">
        <v>390115</v>
      </c>
      <c r="F37" s="35">
        <f t="shared" si="0"/>
        <v>43</v>
      </c>
      <c r="G37" s="36">
        <f t="shared" si="1"/>
        <v>48</v>
      </c>
    </row>
    <row r="38" spans="1:7">
      <c r="A38" s="7" t="s">
        <v>67</v>
      </c>
      <c r="B38" s="7" t="s">
        <v>202</v>
      </c>
      <c r="C38" s="32" t="s">
        <v>68</v>
      </c>
      <c r="D38" s="33">
        <v>775</v>
      </c>
      <c r="E38" s="34">
        <v>383135</v>
      </c>
      <c r="F38" s="35">
        <f t="shared" si="0"/>
        <v>49</v>
      </c>
      <c r="G38" s="36">
        <f t="shared" si="1"/>
        <v>49</v>
      </c>
    </row>
    <row r="39" spans="1:7">
      <c r="A39" s="7" t="s">
        <v>69</v>
      </c>
      <c r="B39" s="7" t="s">
        <v>203</v>
      </c>
      <c r="C39" s="32" t="s">
        <v>70</v>
      </c>
      <c r="D39" s="33">
        <v>2239</v>
      </c>
      <c r="E39" s="34">
        <v>241544</v>
      </c>
      <c r="F39" s="35">
        <f t="shared" si="0"/>
        <v>27</v>
      </c>
      <c r="G39" s="36">
        <f t="shared" si="1"/>
        <v>54</v>
      </c>
    </row>
    <row r="40" spans="1:7">
      <c r="A40" s="7" t="s">
        <v>71</v>
      </c>
      <c r="B40" s="7" t="s">
        <v>203</v>
      </c>
      <c r="C40" s="32" t="s">
        <v>72</v>
      </c>
      <c r="D40" s="33">
        <v>1363</v>
      </c>
      <c r="E40" s="34">
        <v>177860</v>
      </c>
      <c r="F40" s="35">
        <f t="shared" si="0"/>
        <v>38</v>
      </c>
      <c r="G40" s="36">
        <f t="shared" si="1"/>
        <v>58</v>
      </c>
    </row>
    <row r="41" spans="1:7">
      <c r="A41" s="37" t="s">
        <v>73</v>
      </c>
      <c r="B41" s="37" t="s">
        <v>204</v>
      </c>
      <c r="C41" s="32" t="s">
        <v>74</v>
      </c>
      <c r="D41" s="33">
        <v>594</v>
      </c>
      <c r="E41" s="34">
        <v>656431</v>
      </c>
      <c r="F41" s="35">
        <f t="shared" si="0"/>
        <v>58</v>
      </c>
      <c r="G41" s="36">
        <f t="shared" si="1"/>
        <v>31</v>
      </c>
    </row>
    <row r="42" spans="1:7">
      <c r="A42" s="37" t="s">
        <v>75</v>
      </c>
      <c r="B42" s="37" t="s">
        <v>208</v>
      </c>
      <c r="C42" s="32" t="s">
        <v>76</v>
      </c>
      <c r="D42" s="33">
        <v>31</v>
      </c>
      <c r="E42" s="34">
        <v>85420</v>
      </c>
      <c r="F42" s="35">
        <f t="shared" si="0"/>
        <v>83</v>
      </c>
      <c r="G42" s="36">
        <f t="shared" si="1"/>
        <v>71</v>
      </c>
    </row>
    <row r="43" spans="1:7">
      <c r="A43" s="7" t="s">
        <v>77</v>
      </c>
      <c r="B43" s="7" t="s">
        <v>203</v>
      </c>
      <c r="C43" s="32" t="s">
        <v>78</v>
      </c>
      <c r="D43" s="33">
        <v>434</v>
      </c>
      <c r="E43" s="34">
        <v>483472</v>
      </c>
      <c r="F43" s="35">
        <f t="shared" si="0"/>
        <v>62</v>
      </c>
      <c r="G43" s="36">
        <f t="shared" si="1"/>
        <v>42</v>
      </c>
    </row>
    <row r="44" spans="1:7">
      <c r="A44" s="7" t="s">
        <v>79</v>
      </c>
      <c r="B44" s="7" t="s">
        <v>207</v>
      </c>
      <c r="C44" s="32" t="s">
        <v>80</v>
      </c>
      <c r="D44" s="33">
        <v>1741</v>
      </c>
      <c r="E44" s="34">
        <v>526072</v>
      </c>
      <c r="F44" s="35">
        <f t="shared" si="0"/>
        <v>31</v>
      </c>
      <c r="G44" s="36">
        <f t="shared" si="1"/>
        <v>40</v>
      </c>
    </row>
    <row r="45" spans="1:7">
      <c r="A45" s="7" t="s">
        <v>81</v>
      </c>
      <c r="B45" s="7" t="s">
        <v>208</v>
      </c>
      <c r="C45" s="32" t="s">
        <v>82</v>
      </c>
      <c r="D45" s="33">
        <v>208</v>
      </c>
      <c r="E45" s="34">
        <v>7493</v>
      </c>
      <c r="F45" s="35">
        <f t="shared" si="0"/>
        <v>68</v>
      </c>
      <c r="G45" s="36">
        <f t="shared" si="1"/>
        <v>85</v>
      </c>
    </row>
    <row r="46" spans="1:7">
      <c r="A46" s="7" t="s">
        <v>83</v>
      </c>
      <c r="B46" s="7" t="s">
        <v>201</v>
      </c>
      <c r="C46" s="32" t="s">
        <v>84</v>
      </c>
      <c r="D46" s="33">
        <v>3366</v>
      </c>
      <c r="E46" s="34">
        <v>1347179</v>
      </c>
      <c r="F46" s="35">
        <f t="shared" si="0"/>
        <v>17</v>
      </c>
      <c r="G46" s="36">
        <f t="shared" si="1"/>
        <v>17</v>
      </c>
    </row>
    <row r="47" spans="1:7">
      <c r="A47" s="7" t="s">
        <v>85</v>
      </c>
      <c r="B47" s="7" t="s">
        <v>203</v>
      </c>
      <c r="C47" s="32" t="s">
        <v>86</v>
      </c>
      <c r="D47" s="33">
        <v>486</v>
      </c>
      <c r="E47" s="34">
        <v>173239</v>
      </c>
      <c r="F47" s="35">
        <f t="shared" si="0"/>
        <v>60</v>
      </c>
      <c r="G47" s="36">
        <f t="shared" si="1"/>
        <v>59</v>
      </c>
    </row>
    <row r="48" spans="1:7">
      <c r="A48" s="37" t="s">
        <v>87</v>
      </c>
      <c r="B48" s="37" t="s">
        <v>202</v>
      </c>
      <c r="C48" s="32" t="s">
        <v>88</v>
      </c>
      <c r="D48" s="33">
        <v>14</v>
      </c>
      <c r="E48" s="34">
        <v>33806</v>
      </c>
      <c r="F48" s="35">
        <f t="shared" si="0"/>
        <v>85</v>
      </c>
      <c r="G48" s="36">
        <f t="shared" si="1"/>
        <v>81</v>
      </c>
    </row>
    <row r="49" spans="1:7">
      <c r="A49" s="7" t="s">
        <v>89</v>
      </c>
      <c r="B49" s="7" t="s">
        <v>206</v>
      </c>
      <c r="C49" s="32" t="s">
        <v>90</v>
      </c>
      <c r="D49" s="33">
        <v>787</v>
      </c>
      <c r="E49" s="34">
        <v>828548</v>
      </c>
      <c r="F49" s="35">
        <f t="shared" si="0"/>
        <v>48</v>
      </c>
      <c r="G49" s="36">
        <f t="shared" si="1"/>
        <v>27</v>
      </c>
    </row>
    <row r="50" spans="1:7">
      <c r="A50" s="7" t="s">
        <v>91</v>
      </c>
      <c r="B50" s="7" t="s">
        <v>206</v>
      </c>
      <c r="C50" s="32" t="s">
        <v>92</v>
      </c>
      <c r="D50" s="33">
        <v>3015</v>
      </c>
      <c r="E50" s="34">
        <v>1289495</v>
      </c>
      <c r="F50" s="35">
        <f t="shared" si="0"/>
        <v>20</v>
      </c>
      <c r="G50" s="36">
        <f t="shared" si="1"/>
        <v>19</v>
      </c>
    </row>
    <row r="51" spans="1:7">
      <c r="A51" s="7" t="s">
        <v>93</v>
      </c>
      <c r="B51" s="7" t="s">
        <v>208</v>
      </c>
      <c r="C51" s="32" t="s">
        <v>94</v>
      </c>
      <c r="D51" s="33">
        <v>199</v>
      </c>
      <c r="E51" s="34">
        <v>89452</v>
      </c>
      <c r="F51" s="35">
        <f t="shared" si="0"/>
        <v>69</v>
      </c>
      <c r="G51" s="36">
        <f t="shared" si="1"/>
        <v>70</v>
      </c>
    </row>
    <row r="52" spans="1:7">
      <c r="A52" s="7" t="s">
        <v>95</v>
      </c>
      <c r="B52" s="7" t="s">
        <v>206</v>
      </c>
      <c r="C52" s="32" t="s">
        <v>96</v>
      </c>
      <c r="D52" s="33">
        <v>1679</v>
      </c>
      <c r="E52" s="34">
        <v>637109</v>
      </c>
      <c r="F52" s="35">
        <f t="shared" si="0"/>
        <v>33</v>
      </c>
      <c r="G52" s="36">
        <f t="shared" si="1"/>
        <v>32</v>
      </c>
    </row>
    <row r="53" spans="1:7">
      <c r="A53" s="7" t="s">
        <v>97</v>
      </c>
      <c r="B53" s="7" t="s">
        <v>206</v>
      </c>
      <c r="C53" s="32" t="s">
        <v>98</v>
      </c>
      <c r="D53" s="33">
        <v>1839</v>
      </c>
      <c r="E53" s="34">
        <v>594803</v>
      </c>
      <c r="F53" s="35">
        <f t="shared" si="0"/>
        <v>29</v>
      </c>
      <c r="G53" s="36">
        <f t="shared" si="1"/>
        <v>35</v>
      </c>
    </row>
    <row r="54" spans="1:7">
      <c r="A54" s="7" t="s">
        <v>99</v>
      </c>
      <c r="B54" s="7" t="s">
        <v>206</v>
      </c>
      <c r="C54" s="32" t="s">
        <v>100</v>
      </c>
      <c r="D54" s="33">
        <v>2339</v>
      </c>
      <c r="E54" s="34">
        <v>1077318</v>
      </c>
      <c r="F54" s="35">
        <f t="shared" si="0"/>
        <v>25</v>
      </c>
      <c r="G54" s="36">
        <f t="shared" si="1"/>
        <v>22</v>
      </c>
    </row>
    <row r="55" spans="1:7">
      <c r="A55" s="7" t="s">
        <v>101</v>
      </c>
      <c r="B55" s="7" t="s">
        <v>206</v>
      </c>
      <c r="C55" s="32" t="s">
        <v>102</v>
      </c>
      <c r="D55" s="33">
        <v>3155</v>
      </c>
      <c r="E55" s="34">
        <v>977975</v>
      </c>
      <c r="F55" s="35">
        <f t="shared" si="0"/>
        <v>19</v>
      </c>
      <c r="G55" s="36">
        <f t="shared" si="1"/>
        <v>25</v>
      </c>
    </row>
    <row r="56" spans="1:7">
      <c r="A56" s="7" t="s">
        <v>103</v>
      </c>
      <c r="B56" s="7" t="s">
        <v>207</v>
      </c>
      <c r="C56" s="32" t="s">
        <v>104</v>
      </c>
      <c r="D56" s="33">
        <v>3182</v>
      </c>
      <c r="E56" s="34">
        <v>350639.92099999997</v>
      </c>
      <c r="F56" s="35">
        <f t="shared" si="0"/>
        <v>18</v>
      </c>
      <c r="G56" s="36">
        <f t="shared" si="1"/>
        <v>51</v>
      </c>
    </row>
    <row r="57" spans="1:7">
      <c r="A57" s="7" t="s">
        <v>105</v>
      </c>
      <c r="B57" s="7" t="s">
        <v>205</v>
      </c>
      <c r="C57" s="32" t="s">
        <v>106</v>
      </c>
      <c r="D57" s="33">
        <v>434</v>
      </c>
      <c r="E57" s="34">
        <v>719761</v>
      </c>
      <c r="F57" s="35">
        <f t="shared" si="0"/>
        <v>62</v>
      </c>
      <c r="G57" s="36">
        <f t="shared" si="1"/>
        <v>30</v>
      </c>
    </row>
    <row r="58" spans="1:7">
      <c r="A58" s="7" t="s">
        <v>107</v>
      </c>
      <c r="B58" s="7" t="s">
        <v>201</v>
      </c>
      <c r="C58" s="32" t="s">
        <v>108</v>
      </c>
      <c r="D58" s="33">
        <v>5697</v>
      </c>
      <c r="E58" s="34">
        <v>5419281</v>
      </c>
      <c r="F58" s="35">
        <f t="shared" si="0"/>
        <v>9</v>
      </c>
      <c r="G58" s="36">
        <f t="shared" si="1"/>
        <v>4</v>
      </c>
    </row>
    <row r="59" spans="1:7">
      <c r="A59" s="7" t="s">
        <v>109</v>
      </c>
      <c r="B59" s="7" t="s">
        <v>203</v>
      </c>
      <c r="C59" s="32" t="s">
        <v>110</v>
      </c>
      <c r="D59" s="33">
        <v>1187</v>
      </c>
      <c r="E59" s="34">
        <v>370798</v>
      </c>
      <c r="F59" s="35">
        <f t="shared" si="0"/>
        <v>42</v>
      </c>
      <c r="G59" s="36">
        <f t="shared" si="1"/>
        <v>50</v>
      </c>
    </row>
    <row r="60" spans="1:7">
      <c r="A60" s="7" t="s">
        <v>111</v>
      </c>
      <c r="B60" s="7" t="s">
        <v>202</v>
      </c>
      <c r="C60" s="32" t="s">
        <v>112</v>
      </c>
      <c r="D60" s="33">
        <v>220</v>
      </c>
      <c r="E60" s="34">
        <v>77958</v>
      </c>
      <c r="F60" s="35">
        <f t="shared" si="0"/>
        <v>67</v>
      </c>
      <c r="G60" s="36">
        <f t="shared" si="1"/>
        <v>74</v>
      </c>
    </row>
    <row r="61" spans="1:7">
      <c r="A61" s="7" t="s">
        <v>113</v>
      </c>
      <c r="B61" s="7" t="s">
        <v>203</v>
      </c>
      <c r="C61" s="32" t="s">
        <v>114</v>
      </c>
      <c r="D61" s="33">
        <v>126</v>
      </c>
      <c r="E61" s="34">
        <v>125810</v>
      </c>
      <c r="F61" s="35">
        <f t="shared" si="0"/>
        <v>73</v>
      </c>
      <c r="G61" s="36">
        <f t="shared" si="1"/>
        <v>64</v>
      </c>
    </row>
    <row r="62" spans="1:7">
      <c r="A62" s="7" t="s">
        <v>115</v>
      </c>
      <c r="B62" s="7" t="s">
        <v>206</v>
      </c>
      <c r="C62" s="32" t="s">
        <v>116</v>
      </c>
      <c r="D62" s="33">
        <v>1334</v>
      </c>
      <c r="E62" s="34">
        <v>985105</v>
      </c>
      <c r="F62" s="35">
        <f t="shared" si="0"/>
        <v>39</v>
      </c>
      <c r="G62" s="36">
        <f t="shared" si="1"/>
        <v>24</v>
      </c>
    </row>
    <row r="63" spans="1:7">
      <c r="A63" s="7" t="s">
        <v>117</v>
      </c>
      <c r="B63" s="7" t="s">
        <v>204</v>
      </c>
      <c r="C63" s="32" t="s">
        <v>118</v>
      </c>
      <c r="D63" s="33">
        <v>344</v>
      </c>
      <c r="E63" s="34">
        <v>292599</v>
      </c>
      <c r="F63" s="35">
        <f t="shared" si="0"/>
        <v>64</v>
      </c>
      <c r="G63" s="36">
        <f t="shared" si="1"/>
        <v>52</v>
      </c>
    </row>
    <row r="64" spans="1:7">
      <c r="A64" s="7" t="s">
        <v>119</v>
      </c>
      <c r="B64" s="7" t="s">
        <v>205</v>
      </c>
      <c r="C64" s="32" t="s">
        <v>120</v>
      </c>
      <c r="D64" s="33">
        <v>584</v>
      </c>
      <c r="E64" s="34">
        <v>437640</v>
      </c>
      <c r="F64" s="35">
        <f t="shared" si="0"/>
        <v>59</v>
      </c>
      <c r="G64" s="36">
        <f t="shared" si="1"/>
        <v>44</v>
      </c>
    </row>
    <row r="65" spans="1:7">
      <c r="A65" s="7" t="s">
        <v>121</v>
      </c>
      <c r="B65" s="7" t="s">
        <v>201</v>
      </c>
      <c r="C65" s="32" t="s">
        <v>122</v>
      </c>
      <c r="D65" s="33">
        <v>41701</v>
      </c>
      <c r="E65" s="34">
        <v>17292346</v>
      </c>
      <c r="F65" s="35">
        <f t="shared" si="0"/>
        <v>1</v>
      </c>
      <c r="G65" s="36">
        <f t="shared" si="1"/>
        <v>1</v>
      </c>
    </row>
    <row r="66" spans="1:7">
      <c r="A66" s="37" t="s">
        <v>123</v>
      </c>
      <c r="B66" s="37" t="s">
        <v>202</v>
      </c>
      <c r="C66" s="32" t="s">
        <v>124</v>
      </c>
      <c r="D66" s="33">
        <v>66</v>
      </c>
      <c r="E66" s="34">
        <v>167518</v>
      </c>
      <c r="F66" s="35">
        <f t="shared" si="0"/>
        <v>80</v>
      </c>
      <c r="G66" s="36">
        <f t="shared" si="1"/>
        <v>60</v>
      </c>
    </row>
    <row r="67" spans="1:7">
      <c r="A67" s="7" t="s">
        <v>125</v>
      </c>
      <c r="B67" s="7" t="s">
        <v>203</v>
      </c>
      <c r="C67" s="32" t="s">
        <v>126</v>
      </c>
      <c r="D67" s="33">
        <v>234</v>
      </c>
      <c r="E67" s="34">
        <v>123682</v>
      </c>
      <c r="F67" s="35">
        <f t="shared" si="0"/>
        <v>65</v>
      </c>
      <c r="G67" s="36">
        <f t="shared" si="1"/>
        <v>66</v>
      </c>
    </row>
    <row r="68" spans="1:7">
      <c r="A68" s="7" t="s">
        <v>127</v>
      </c>
      <c r="B68" s="7" t="s">
        <v>201</v>
      </c>
      <c r="C68" s="32" t="s">
        <v>128</v>
      </c>
      <c r="D68" s="33">
        <v>12790</v>
      </c>
      <c r="E68" s="34">
        <v>8006505</v>
      </c>
      <c r="F68" s="35">
        <f t="shared" si="0"/>
        <v>3</v>
      </c>
      <c r="G68" s="36">
        <f t="shared" si="1"/>
        <v>3</v>
      </c>
    </row>
    <row r="69" spans="1:7">
      <c r="A69" s="7" t="s">
        <v>129</v>
      </c>
      <c r="B69" s="7" t="s">
        <v>202</v>
      </c>
      <c r="C69" s="32" t="s">
        <v>130</v>
      </c>
      <c r="D69" s="33">
        <v>609</v>
      </c>
      <c r="E69" s="34">
        <v>220457</v>
      </c>
      <c r="F69" s="35">
        <f t="shared" si="0"/>
        <v>57</v>
      </c>
      <c r="G69" s="36">
        <f t="shared" si="1"/>
        <v>55</v>
      </c>
    </row>
    <row r="70" spans="1:7">
      <c r="A70" s="37" t="s">
        <v>131</v>
      </c>
      <c r="B70" s="37" t="s">
        <v>201</v>
      </c>
      <c r="C70" s="32" t="s">
        <v>132</v>
      </c>
      <c r="D70" s="33">
        <v>4776</v>
      </c>
      <c r="E70" s="34">
        <v>2452773</v>
      </c>
      <c r="F70" s="35">
        <f t="shared" si="0"/>
        <v>12</v>
      </c>
      <c r="G70" s="36">
        <f t="shared" si="1"/>
        <v>10</v>
      </c>
    </row>
    <row r="71" spans="1:7">
      <c r="A71" s="37" t="s">
        <v>133</v>
      </c>
      <c r="B71" s="37" t="s">
        <v>202</v>
      </c>
      <c r="C71" s="32" t="s">
        <v>134</v>
      </c>
      <c r="D71" s="33">
        <v>15</v>
      </c>
      <c r="E71" s="34">
        <v>17063</v>
      </c>
      <c r="F71" s="35">
        <f t="shared" si="0"/>
        <v>84</v>
      </c>
      <c r="G71" s="36">
        <f t="shared" si="1"/>
        <v>84</v>
      </c>
    </row>
    <row r="72" spans="1:7">
      <c r="A72" s="37" t="s">
        <v>135</v>
      </c>
      <c r="B72" s="37" t="s">
        <v>202</v>
      </c>
      <c r="C72" s="32" t="s">
        <v>136</v>
      </c>
      <c r="D72" s="33">
        <v>148</v>
      </c>
      <c r="E72" s="34">
        <v>42975</v>
      </c>
      <c r="F72" s="35">
        <f t="shared" si="0"/>
        <v>70</v>
      </c>
      <c r="G72" s="36">
        <f t="shared" si="1"/>
        <v>80</v>
      </c>
    </row>
    <row r="73" spans="1:7">
      <c r="A73" s="7" t="s">
        <v>137</v>
      </c>
      <c r="B73" s="7" t="s">
        <v>207</v>
      </c>
      <c r="C73" s="32" t="s">
        <v>138</v>
      </c>
      <c r="D73" s="33">
        <v>644</v>
      </c>
      <c r="E73" s="34">
        <v>100956</v>
      </c>
      <c r="F73" s="35">
        <f t="shared" si="0"/>
        <v>54</v>
      </c>
      <c r="G73" s="36">
        <f t="shared" si="1"/>
        <v>67</v>
      </c>
    </row>
    <row r="74" spans="1:7">
      <c r="A74" s="7" t="s">
        <v>139</v>
      </c>
      <c r="B74" s="7" t="s">
        <v>208</v>
      </c>
      <c r="C74" s="32" t="s">
        <v>140</v>
      </c>
      <c r="D74" s="33">
        <v>101</v>
      </c>
      <c r="E74" s="34">
        <v>198326</v>
      </c>
      <c r="F74" s="35">
        <f t="shared" si="0"/>
        <v>75</v>
      </c>
      <c r="G74" s="36">
        <f t="shared" si="1"/>
        <v>57</v>
      </c>
    </row>
    <row r="75" spans="1:7">
      <c r="A75" s="7" t="s">
        <v>141</v>
      </c>
      <c r="B75" s="7" t="s">
        <v>207</v>
      </c>
      <c r="C75" s="32" t="s">
        <v>142</v>
      </c>
      <c r="D75" s="33">
        <v>628</v>
      </c>
      <c r="E75" s="34">
        <v>161003</v>
      </c>
      <c r="F75" s="35">
        <f t="shared" ref="F75:F96" si="2">_xlfn.RANK.EQ(D75,$D$11:$D$96,0)</f>
        <v>55</v>
      </c>
      <c r="G75" s="36">
        <f t="shared" ref="G75:G96" si="3">_xlfn.RANK.EQ(E75,$E$11:$E$96,0)</f>
        <v>61</v>
      </c>
    </row>
    <row r="76" spans="1:7">
      <c r="A76" s="7" t="s">
        <v>143</v>
      </c>
      <c r="B76" s="7" t="s">
        <v>206</v>
      </c>
      <c r="C76" s="32" t="s">
        <v>144</v>
      </c>
      <c r="D76" s="33">
        <v>1030</v>
      </c>
      <c r="E76" s="34">
        <v>435769</v>
      </c>
      <c r="F76" s="35">
        <f t="shared" si="2"/>
        <v>45</v>
      </c>
      <c r="G76" s="36">
        <f t="shared" si="3"/>
        <v>45</v>
      </c>
    </row>
    <row r="77" spans="1:7">
      <c r="A77" s="7" t="s">
        <v>145</v>
      </c>
      <c r="B77" s="7" t="s">
        <v>206</v>
      </c>
      <c r="C77" s="32" t="s">
        <v>146</v>
      </c>
      <c r="D77" s="33">
        <v>2396</v>
      </c>
      <c r="E77" s="34">
        <v>634842</v>
      </c>
      <c r="F77" s="35">
        <f t="shared" si="2"/>
        <v>24</v>
      </c>
      <c r="G77" s="36">
        <f t="shared" si="3"/>
        <v>33</v>
      </c>
    </row>
    <row r="78" spans="1:7">
      <c r="A78" s="7" t="s">
        <v>147</v>
      </c>
      <c r="B78" s="7" t="s">
        <v>201</v>
      </c>
      <c r="C78" s="32" t="s">
        <v>148</v>
      </c>
      <c r="D78" s="33">
        <v>4722</v>
      </c>
      <c r="E78" s="34">
        <v>2016213</v>
      </c>
      <c r="F78" s="35">
        <f t="shared" si="2"/>
        <v>13</v>
      </c>
      <c r="G78" s="36">
        <f t="shared" si="3"/>
        <v>11</v>
      </c>
    </row>
    <row r="79" spans="1:7">
      <c r="A79" s="7" t="s">
        <v>149</v>
      </c>
      <c r="B79" s="7" t="s">
        <v>201</v>
      </c>
      <c r="C79" s="32" t="s">
        <v>150</v>
      </c>
      <c r="D79" s="33">
        <v>8196</v>
      </c>
      <c r="E79" s="34">
        <v>2646469</v>
      </c>
      <c r="F79" s="35">
        <f t="shared" si="2"/>
        <v>6</v>
      </c>
      <c r="G79" s="36">
        <f t="shared" si="3"/>
        <v>9</v>
      </c>
    </row>
    <row r="80" spans="1:7">
      <c r="A80" s="7" t="s">
        <v>151</v>
      </c>
      <c r="B80" s="7" t="s">
        <v>206</v>
      </c>
      <c r="C80" s="32" t="s">
        <v>152</v>
      </c>
      <c r="D80" s="33">
        <v>3427</v>
      </c>
      <c r="E80" s="34">
        <v>833913</v>
      </c>
      <c r="F80" s="35">
        <f t="shared" si="2"/>
        <v>16</v>
      </c>
      <c r="G80" s="36">
        <f t="shared" si="3"/>
        <v>26</v>
      </c>
    </row>
    <row r="81" spans="1:7">
      <c r="A81" s="7" t="s">
        <v>153</v>
      </c>
      <c r="B81" s="7" t="s">
        <v>206</v>
      </c>
      <c r="C81" s="32" t="s">
        <v>154</v>
      </c>
      <c r="D81" s="33">
        <v>1951</v>
      </c>
      <c r="E81" s="34">
        <v>1703894</v>
      </c>
      <c r="F81" s="35">
        <f t="shared" si="2"/>
        <v>28</v>
      </c>
      <c r="G81" s="36">
        <f t="shared" si="3"/>
        <v>13</v>
      </c>
    </row>
    <row r="82" spans="1:7">
      <c r="A82" s="37" t="s">
        <v>155</v>
      </c>
      <c r="B82" s="37" t="s">
        <v>202</v>
      </c>
      <c r="C82" s="32" t="s">
        <v>156</v>
      </c>
      <c r="D82" s="33">
        <v>1370</v>
      </c>
      <c r="E82" s="34">
        <v>24809</v>
      </c>
      <c r="F82" s="35">
        <f t="shared" si="2"/>
        <v>37</v>
      </c>
      <c r="G82" s="36">
        <f t="shared" si="3"/>
        <v>83</v>
      </c>
    </row>
    <row r="83" spans="1:7">
      <c r="A83" s="7" t="s">
        <v>157</v>
      </c>
      <c r="B83" s="7" t="s">
        <v>206</v>
      </c>
      <c r="C83" s="38" t="s">
        <v>158</v>
      </c>
      <c r="D83" s="16">
        <v>2261</v>
      </c>
      <c r="E83" s="39">
        <v>765682</v>
      </c>
      <c r="F83" s="35">
        <f t="shared" si="2"/>
        <v>26</v>
      </c>
      <c r="G83" s="36">
        <f t="shared" si="3"/>
        <v>28</v>
      </c>
    </row>
    <row r="84" spans="1:7">
      <c r="A84" s="7" t="s">
        <v>159</v>
      </c>
      <c r="B84" s="7" t="s">
        <v>206</v>
      </c>
      <c r="C84" s="38" t="s">
        <v>160</v>
      </c>
      <c r="D84" s="16">
        <v>3933</v>
      </c>
      <c r="E84" s="39">
        <v>1458889</v>
      </c>
      <c r="F84" s="35">
        <f t="shared" si="2"/>
        <v>15</v>
      </c>
      <c r="G84" s="36">
        <f t="shared" si="3"/>
        <v>15</v>
      </c>
    </row>
    <row r="85" spans="1:7">
      <c r="A85" s="6" t="s">
        <v>161</v>
      </c>
      <c r="B85" s="6" t="s">
        <v>206</v>
      </c>
      <c r="C85" s="40" t="s">
        <v>162</v>
      </c>
      <c r="D85" s="41">
        <v>1241</v>
      </c>
      <c r="E85" s="42">
        <v>553518</v>
      </c>
      <c r="F85" s="43">
        <f t="shared" si="2"/>
        <v>41</v>
      </c>
      <c r="G85" s="44">
        <f t="shared" si="3"/>
        <v>37</v>
      </c>
    </row>
    <row r="86" spans="1:7">
      <c r="A86" s="7" t="s">
        <v>163</v>
      </c>
      <c r="B86" s="7" t="s">
        <v>203</v>
      </c>
      <c r="C86" s="38" t="s">
        <v>164</v>
      </c>
      <c r="D86" s="16">
        <v>85</v>
      </c>
      <c r="E86" s="39">
        <v>81668</v>
      </c>
      <c r="F86" s="35">
        <f t="shared" si="2"/>
        <v>77</v>
      </c>
      <c r="G86" s="36">
        <f t="shared" si="3"/>
        <v>72</v>
      </c>
    </row>
    <row r="87" spans="1:7">
      <c r="A87" s="37" t="s">
        <v>165</v>
      </c>
      <c r="B87" s="37" t="s">
        <v>202</v>
      </c>
      <c r="C87" s="32" t="s">
        <v>166</v>
      </c>
      <c r="D87" s="16">
        <v>8</v>
      </c>
      <c r="E87" s="34">
        <v>48268</v>
      </c>
      <c r="F87" s="35">
        <f t="shared" si="2"/>
        <v>86</v>
      </c>
      <c r="G87" s="36">
        <f t="shared" si="3"/>
        <v>79</v>
      </c>
    </row>
    <row r="88" spans="1:7">
      <c r="A88" s="7" t="s">
        <v>167</v>
      </c>
      <c r="B88" s="7" t="s">
        <v>201</v>
      </c>
      <c r="C88" s="38" t="s">
        <v>168</v>
      </c>
      <c r="D88" s="16">
        <v>7739</v>
      </c>
      <c r="E88" s="39">
        <v>2860321</v>
      </c>
      <c r="F88" s="35">
        <f t="shared" si="2"/>
        <v>7</v>
      </c>
      <c r="G88" s="36">
        <f t="shared" si="3"/>
        <v>7</v>
      </c>
    </row>
    <row r="89" spans="1:7">
      <c r="A89" s="7" t="s">
        <v>169</v>
      </c>
      <c r="B89" s="7" t="s">
        <v>206</v>
      </c>
      <c r="C89" s="38" t="s">
        <v>170</v>
      </c>
      <c r="D89" s="16">
        <v>1085</v>
      </c>
      <c r="E89" s="39">
        <v>548669</v>
      </c>
      <c r="F89" s="35">
        <f t="shared" si="2"/>
        <v>44</v>
      </c>
      <c r="G89" s="36">
        <f t="shared" si="3"/>
        <v>38</v>
      </c>
    </row>
    <row r="90" spans="1:7">
      <c r="A90" s="7" t="s">
        <v>171</v>
      </c>
      <c r="B90" s="7" t="s">
        <v>206</v>
      </c>
      <c r="C90" s="38" t="s">
        <v>172</v>
      </c>
      <c r="D90" s="16">
        <v>4882</v>
      </c>
      <c r="E90" s="39">
        <v>1261801</v>
      </c>
      <c r="F90" s="35">
        <f t="shared" si="2"/>
        <v>11</v>
      </c>
      <c r="G90" s="36">
        <f t="shared" si="3"/>
        <v>20</v>
      </c>
    </row>
    <row r="91" spans="1:7">
      <c r="A91" s="7" t="s">
        <v>173</v>
      </c>
      <c r="B91" s="7" t="s">
        <v>206</v>
      </c>
      <c r="C91" s="38" t="s">
        <v>174</v>
      </c>
      <c r="D91" s="16">
        <v>1749</v>
      </c>
      <c r="E91" s="39">
        <v>1834914</v>
      </c>
      <c r="F91" s="35">
        <f t="shared" si="2"/>
        <v>30</v>
      </c>
      <c r="G91" s="36">
        <f t="shared" si="3"/>
        <v>12</v>
      </c>
    </row>
    <row r="92" spans="1:7">
      <c r="A92" s="7" t="s">
        <v>175</v>
      </c>
      <c r="B92" s="7" t="s">
        <v>206</v>
      </c>
      <c r="C92" s="38" t="s">
        <v>176</v>
      </c>
      <c r="D92" s="16">
        <v>1013</v>
      </c>
      <c r="E92" s="39">
        <v>486418</v>
      </c>
      <c r="F92" s="35">
        <f t="shared" si="2"/>
        <v>47</v>
      </c>
      <c r="G92" s="36">
        <f t="shared" si="3"/>
        <v>41</v>
      </c>
    </row>
    <row r="93" spans="1:7">
      <c r="A93" s="7" t="s">
        <v>177</v>
      </c>
      <c r="B93" s="7" t="s">
        <v>206</v>
      </c>
      <c r="C93" s="38" t="s">
        <v>178</v>
      </c>
      <c r="D93" s="16">
        <v>1633</v>
      </c>
      <c r="E93" s="39">
        <v>572939</v>
      </c>
      <c r="F93" s="35">
        <f t="shared" si="2"/>
        <v>36</v>
      </c>
      <c r="G93" s="36">
        <f t="shared" si="3"/>
        <v>36</v>
      </c>
    </row>
    <row r="94" spans="1:7">
      <c r="A94" s="7" t="s">
        <v>179</v>
      </c>
      <c r="B94" s="7" t="s">
        <v>206</v>
      </c>
      <c r="C94" s="38" t="s">
        <v>180</v>
      </c>
      <c r="D94" s="16">
        <v>2477</v>
      </c>
      <c r="E94" s="39">
        <v>1300752</v>
      </c>
      <c r="F94" s="35">
        <f t="shared" si="2"/>
        <v>23</v>
      </c>
      <c r="G94" s="36">
        <f t="shared" si="3"/>
        <v>18</v>
      </c>
    </row>
    <row r="95" spans="1:7">
      <c r="A95" s="7" t="s">
        <v>181</v>
      </c>
      <c r="B95" s="7" t="s">
        <v>203</v>
      </c>
      <c r="C95" s="38" t="s">
        <v>182</v>
      </c>
      <c r="D95" s="16">
        <v>73</v>
      </c>
      <c r="E95" s="39">
        <v>6814</v>
      </c>
      <c r="F95" s="35">
        <f t="shared" si="2"/>
        <v>79</v>
      </c>
      <c r="G95" s="36">
        <f t="shared" si="3"/>
        <v>86</v>
      </c>
    </row>
    <row r="96" spans="1:7" ht="14.25" thickBot="1">
      <c r="A96" s="7" t="s">
        <v>183</v>
      </c>
      <c r="B96" s="7" t="s">
        <v>206</v>
      </c>
      <c r="C96" s="38" t="s">
        <v>184</v>
      </c>
      <c r="D96" s="20">
        <v>774</v>
      </c>
      <c r="E96" s="45">
        <v>470722</v>
      </c>
      <c r="F96" s="46">
        <f t="shared" si="2"/>
        <v>50</v>
      </c>
      <c r="G96" s="47">
        <f t="shared" si="3"/>
        <v>43</v>
      </c>
    </row>
    <row r="97" spans="1:11" ht="14.25" thickBot="1">
      <c r="A97" s="24"/>
      <c r="B97" s="24"/>
      <c r="C97" s="24"/>
    </row>
    <row r="98" spans="1:11" ht="14.25" thickBot="1">
      <c r="C98" s="144" t="s">
        <v>344</v>
      </c>
      <c r="D98" s="145">
        <f>SUM(D11:D96)</f>
        <v>219461</v>
      </c>
      <c r="E98" s="146">
        <f t="shared" ref="E98" si="4">SUM(E11:E96)</f>
        <v>98414189.421000004</v>
      </c>
      <c r="F98"/>
      <c r="G98"/>
      <c r="J98" s="24"/>
      <c r="K98" s="24"/>
    </row>
  </sheetData>
  <autoFilter ref="A10:G96" xr:uid="{00000000-0009-0000-0000-000008000000}">
    <sortState xmlns:xlrd2="http://schemas.microsoft.com/office/spreadsheetml/2017/richdata2" ref="A10:G95">
      <sortCondition ref="A9:A95"/>
    </sortState>
  </autoFilter>
  <mergeCells count="1">
    <mergeCell ref="D9:G9"/>
  </mergeCells>
  <phoneticPr fontId="1"/>
  <hyperlinks>
    <hyperlink ref="I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K98"/>
  <sheetViews>
    <sheetView view="pageBreakPreview" zoomScaleNormal="100" zoomScaleSheetLayoutView="100" workbookViewId="0">
      <pane xSplit="3" ySplit="10" topLeftCell="D11" activePane="bottomRight" state="frozen"/>
      <selection activeCell="E101" sqref="E101"/>
      <selection pane="topRight" activeCell="E101" sqref="E101"/>
      <selection pane="bottomLeft" activeCell="E101" sqref="E101"/>
      <selection pane="bottomRight" activeCell="E101" sqref="E10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4" width="15.25" style="24" customWidth="1"/>
    <col min="5" max="5" width="15.25" style="51" customWidth="1"/>
    <col min="6" max="7" width="15.25" style="24" customWidth="1"/>
    <col min="8" max="8" width="9" style="24"/>
    <col min="9" max="9" width="11.625" bestFit="1" customWidth="1"/>
  </cols>
  <sheetData>
    <row r="1" spans="1:11" ht="24" customHeight="1" thickBot="1">
      <c r="A1" s="1" t="s">
        <v>3</v>
      </c>
      <c r="B1" s="1"/>
      <c r="C1" s="1"/>
      <c r="D1"/>
      <c r="E1"/>
      <c r="F1"/>
      <c r="G1"/>
      <c r="H1"/>
      <c r="I1" s="52" t="s">
        <v>185</v>
      </c>
    </row>
    <row r="2" spans="1:11" ht="24" customHeight="1">
      <c r="A2" s="1" t="s">
        <v>220</v>
      </c>
      <c r="B2" s="1"/>
      <c r="C2" s="1"/>
      <c r="D2"/>
      <c r="E2"/>
      <c r="F2"/>
      <c r="G2"/>
      <c r="H2"/>
    </row>
    <row r="3" spans="1:11" s="4" customFormat="1" ht="14.25" thickBot="1">
      <c r="A3" s="60"/>
      <c r="B3" s="5"/>
      <c r="C3" s="60"/>
      <c r="D3" s="60"/>
      <c r="E3" s="60"/>
      <c r="F3" s="60"/>
      <c r="G3" s="5"/>
      <c r="H3" s="60"/>
      <c r="I3" s="60"/>
      <c r="J3" s="60"/>
      <c r="K3" s="60"/>
    </row>
    <row r="4" spans="1:11" s="24" customFormat="1" ht="27.75" thickBot="1">
      <c r="A4"/>
      <c r="B4"/>
      <c r="C4" s="8"/>
      <c r="D4" s="9" t="s">
        <v>4</v>
      </c>
      <c r="E4" s="56" t="s">
        <v>5</v>
      </c>
      <c r="F4" s="57" t="s">
        <v>6</v>
      </c>
      <c r="G4" s="10" t="s">
        <v>7</v>
      </c>
    </row>
    <row r="5" spans="1:11" s="24" customFormat="1">
      <c r="A5"/>
      <c r="B5"/>
      <c r="C5" s="11" t="s">
        <v>1</v>
      </c>
      <c r="D5" s="12">
        <f>INDEX(D11:D96,MATCH($C$5,$C$11:$C$96,0),0)</f>
        <v>1062</v>
      </c>
      <c r="E5" s="13">
        <f>INDEX(E11:E96,MATCH($C$5,$C$11:$C$96,0),0)</f>
        <v>507791</v>
      </c>
      <c r="F5" s="58">
        <f>INDEX(F11:F96,MATCH($C$5,$C$11:$C$96,0),0)</f>
        <v>42</v>
      </c>
      <c r="G5" s="14">
        <f>INDEX(G11:G96,MATCH($C$5,$C$11:$C$96,0),0)</f>
        <v>39</v>
      </c>
    </row>
    <row r="6" spans="1:11" s="24" customFormat="1">
      <c r="A6"/>
      <c r="B6"/>
      <c r="C6" s="15" t="s">
        <v>8</v>
      </c>
      <c r="D6" s="67">
        <f>ROUND(SUMIF($B$11:$B$96,"G",D11:D96)/(COUNTIFS(B11:B96,"G",D11:D96,"&lt;&gt;")),1)</f>
        <v>1725.6</v>
      </c>
      <c r="E6" s="68">
        <f>ROUND(SUMIF($B$11:$B$96,"G",E11:E96)/(COUNTIFS(B11:B96,"G",D11:D96,"&lt;&gt;")),1)</f>
        <v>891098</v>
      </c>
      <c r="F6" s="17"/>
      <c r="G6" s="18"/>
    </row>
    <row r="7" spans="1:11" s="24" customFormat="1" ht="14.25" thickBot="1">
      <c r="A7"/>
      <c r="B7"/>
      <c r="C7" s="19" t="s">
        <v>9</v>
      </c>
      <c r="D7" s="69">
        <f>ROUND(AVERAGE(D11:D96),1)</f>
        <v>2436.8000000000002</v>
      </c>
      <c r="E7" s="70">
        <f>ROUND(AVERAGE(E11:E96),1)</f>
        <v>1393146.1</v>
      </c>
      <c r="F7" s="21"/>
      <c r="G7" s="22"/>
    </row>
    <row r="8" spans="1:11" s="24" customFormat="1" ht="21" customHeight="1" thickBot="1">
      <c r="A8"/>
      <c r="B8"/>
      <c r="C8"/>
      <c r="D8" s="23"/>
      <c r="E8" s="48"/>
    </row>
    <row r="9" spans="1:11" s="24" customFormat="1" ht="21" customHeight="1">
      <c r="A9"/>
      <c r="B9"/>
      <c r="C9"/>
      <c r="D9" s="203" t="str" cm="1">
        <f t="array" aca="1" ref="D9" ca="1">RIGHT(CELL("filename",A1),4)&amp;"年度（基準日：４月１日～３月31日）"</f>
        <v>2021年度（基準日：４月１日～３月31日）</v>
      </c>
      <c r="E9" s="204"/>
      <c r="F9" s="204"/>
      <c r="G9" s="205"/>
    </row>
    <row r="10" spans="1:11" s="24" customFormat="1" ht="54" customHeight="1">
      <c r="A10" s="25" t="s">
        <v>10</v>
      </c>
      <c r="B10" s="26" t="s">
        <v>11</v>
      </c>
      <c r="C10" s="8" t="s">
        <v>12</v>
      </c>
      <c r="D10" s="49" t="s">
        <v>4</v>
      </c>
      <c r="E10" s="50" t="s">
        <v>5</v>
      </c>
      <c r="F10" s="30" t="s">
        <v>6</v>
      </c>
      <c r="G10" s="31" t="s">
        <v>7</v>
      </c>
    </row>
    <row r="11" spans="1:11" s="24" customFormat="1">
      <c r="A11" s="7" t="s">
        <v>13</v>
      </c>
      <c r="B11" s="7" t="s">
        <v>201</v>
      </c>
      <c r="C11" s="38" t="s">
        <v>14</v>
      </c>
      <c r="D11" s="16">
        <v>5274</v>
      </c>
      <c r="E11" s="39">
        <v>2502325</v>
      </c>
      <c r="F11" s="35">
        <f t="shared" ref="F11:F74" si="0">_xlfn.RANK.EQ(D11,$D$11:$D$96,0)</f>
        <v>8</v>
      </c>
      <c r="G11" s="36">
        <f t="shared" ref="G11:G74" si="1">_xlfn.RANK.EQ(E11,$E$11:$E$96,0)</f>
        <v>9</v>
      </c>
    </row>
    <row r="12" spans="1:11" s="24" customFormat="1">
      <c r="A12" s="7" t="s">
        <v>15</v>
      </c>
      <c r="B12" s="7" t="s">
        <v>202</v>
      </c>
      <c r="C12" s="38" t="s">
        <v>16</v>
      </c>
      <c r="D12" s="16">
        <v>397</v>
      </c>
      <c r="E12" s="39">
        <v>88192</v>
      </c>
      <c r="F12" s="35">
        <f t="shared" si="0"/>
        <v>62</v>
      </c>
      <c r="G12" s="36">
        <f t="shared" si="1"/>
        <v>71</v>
      </c>
    </row>
    <row r="13" spans="1:11" s="24" customFormat="1">
      <c r="A13" s="7" t="s">
        <v>17</v>
      </c>
      <c r="B13" s="7" t="s">
        <v>203</v>
      </c>
      <c r="C13" s="38" t="s">
        <v>18</v>
      </c>
      <c r="D13" s="16">
        <v>781</v>
      </c>
      <c r="E13" s="39">
        <v>101702</v>
      </c>
      <c r="F13" s="35">
        <f t="shared" si="0"/>
        <v>48</v>
      </c>
      <c r="G13" s="36">
        <f t="shared" si="1"/>
        <v>68</v>
      </c>
    </row>
    <row r="14" spans="1:11" s="24" customFormat="1">
      <c r="A14" s="37" t="s">
        <v>19</v>
      </c>
      <c r="B14" s="37" t="s">
        <v>204</v>
      </c>
      <c r="C14" s="32" t="s">
        <v>20</v>
      </c>
      <c r="D14" s="16">
        <v>79</v>
      </c>
      <c r="E14" s="34">
        <v>46062</v>
      </c>
      <c r="F14" s="35">
        <f t="shared" si="0"/>
        <v>81</v>
      </c>
      <c r="G14" s="36">
        <f t="shared" si="1"/>
        <v>78</v>
      </c>
    </row>
    <row r="15" spans="1:11" s="24" customFormat="1">
      <c r="A15" s="7" t="s">
        <v>21</v>
      </c>
      <c r="B15" s="7" t="s">
        <v>203</v>
      </c>
      <c r="C15" s="38" t="s">
        <v>22</v>
      </c>
      <c r="D15" s="16">
        <v>80</v>
      </c>
      <c r="E15" s="39">
        <v>161221</v>
      </c>
      <c r="F15" s="35">
        <f t="shared" si="0"/>
        <v>80</v>
      </c>
      <c r="G15" s="36">
        <f t="shared" si="1"/>
        <v>60</v>
      </c>
    </row>
    <row r="16" spans="1:11" s="24" customFormat="1">
      <c r="A16" s="7" t="s">
        <v>23</v>
      </c>
      <c r="B16" s="7" t="s">
        <v>203</v>
      </c>
      <c r="C16" s="38" t="s">
        <v>24</v>
      </c>
      <c r="D16" s="16">
        <v>64</v>
      </c>
      <c r="E16" s="39">
        <v>33200</v>
      </c>
      <c r="F16" s="35">
        <f t="shared" si="0"/>
        <v>82</v>
      </c>
      <c r="G16" s="36">
        <f t="shared" si="1"/>
        <v>79</v>
      </c>
    </row>
    <row r="17" spans="1:7" s="24" customFormat="1">
      <c r="A17" s="7" t="s">
        <v>25</v>
      </c>
      <c r="B17" s="7" t="s">
        <v>205</v>
      </c>
      <c r="C17" s="38" t="s">
        <v>26</v>
      </c>
      <c r="D17" s="16">
        <v>647</v>
      </c>
      <c r="E17" s="39">
        <v>371838</v>
      </c>
      <c r="F17" s="35">
        <f t="shared" si="0"/>
        <v>53</v>
      </c>
      <c r="G17" s="36">
        <f t="shared" si="1"/>
        <v>46</v>
      </c>
    </row>
    <row r="18" spans="1:7" s="24" customFormat="1">
      <c r="A18" s="7" t="s">
        <v>27</v>
      </c>
      <c r="B18" s="7" t="s">
        <v>206</v>
      </c>
      <c r="C18" s="38" t="s">
        <v>28</v>
      </c>
      <c r="D18" s="16">
        <v>1590</v>
      </c>
      <c r="E18" s="39">
        <v>1016850</v>
      </c>
      <c r="F18" s="35">
        <f t="shared" si="0"/>
        <v>26</v>
      </c>
      <c r="G18" s="36">
        <f t="shared" si="1"/>
        <v>23</v>
      </c>
    </row>
    <row r="19" spans="1:7" s="24" customFormat="1">
      <c r="A19" s="7" t="s">
        <v>29</v>
      </c>
      <c r="B19" s="7" t="s">
        <v>207</v>
      </c>
      <c r="C19" s="38" t="s">
        <v>30</v>
      </c>
      <c r="D19" s="16">
        <v>612</v>
      </c>
      <c r="E19" s="39">
        <v>126113</v>
      </c>
      <c r="F19" s="35">
        <f t="shared" si="0"/>
        <v>55</v>
      </c>
      <c r="G19" s="36">
        <f t="shared" si="1"/>
        <v>63</v>
      </c>
    </row>
    <row r="20" spans="1:7" s="24" customFormat="1">
      <c r="A20" s="7" t="s">
        <v>31</v>
      </c>
      <c r="B20" s="7" t="s">
        <v>201</v>
      </c>
      <c r="C20" s="38" t="s">
        <v>32</v>
      </c>
      <c r="D20" s="16">
        <v>12030</v>
      </c>
      <c r="E20" s="39">
        <v>3799582</v>
      </c>
      <c r="F20" s="35">
        <f t="shared" si="0"/>
        <v>3</v>
      </c>
      <c r="G20" s="36">
        <f t="shared" si="1"/>
        <v>5</v>
      </c>
    </row>
    <row r="21" spans="1:7" s="24" customFormat="1">
      <c r="A21" s="37" t="s">
        <v>33</v>
      </c>
      <c r="B21" s="37" t="s">
        <v>202</v>
      </c>
      <c r="C21" s="32" t="s">
        <v>34</v>
      </c>
      <c r="D21" s="33">
        <v>27</v>
      </c>
      <c r="E21" s="34">
        <v>64821</v>
      </c>
      <c r="F21" s="35">
        <f t="shared" si="0"/>
        <v>84</v>
      </c>
      <c r="G21" s="36">
        <f t="shared" si="1"/>
        <v>76</v>
      </c>
    </row>
    <row r="22" spans="1:7" s="24" customFormat="1">
      <c r="A22" s="37" t="s">
        <v>35</v>
      </c>
      <c r="B22" s="37" t="s">
        <v>206</v>
      </c>
      <c r="C22" s="32" t="s">
        <v>36</v>
      </c>
      <c r="D22" s="33">
        <v>1001</v>
      </c>
      <c r="E22" s="34">
        <v>490913</v>
      </c>
      <c r="F22" s="35">
        <f t="shared" si="0"/>
        <v>44</v>
      </c>
      <c r="G22" s="36">
        <f t="shared" si="1"/>
        <v>40</v>
      </c>
    </row>
    <row r="23" spans="1:7" s="24" customFormat="1">
      <c r="A23" s="7" t="s">
        <v>37</v>
      </c>
      <c r="B23" s="7" t="s">
        <v>206</v>
      </c>
      <c r="C23" s="38" t="s">
        <v>38</v>
      </c>
      <c r="D23" s="16">
        <v>1585</v>
      </c>
      <c r="E23" s="39">
        <v>462038</v>
      </c>
      <c r="F23" s="35">
        <f t="shared" si="0"/>
        <v>27</v>
      </c>
      <c r="G23" s="36">
        <f t="shared" si="1"/>
        <v>41</v>
      </c>
    </row>
    <row r="24" spans="1:7" s="24" customFormat="1">
      <c r="A24" s="7" t="s">
        <v>39</v>
      </c>
      <c r="B24" s="7" t="s">
        <v>204</v>
      </c>
      <c r="C24" s="38" t="s">
        <v>40</v>
      </c>
      <c r="D24" s="16">
        <v>977</v>
      </c>
      <c r="E24" s="39">
        <v>120127</v>
      </c>
      <c r="F24" s="35">
        <f t="shared" si="0"/>
        <v>45</v>
      </c>
      <c r="G24" s="36">
        <f t="shared" si="1"/>
        <v>66</v>
      </c>
    </row>
    <row r="25" spans="1:7" s="24" customFormat="1">
      <c r="A25" s="7" t="s">
        <v>41</v>
      </c>
      <c r="B25" s="7" t="s">
        <v>207</v>
      </c>
      <c r="C25" s="38" t="s">
        <v>42</v>
      </c>
      <c r="D25" s="16">
        <v>1785</v>
      </c>
      <c r="E25" s="39">
        <v>192738</v>
      </c>
      <c r="F25" s="35">
        <f t="shared" si="0"/>
        <v>21</v>
      </c>
      <c r="G25" s="36">
        <f t="shared" si="1"/>
        <v>57</v>
      </c>
    </row>
    <row r="26" spans="1:7" s="24" customFormat="1">
      <c r="A26" s="7" t="s">
        <v>43</v>
      </c>
      <c r="B26" s="7" t="s">
        <v>201</v>
      </c>
      <c r="C26" s="38" t="s">
        <v>44</v>
      </c>
      <c r="D26" s="16">
        <v>8404</v>
      </c>
      <c r="E26" s="39">
        <v>3044610</v>
      </c>
      <c r="F26" s="35">
        <f t="shared" si="0"/>
        <v>4</v>
      </c>
      <c r="G26" s="36">
        <f t="shared" si="1"/>
        <v>7</v>
      </c>
    </row>
    <row r="27" spans="1:7" s="24" customFormat="1">
      <c r="A27" s="7" t="s">
        <v>45</v>
      </c>
      <c r="B27" s="7" t="s">
        <v>204</v>
      </c>
      <c r="C27" s="38" t="s">
        <v>46</v>
      </c>
      <c r="D27" s="16">
        <v>95</v>
      </c>
      <c r="E27" s="39">
        <v>25658</v>
      </c>
      <c r="F27" s="35">
        <f t="shared" si="0"/>
        <v>76</v>
      </c>
      <c r="G27" s="36">
        <f t="shared" si="1"/>
        <v>82</v>
      </c>
    </row>
    <row r="28" spans="1:7" s="24" customFormat="1">
      <c r="A28" s="7" t="s">
        <v>47</v>
      </c>
      <c r="B28" s="7" t="s">
        <v>207</v>
      </c>
      <c r="C28" s="38" t="s">
        <v>48</v>
      </c>
      <c r="D28" s="16">
        <v>128</v>
      </c>
      <c r="E28" s="39">
        <v>99690</v>
      </c>
      <c r="F28" s="35">
        <f t="shared" si="0"/>
        <v>72</v>
      </c>
      <c r="G28" s="36">
        <f t="shared" si="1"/>
        <v>70</v>
      </c>
    </row>
    <row r="29" spans="1:7" s="24" customFormat="1">
      <c r="A29" s="7" t="s">
        <v>49</v>
      </c>
      <c r="B29" s="7" t="s">
        <v>206</v>
      </c>
      <c r="C29" s="38" t="s">
        <v>50</v>
      </c>
      <c r="D29" s="16">
        <v>1328</v>
      </c>
      <c r="E29" s="39">
        <v>725813</v>
      </c>
      <c r="F29" s="35">
        <f t="shared" si="0"/>
        <v>34</v>
      </c>
      <c r="G29" s="36">
        <f t="shared" si="1"/>
        <v>31</v>
      </c>
    </row>
    <row r="30" spans="1:7" s="24" customFormat="1">
      <c r="A30" s="7" t="s">
        <v>51</v>
      </c>
      <c r="B30" s="7" t="s">
        <v>207</v>
      </c>
      <c r="C30" s="38" t="s">
        <v>52</v>
      </c>
      <c r="D30" s="16">
        <v>882</v>
      </c>
      <c r="E30" s="39">
        <v>405778</v>
      </c>
      <c r="F30" s="35">
        <f t="shared" si="0"/>
        <v>46</v>
      </c>
      <c r="G30" s="36">
        <f t="shared" si="1"/>
        <v>45</v>
      </c>
    </row>
    <row r="31" spans="1:7" s="24" customFormat="1">
      <c r="A31" s="7" t="s">
        <v>53</v>
      </c>
      <c r="B31" s="7" t="s">
        <v>201</v>
      </c>
      <c r="C31" s="38" t="s">
        <v>54</v>
      </c>
      <c r="D31" s="16">
        <v>4882</v>
      </c>
      <c r="E31" s="39">
        <v>4759283</v>
      </c>
      <c r="F31" s="35">
        <f t="shared" si="0"/>
        <v>10</v>
      </c>
      <c r="G31" s="36">
        <f t="shared" si="1"/>
        <v>4</v>
      </c>
    </row>
    <row r="32" spans="1:7" s="24" customFormat="1">
      <c r="A32" s="7" t="s">
        <v>55</v>
      </c>
      <c r="B32" s="7" t="s">
        <v>201</v>
      </c>
      <c r="C32" s="38" t="s">
        <v>56</v>
      </c>
      <c r="D32" s="16">
        <v>34546</v>
      </c>
      <c r="E32" s="39">
        <v>12644668.295</v>
      </c>
      <c r="F32" s="35">
        <f t="shared" si="0"/>
        <v>2</v>
      </c>
      <c r="G32" s="36">
        <f t="shared" si="1"/>
        <v>2</v>
      </c>
    </row>
    <row r="33" spans="1:7" s="24" customFormat="1">
      <c r="A33" s="7" t="s">
        <v>57</v>
      </c>
      <c r="B33" s="7" t="s">
        <v>205</v>
      </c>
      <c r="C33" s="38" t="s">
        <v>58</v>
      </c>
      <c r="D33" s="16">
        <v>1198</v>
      </c>
      <c r="E33" s="39">
        <v>1312637.3639999998</v>
      </c>
      <c r="F33" s="35">
        <f t="shared" si="0"/>
        <v>36</v>
      </c>
      <c r="G33" s="36">
        <f t="shared" si="1"/>
        <v>18</v>
      </c>
    </row>
    <row r="34" spans="1:7" s="24" customFormat="1">
      <c r="A34" s="37" t="s">
        <v>59</v>
      </c>
      <c r="B34" s="37" t="s">
        <v>204</v>
      </c>
      <c r="C34" s="32" t="s">
        <v>60</v>
      </c>
      <c r="D34" s="16">
        <v>184</v>
      </c>
      <c r="E34" s="34">
        <v>56233</v>
      </c>
      <c r="F34" s="35">
        <f t="shared" si="0"/>
        <v>69</v>
      </c>
      <c r="G34" s="36">
        <f t="shared" si="1"/>
        <v>77</v>
      </c>
    </row>
    <row r="35" spans="1:7" s="24" customFormat="1">
      <c r="A35" s="7" t="s">
        <v>61</v>
      </c>
      <c r="B35" s="7" t="s">
        <v>204</v>
      </c>
      <c r="C35" s="38" t="s">
        <v>62</v>
      </c>
      <c r="D35" s="16">
        <v>760</v>
      </c>
      <c r="E35" s="39">
        <v>239133</v>
      </c>
      <c r="F35" s="35">
        <f t="shared" si="0"/>
        <v>49</v>
      </c>
      <c r="G35" s="36">
        <f t="shared" si="1"/>
        <v>53</v>
      </c>
    </row>
    <row r="36" spans="1:7" s="24" customFormat="1">
      <c r="A36" s="7" t="s">
        <v>63</v>
      </c>
      <c r="B36" s="7" t="s">
        <v>203</v>
      </c>
      <c r="C36" s="38" t="s">
        <v>64</v>
      </c>
      <c r="D36" s="16">
        <v>3539</v>
      </c>
      <c r="E36" s="39">
        <v>1112339</v>
      </c>
      <c r="F36" s="35">
        <f t="shared" si="0"/>
        <v>13</v>
      </c>
      <c r="G36" s="36">
        <f t="shared" si="1"/>
        <v>21</v>
      </c>
    </row>
    <row r="37" spans="1:7" s="24" customFormat="1">
      <c r="A37" s="7" t="s">
        <v>65</v>
      </c>
      <c r="B37" s="7" t="s">
        <v>207</v>
      </c>
      <c r="C37" s="38" t="s">
        <v>66</v>
      </c>
      <c r="D37" s="16">
        <v>723</v>
      </c>
      <c r="E37" s="39">
        <v>278168</v>
      </c>
      <c r="F37" s="35">
        <f t="shared" si="0"/>
        <v>50</v>
      </c>
      <c r="G37" s="36">
        <f t="shared" si="1"/>
        <v>51</v>
      </c>
    </row>
    <row r="38" spans="1:7" s="24" customFormat="1">
      <c r="A38" s="7" t="s">
        <v>67</v>
      </c>
      <c r="B38" s="7" t="s">
        <v>202</v>
      </c>
      <c r="C38" s="38" t="s">
        <v>68</v>
      </c>
      <c r="D38" s="16">
        <v>445</v>
      </c>
      <c r="E38" s="39">
        <v>368824</v>
      </c>
      <c r="F38" s="35">
        <f t="shared" si="0"/>
        <v>60</v>
      </c>
      <c r="G38" s="36">
        <f t="shared" si="1"/>
        <v>48</v>
      </c>
    </row>
    <row r="39" spans="1:7" s="24" customFormat="1">
      <c r="A39" s="7" t="s">
        <v>69</v>
      </c>
      <c r="B39" s="7" t="s">
        <v>203</v>
      </c>
      <c r="C39" s="38" t="s">
        <v>70</v>
      </c>
      <c r="D39" s="16">
        <v>1762</v>
      </c>
      <c r="E39" s="39">
        <v>341392</v>
      </c>
      <c r="F39" s="35">
        <f t="shared" si="0"/>
        <v>22</v>
      </c>
      <c r="G39" s="36">
        <f t="shared" si="1"/>
        <v>50</v>
      </c>
    </row>
    <row r="40" spans="1:7" s="24" customFormat="1">
      <c r="A40" s="7" t="s">
        <v>71</v>
      </c>
      <c r="B40" s="7" t="s">
        <v>203</v>
      </c>
      <c r="C40" s="38" t="s">
        <v>72</v>
      </c>
      <c r="D40" s="16">
        <v>1093</v>
      </c>
      <c r="E40" s="39">
        <v>194235</v>
      </c>
      <c r="F40" s="35">
        <f t="shared" si="0"/>
        <v>40</v>
      </c>
      <c r="G40" s="36">
        <f t="shared" si="1"/>
        <v>56</v>
      </c>
    </row>
    <row r="41" spans="1:7" s="24" customFormat="1">
      <c r="A41" s="37" t="s">
        <v>73</v>
      </c>
      <c r="B41" s="37" t="s">
        <v>204</v>
      </c>
      <c r="C41" s="32" t="s">
        <v>74</v>
      </c>
      <c r="D41" s="16">
        <v>492</v>
      </c>
      <c r="E41" s="34">
        <v>766628</v>
      </c>
      <c r="F41" s="35">
        <f t="shared" si="0"/>
        <v>58</v>
      </c>
      <c r="G41" s="36">
        <f t="shared" si="1"/>
        <v>29</v>
      </c>
    </row>
    <row r="42" spans="1:7" s="24" customFormat="1">
      <c r="A42" s="37" t="s">
        <v>75</v>
      </c>
      <c r="B42" s="37" t="s">
        <v>208</v>
      </c>
      <c r="C42" s="32" t="s">
        <v>76</v>
      </c>
      <c r="D42" s="16">
        <v>149</v>
      </c>
      <c r="E42" s="34">
        <v>122584</v>
      </c>
      <c r="F42" s="35">
        <f t="shared" si="0"/>
        <v>71</v>
      </c>
      <c r="G42" s="36">
        <f t="shared" si="1"/>
        <v>65</v>
      </c>
    </row>
    <row r="43" spans="1:7" s="24" customFormat="1">
      <c r="A43" s="7" t="s">
        <v>77</v>
      </c>
      <c r="B43" s="7" t="s">
        <v>203</v>
      </c>
      <c r="C43" s="38" t="s">
        <v>78</v>
      </c>
      <c r="D43" s="16">
        <v>409</v>
      </c>
      <c r="E43" s="39">
        <v>362530</v>
      </c>
      <c r="F43" s="35">
        <f t="shared" si="0"/>
        <v>61</v>
      </c>
      <c r="G43" s="36">
        <f t="shared" si="1"/>
        <v>49</v>
      </c>
    </row>
    <row r="44" spans="1:7" s="24" customFormat="1">
      <c r="A44" s="7" t="s">
        <v>79</v>
      </c>
      <c r="B44" s="7" t="s">
        <v>207</v>
      </c>
      <c r="C44" s="38" t="s">
        <v>80</v>
      </c>
      <c r="D44" s="16">
        <v>1180</v>
      </c>
      <c r="E44" s="39">
        <v>369090</v>
      </c>
      <c r="F44" s="35">
        <f t="shared" si="0"/>
        <v>38</v>
      </c>
      <c r="G44" s="36">
        <f t="shared" si="1"/>
        <v>47</v>
      </c>
    </row>
    <row r="45" spans="1:7" s="24" customFormat="1">
      <c r="A45" s="7" t="s">
        <v>81</v>
      </c>
      <c r="B45" s="7" t="s">
        <v>208</v>
      </c>
      <c r="C45" s="38" t="s">
        <v>82</v>
      </c>
      <c r="D45" s="16">
        <v>95</v>
      </c>
      <c r="E45" s="39">
        <v>6592</v>
      </c>
      <c r="F45" s="35">
        <f t="shared" si="0"/>
        <v>76</v>
      </c>
      <c r="G45" s="36">
        <f t="shared" si="1"/>
        <v>86</v>
      </c>
    </row>
    <row r="46" spans="1:7" s="24" customFormat="1">
      <c r="A46" s="7" t="s">
        <v>83</v>
      </c>
      <c r="B46" s="7" t="s">
        <v>201</v>
      </c>
      <c r="C46" s="38" t="s">
        <v>84</v>
      </c>
      <c r="D46" s="16">
        <v>1955</v>
      </c>
      <c r="E46" s="39">
        <v>1258036</v>
      </c>
      <c r="F46" s="35">
        <f t="shared" si="0"/>
        <v>19</v>
      </c>
      <c r="G46" s="36">
        <f t="shared" si="1"/>
        <v>19</v>
      </c>
    </row>
    <row r="47" spans="1:7" s="24" customFormat="1">
      <c r="A47" s="7" t="s">
        <v>85</v>
      </c>
      <c r="B47" s="7" t="s">
        <v>203</v>
      </c>
      <c r="C47" s="38" t="s">
        <v>86</v>
      </c>
      <c r="D47" s="16">
        <v>311</v>
      </c>
      <c r="E47" s="39">
        <v>229472</v>
      </c>
      <c r="F47" s="35">
        <f t="shared" si="0"/>
        <v>65</v>
      </c>
      <c r="G47" s="36">
        <f t="shared" si="1"/>
        <v>54</v>
      </c>
    </row>
    <row r="48" spans="1:7" s="24" customFormat="1">
      <c r="A48" s="37" t="s">
        <v>87</v>
      </c>
      <c r="B48" s="37" t="s">
        <v>202</v>
      </c>
      <c r="C48" s="32" t="s">
        <v>88</v>
      </c>
      <c r="D48" s="33">
        <v>19</v>
      </c>
      <c r="E48" s="34">
        <v>32918</v>
      </c>
      <c r="F48" s="35">
        <f t="shared" si="0"/>
        <v>86</v>
      </c>
      <c r="G48" s="36">
        <f t="shared" si="1"/>
        <v>80</v>
      </c>
    </row>
    <row r="49" spans="1:7" s="24" customFormat="1">
      <c r="A49" s="37" t="s">
        <v>89</v>
      </c>
      <c r="B49" s="37" t="s">
        <v>206</v>
      </c>
      <c r="C49" s="32" t="s">
        <v>90</v>
      </c>
      <c r="D49" s="33">
        <v>798</v>
      </c>
      <c r="E49" s="34">
        <v>871423</v>
      </c>
      <c r="F49" s="35">
        <f t="shared" si="0"/>
        <v>47</v>
      </c>
      <c r="G49" s="36">
        <f t="shared" si="1"/>
        <v>25</v>
      </c>
    </row>
    <row r="50" spans="1:7" s="24" customFormat="1">
      <c r="A50" s="37" t="s">
        <v>91</v>
      </c>
      <c r="B50" s="37" t="s">
        <v>206</v>
      </c>
      <c r="C50" s="32" t="s">
        <v>92</v>
      </c>
      <c r="D50" s="33">
        <v>2275</v>
      </c>
      <c r="E50" s="34">
        <v>1414051.263</v>
      </c>
      <c r="F50" s="35">
        <f t="shared" si="0"/>
        <v>16</v>
      </c>
      <c r="G50" s="36">
        <f t="shared" si="1"/>
        <v>17</v>
      </c>
    </row>
    <row r="51" spans="1:7" s="24" customFormat="1">
      <c r="A51" s="37" t="s">
        <v>93</v>
      </c>
      <c r="B51" s="37" t="s">
        <v>208</v>
      </c>
      <c r="C51" s="32" t="s">
        <v>94</v>
      </c>
      <c r="D51" s="33">
        <v>89</v>
      </c>
      <c r="E51" s="34">
        <v>84923</v>
      </c>
      <c r="F51" s="35">
        <f t="shared" si="0"/>
        <v>78</v>
      </c>
      <c r="G51" s="36">
        <f t="shared" si="1"/>
        <v>72</v>
      </c>
    </row>
    <row r="52" spans="1:7" s="24" customFormat="1">
      <c r="A52" s="37" t="s">
        <v>95</v>
      </c>
      <c r="B52" s="37" t="s">
        <v>206</v>
      </c>
      <c r="C52" s="32" t="s">
        <v>96</v>
      </c>
      <c r="D52" s="33">
        <v>1753</v>
      </c>
      <c r="E52" s="34">
        <v>796132</v>
      </c>
      <c r="F52" s="35">
        <f t="shared" si="0"/>
        <v>23</v>
      </c>
      <c r="G52" s="36">
        <f t="shared" si="1"/>
        <v>27</v>
      </c>
    </row>
    <row r="53" spans="1:7" s="24" customFormat="1">
      <c r="A53" s="37" t="s">
        <v>97</v>
      </c>
      <c r="B53" s="37" t="s">
        <v>206</v>
      </c>
      <c r="C53" s="32" t="s">
        <v>98</v>
      </c>
      <c r="D53" s="33">
        <v>1071</v>
      </c>
      <c r="E53" s="34">
        <v>690161.58799999999</v>
      </c>
      <c r="F53" s="35">
        <f t="shared" si="0"/>
        <v>41</v>
      </c>
      <c r="G53" s="36">
        <f t="shared" si="1"/>
        <v>33</v>
      </c>
    </row>
    <row r="54" spans="1:7" s="24" customFormat="1">
      <c r="A54" s="37" t="s">
        <v>99</v>
      </c>
      <c r="B54" s="37" t="s">
        <v>206</v>
      </c>
      <c r="C54" s="32" t="s">
        <v>100</v>
      </c>
      <c r="D54" s="33">
        <v>2229</v>
      </c>
      <c r="E54" s="34">
        <v>1062533</v>
      </c>
      <c r="F54" s="35">
        <f t="shared" si="0"/>
        <v>18</v>
      </c>
      <c r="G54" s="36">
        <f t="shared" si="1"/>
        <v>22</v>
      </c>
    </row>
    <row r="55" spans="1:7" s="24" customFormat="1">
      <c r="A55" s="37" t="s">
        <v>101</v>
      </c>
      <c r="B55" s="37" t="s">
        <v>206</v>
      </c>
      <c r="C55" s="32" t="s">
        <v>102</v>
      </c>
      <c r="D55" s="33">
        <v>1789</v>
      </c>
      <c r="E55" s="34">
        <v>1016029</v>
      </c>
      <c r="F55" s="35">
        <f t="shared" si="0"/>
        <v>20</v>
      </c>
      <c r="G55" s="36">
        <f t="shared" si="1"/>
        <v>24</v>
      </c>
    </row>
    <row r="56" spans="1:7" s="24" customFormat="1">
      <c r="A56" s="37" t="s">
        <v>103</v>
      </c>
      <c r="B56" s="37" t="s">
        <v>207</v>
      </c>
      <c r="C56" s="32" t="s">
        <v>104</v>
      </c>
      <c r="D56" s="33">
        <v>1579</v>
      </c>
      <c r="E56" s="34">
        <v>432587</v>
      </c>
      <c r="F56" s="35">
        <f t="shared" si="0"/>
        <v>28</v>
      </c>
      <c r="G56" s="36">
        <f t="shared" si="1"/>
        <v>43</v>
      </c>
    </row>
    <row r="57" spans="1:7" s="24" customFormat="1">
      <c r="A57" s="37" t="s">
        <v>105</v>
      </c>
      <c r="B57" s="37" t="s">
        <v>205</v>
      </c>
      <c r="C57" s="32" t="s">
        <v>106</v>
      </c>
      <c r="D57" s="33">
        <v>471</v>
      </c>
      <c r="E57" s="34">
        <v>710628</v>
      </c>
      <c r="F57" s="35">
        <f t="shared" si="0"/>
        <v>59</v>
      </c>
      <c r="G57" s="36">
        <f t="shared" si="1"/>
        <v>32</v>
      </c>
    </row>
    <row r="58" spans="1:7" s="24" customFormat="1">
      <c r="A58" s="37" t="s">
        <v>107</v>
      </c>
      <c r="B58" s="37" t="s">
        <v>201</v>
      </c>
      <c r="C58" s="32" t="s">
        <v>108</v>
      </c>
      <c r="D58" s="33">
        <v>4369</v>
      </c>
      <c r="E58" s="34">
        <v>3065973</v>
      </c>
      <c r="F58" s="35">
        <f t="shared" si="0"/>
        <v>11</v>
      </c>
      <c r="G58" s="36">
        <f t="shared" si="1"/>
        <v>6</v>
      </c>
    </row>
    <row r="59" spans="1:7" s="24" customFormat="1">
      <c r="A59" s="37" t="s">
        <v>109</v>
      </c>
      <c r="B59" s="37" t="s">
        <v>203</v>
      </c>
      <c r="C59" s="32" t="s">
        <v>110</v>
      </c>
      <c r="D59" s="33">
        <v>714</v>
      </c>
      <c r="E59" s="34">
        <v>268962</v>
      </c>
      <c r="F59" s="35">
        <f t="shared" si="0"/>
        <v>51</v>
      </c>
      <c r="G59" s="36">
        <f t="shared" si="1"/>
        <v>52</v>
      </c>
    </row>
    <row r="60" spans="1:7" s="24" customFormat="1">
      <c r="A60" s="37" t="s">
        <v>111</v>
      </c>
      <c r="B60" s="37" t="s">
        <v>202</v>
      </c>
      <c r="C60" s="32" t="s">
        <v>112</v>
      </c>
      <c r="D60" s="33">
        <v>233</v>
      </c>
      <c r="E60" s="34">
        <v>82580</v>
      </c>
      <c r="F60" s="35">
        <f t="shared" si="0"/>
        <v>67</v>
      </c>
      <c r="G60" s="36">
        <f t="shared" si="1"/>
        <v>73</v>
      </c>
    </row>
    <row r="61" spans="1:7" s="24" customFormat="1">
      <c r="A61" s="37" t="s">
        <v>113</v>
      </c>
      <c r="B61" s="37" t="s">
        <v>203</v>
      </c>
      <c r="C61" s="32" t="s">
        <v>114</v>
      </c>
      <c r="D61" s="33">
        <v>109</v>
      </c>
      <c r="E61" s="34">
        <v>124507</v>
      </c>
      <c r="F61" s="35">
        <f t="shared" si="0"/>
        <v>74</v>
      </c>
      <c r="G61" s="36">
        <f t="shared" si="1"/>
        <v>64</v>
      </c>
    </row>
    <row r="62" spans="1:7" s="24" customFormat="1">
      <c r="A62" s="37" t="s">
        <v>115</v>
      </c>
      <c r="B62" s="37" t="s">
        <v>206</v>
      </c>
      <c r="C62" s="32" t="s">
        <v>116</v>
      </c>
      <c r="D62" s="33">
        <v>1343</v>
      </c>
      <c r="E62" s="34">
        <v>831035</v>
      </c>
      <c r="F62" s="35">
        <f t="shared" si="0"/>
        <v>33</v>
      </c>
      <c r="G62" s="36">
        <f t="shared" si="1"/>
        <v>26</v>
      </c>
    </row>
    <row r="63" spans="1:7" s="24" customFormat="1">
      <c r="A63" s="37" t="s">
        <v>117</v>
      </c>
      <c r="B63" s="37" t="s">
        <v>204</v>
      </c>
      <c r="C63" s="32" t="s">
        <v>118</v>
      </c>
      <c r="D63" s="33">
        <v>327</v>
      </c>
      <c r="E63" s="34">
        <v>138687</v>
      </c>
      <c r="F63" s="35">
        <f t="shared" si="0"/>
        <v>64</v>
      </c>
      <c r="G63" s="36">
        <f t="shared" si="1"/>
        <v>61</v>
      </c>
    </row>
    <row r="64" spans="1:7" s="24" customFormat="1">
      <c r="A64" s="37" t="s">
        <v>119</v>
      </c>
      <c r="B64" s="37" t="s">
        <v>205</v>
      </c>
      <c r="C64" s="32" t="s">
        <v>120</v>
      </c>
      <c r="D64" s="33">
        <v>551</v>
      </c>
      <c r="E64" s="34">
        <v>448208</v>
      </c>
      <c r="F64" s="35">
        <f t="shared" si="0"/>
        <v>57</v>
      </c>
      <c r="G64" s="36">
        <f t="shared" si="1"/>
        <v>42</v>
      </c>
    </row>
    <row r="65" spans="1:7" s="24" customFormat="1">
      <c r="A65" s="37" t="s">
        <v>121</v>
      </c>
      <c r="B65" s="37" t="s">
        <v>201</v>
      </c>
      <c r="C65" s="32" t="s">
        <v>122</v>
      </c>
      <c r="D65" s="33">
        <v>41297</v>
      </c>
      <c r="E65" s="34">
        <v>37284530</v>
      </c>
      <c r="F65" s="35">
        <f t="shared" si="0"/>
        <v>1</v>
      </c>
      <c r="G65" s="36">
        <f t="shared" si="1"/>
        <v>1</v>
      </c>
    </row>
    <row r="66" spans="1:7" s="24" customFormat="1">
      <c r="A66" s="37" t="s">
        <v>123</v>
      </c>
      <c r="B66" s="37" t="s">
        <v>202</v>
      </c>
      <c r="C66" s="32" t="s">
        <v>124</v>
      </c>
      <c r="D66" s="33">
        <v>81</v>
      </c>
      <c r="E66" s="34">
        <v>179442</v>
      </c>
      <c r="F66" s="35">
        <f t="shared" si="0"/>
        <v>79</v>
      </c>
      <c r="G66" s="36">
        <f t="shared" si="1"/>
        <v>59</v>
      </c>
    </row>
    <row r="67" spans="1:7" s="24" customFormat="1">
      <c r="A67" s="37" t="s">
        <v>125</v>
      </c>
      <c r="B67" s="37" t="s">
        <v>203</v>
      </c>
      <c r="C67" s="32" t="s">
        <v>126</v>
      </c>
      <c r="D67" s="33">
        <v>190</v>
      </c>
      <c r="E67" s="34">
        <v>127704</v>
      </c>
      <c r="F67" s="35">
        <f t="shared" si="0"/>
        <v>68</v>
      </c>
      <c r="G67" s="36">
        <f t="shared" si="1"/>
        <v>62</v>
      </c>
    </row>
    <row r="68" spans="1:7" s="24" customFormat="1">
      <c r="A68" s="37" t="s">
        <v>127</v>
      </c>
      <c r="B68" s="37" t="s">
        <v>201</v>
      </c>
      <c r="C68" s="32" t="s">
        <v>128</v>
      </c>
      <c r="D68" s="33">
        <v>5190</v>
      </c>
      <c r="E68" s="34">
        <v>8505855</v>
      </c>
      <c r="F68" s="35">
        <f t="shared" si="0"/>
        <v>9</v>
      </c>
      <c r="G68" s="36">
        <f t="shared" si="1"/>
        <v>3</v>
      </c>
    </row>
    <row r="69" spans="1:7" s="24" customFormat="1">
      <c r="A69" s="37" t="s">
        <v>129</v>
      </c>
      <c r="B69" s="37" t="s">
        <v>202</v>
      </c>
      <c r="C69" s="32" t="s">
        <v>130</v>
      </c>
      <c r="D69" s="33">
        <v>238</v>
      </c>
      <c r="E69" s="34">
        <v>190946</v>
      </c>
      <c r="F69" s="35">
        <f t="shared" si="0"/>
        <v>66</v>
      </c>
      <c r="G69" s="36">
        <f t="shared" si="1"/>
        <v>58</v>
      </c>
    </row>
    <row r="70" spans="1:7" s="24" customFormat="1">
      <c r="A70" s="37" t="s">
        <v>131</v>
      </c>
      <c r="B70" s="37" t="s">
        <v>201</v>
      </c>
      <c r="C70" s="32" t="s">
        <v>132</v>
      </c>
      <c r="D70" s="33">
        <v>3883</v>
      </c>
      <c r="E70" s="34">
        <v>2454681</v>
      </c>
      <c r="F70" s="35">
        <f t="shared" si="0"/>
        <v>12</v>
      </c>
      <c r="G70" s="36">
        <f t="shared" si="1"/>
        <v>10</v>
      </c>
    </row>
    <row r="71" spans="1:7" s="24" customFormat="1">
      <c r="A71" s="37" t="s">
        <v>133</v>
      </c>
      <c r="B71" s="37" t="s">
        <v>202</v>
      </c>
      <c r="C71" s="32" t="s">
        <v>134</v>
      </c>
      <c r="D71" s="33">
        <v>169</v>
      </c>
      <c r="E71" s="34">
        <v>23861</v>
      </c>
      <c r="F71" s="35">
        <f t="shared" si="0"/>
        <v>70</v>
      </c>
      <c r="G71" s="36">
        <f t="shared" si="1"/>
        <v>84</v>
      </c>
    </row>
    <row r="72" spans="1:7" s="24" customFormat="1">
      <c r="A72" s="37" t="s">
        <v>135</v>
      </c>
      <c r="B72" s="37" t="s">
        <v>202</v>
      </c>
      <c r="C72" s="32" t="s">
        <v>136</v>
      </c>
      <c r="D72" s="33">
        <v>61</v>
      </c>
      <c r="E72" s="34">
        <v>24687</v>
      </c>
      <c r="F72" s="35">
        <f t="shared" si="0"/>
        <v>83</v>
      </c>
      <c r="G72" s="36">
        <f t="shared" si="1"/>
        <v>83</v>
      </c>
    </row>
    <row r="73" spans="1:7" s="24" customFormat="1">
      <c r="A73" s="37" t="s">
        <v>137</v>
      </c>
      <c r="B73" s="37" t="s">
        <v>207</v>
      </c>
      <c r="C73" s="32" t="s">
        <v>138</v>
      </c>
      <c r="D73" s="33">
        <v>370</v>
      </c>
      <c r="E73" s="34">
        <v>100090</v>
      </c>
      <c r="F73" s="35">
        <f t="shared" si="0"/>
        <v>63</v>
      </c>
      <c r="G73" s="36">
        <f t="shared" si="1"/>
        <v>69</v>
      </c>
    </row>
    <row r="74" spans="1:7" s="24" customFormat="1">
      <c r="A74" s="37" t="s">
        <v>139</v>
      </c>
      <c r="B74" s="37" t="s">
        <v>208</v>
      </c>
      <c r="C74" s="32" t="s">
        <v>140</v>
      </c>
      <c r="D74" s="33">
        <v>99</v>
      </c>
      <c r="E74" s="34">
        <v>203392</v>
      </c>
      <c r="F74" s="35">
        <f t="shared" si="0"/>
        <v>75</v>
      </c>
      <c r="G74" s="36">
        <f t="shared" si="1"/>
        <v>55</v>
      </c>
    </row>
    <row r="75" spans="1:7" s="24" customFormat="1">
      <c r="A75" s="37" t="s">
        <v>141</v>
      </c>
      <c r="B75" s="37" t="s">
        <v>207</v>
      </c>
      <c r="C75" s="32" t="s">
        <v>142</v>
      </c>
      <c r="D75" s="33">
        <v>646</v>
      </c>
      <c r="E75" s="34">
        <v>74850</v>
      </c>
      <c r="F75" s="35">
        <f t="shared" ref="F75:F96" si="2">_xlfn.RANK.EQ(D75,$D$11:$D$96,0)</f>
        <v>54</v>
      </c>
      <c r="G75" s="36">
        <f t="shared" ref="G75:G96" si="3">_xlfn.RANK.EQ(E75,$E$11:$E$96,0)</f>
        <v>75</v>
      </c>
    </row>
    <row r="76" spans="1:7" s="24" customFormat="1">
      <c r="A76" s="37" t="s">
        <v>143</v>
      </c>
      <c r="B76" s="37" t="s">
        <v>206</v>
      </c>
      <c r="C76" s="32" t="s">
        <v>144</v>
      </c>
      <c r="D76" s="33">
        <v>1478</v>
      </c>
      <c r="E76" s="34">
        <v>521350</v>
      </c>
      <c r="F76" s="35">
        <f t="shared" si="2"/>
        <v>30</v>
      </c>
      <c r="G76" s="36">
        <f t="shared" si="3"/>
        <v>38</v>
      </c>
    </row>
    <row r="77" spans="1:7" s="24" customFormat="1">
      <c r="A77" s="37" t="s">
        <v>145</v>
      </c>
      <c r="B77" s="37" t="s">
        <v>206</v>
      </c>
      <c r="C77" s="32" t="s">
        <v>146</v>
      </c>
      <c r="D77" s="33">
        <v>1453</v>
      </c>
      <c r="E77" s="34">
        <v>522234</v>
      </c>
      <c r="F77" s="35">
        <f t="shared" si="2"/>
        <v>31</v>
      </c>
      <c r="G77" s="36">
        <f t="shared" si="3"/>
        <v>37</v>
      </c>
    </row>
    <row r="78" spans="1:7" s="24" customFormat="1">
      <c r="A78" s="37" t="s">
        <v>147</v>
      </c>
      <c r="B78" s="37" t="s">
        <v>201</v>
      </c>
      <c r="C78" s="32" t="s">
        <v>148</v>
      </c>
      <c r="D78" s="33">
        <v>3459</v>
      </c>
      <c r="E78" s="34">
        <v>2138801</v>
      </c>
      <c r="F78" s="35">
        <f t="shared" si="2"/>
        <v>14</v>
      </c>
      <c r="G78" s="36">
        <f t="shared" si="3"/>
        <v>11</v>
      </c>
    </row>
    <row r="79" spans="1:7" s="24" customFormat="1">
      <c r="A79" s="37" t="s">
        <v>149</v>
      </c>
      <c r="B79" s="37" t="s">
        <v>201</v>
      </c>
      <c r="C79" s="32" t="s">
        <v>150</v>
      </c>
      <c r="D79" s="33">
        <v>7733</v>
      </c>
      <c r="E79" s="34">
        <v>2035085</v>
      </c>
      <c r="F79" s="35">
        <f t="shared" si="2"/>
        <v>5</v>
      </c>
      <c r="G79" s="36">
        <f t="shared" si="3"/>
        <v>12</v>
      </c>
    </row>
    <row r="80" spans="1:7" s="24" customFormat="1">
      <c r="A80" s="37" t="s">
        <v>151</v>
      </c>
      <c r="B80" s="37" t="s">
        <v>206</v>
      </c>
      <c r="C80" s="32" t="s">
        <v>152</v>
      </c>
      <c r="D80" s="33">
        <v>3372</v>
      </c>
      <c r="E80" s="34">
        <v>767082</v>
      </c>
      <c r="F80" s="35">
        <f t="shared" si="2"/>
        <v>15</v>
      </c>
      <c r="G80" s="36">
        <f t="shared" si="3"/>
        <v>28</v>
      </c>
    </row>
    <row r="81" spans="1:7" s="24" customFormat="1">
      <c r="A81" s="37" t="s">
        <v>153</v>
      </c>
      <c r="B81" s="37" t="s">
        <v>206</v>
      </c>
      <c r="C81" s="32" t="s">
        <v>154</v>
      </c>
      <c r="D81" s="33">
        <v>1729</v>
      </c>
      <c r="E81" s="34">
        <v>1657698</v>
      </c>
      <c r="F81" s="35">
        <f t="shared" si="2"/>
        <v>24</v>
      </c>
      <c r="G81" s="36">
        <f t="shared" si="3"/>
        <v>14</v>
      </c>
    </row>
    <row r="82" spans="1:7" s="24" customFormat="1">
      <c r="A82" s="37" t="s">
        <v>155</v>
      </c>
      <c r="B82" s="37" t="s">
        <v>202</v>
      </c>
      <c r="C82" s="32" t="s">
        <v>156</v>
      </c>
      <c r="D82" s="33">
        <v>1183</v>
      </c>
      <c r="E82" s="34">
        <v>19919</v>
      </c>
      <c r="F82" s="35">
        <f t="shared" si="2"/>
        <v>37</v>
      </c>
      <c r="G82" s="36">
        <f t="shared" si="3"/>
        <v>85</v>
      </c>
    </row>
    <row r="83" spans="1:7" s="24" customFormat="1">
      <c r="A83" s="7" t="s">
        <v>157</v>
      </c>
      <c r="B83" s="7" t="s">
        <v>206</v>
      </c>
      <c r="C83" s="38" t="s">
        <v>158</v>
      </c>
      <c r="D83" s="16">
        <v>1387</v>
      </c>
      <c r="E83" s="39">
        <v>739003</v>
      </c>
      <c r="F83" s="35">
        <f t="shared" si="2"/>
        <v>32</v>
      </c>
      <c r="G83" s="36">
        <f t="shared" si="3"/>
        <v>30</v>
      </c>
    </row>
    <row r="84" spans="1:7" s="24" customFormat="1">
      <c r="A84" s="7" t="s">
        <v>159</v>
      </c>
      <c r="B84" s="7" t="s">
        <v>206</v>
      </c>
      <c r="C84" s="38" t="s">
        <v>160</v>
      </c>
      <c r="D84" s="16">
        <v>2239</v>
      </c>
      <c r="E84" s="39">
        <v>1475914</v>
      </c>
      <c r="F84" s="35">
        <f t="shared" si="2"/>
        <v>17</v>
      </c>
      <c r="G84" s="36">
        <f t="shared" si="3"/>
        <v>15</v>
      </c>
    </row>
    <row r="85" spans="1:7" s="24" customFormat="1">
      <c r="A85" s="6" t="s">
        <v>161</v>
      </c>
      <c r="B85" s="6" t="s">
        <v>206</v>
      </c>
      <c r="C85" s="40" t="s">
        <v>162</v>
      </c>
      <c r="D85" s="41">
        <v>1062</v>
      </c>
      <c r="E85" s="42">
        <v>507791</v>
      </c>
      <c r="F85" s="43">
        <f t="shared" si="2"/>
        <v>42</v>
      </c>
      <c r="G85" s="44">
        <f t="shared" si="3"/>
        <v>39</v>
      </c>
    </row>
    <row r="86" spans="1:7" s="24" customFormat="1">
      <c r="A86" s="7" t="s">
        <v>163</v>
      </c>
      <c r="B86" s="7" t="s">
        <v>203</v>
      </c>
      <c r="C86" s="38" t="s">
        <v>164</v>
      </c>
      <c r="D86" s="16">
        <v>111</v>
      </c>
      <c r="E86" s="39">
        <v>112931</v>
      </c>
      <c r="F86" s="35">
        <f t="shared" si="2"/>
        <v>73</v>
      </c>
      <c r="G86" s="36">
        <f t="shared" si="3"/>
        <v>67</v>
      </c>
    </row>
    <row r="87" spans="1:7" s="24" customFormat="1">
      <c r="A87" s="37" t="s">
        <v>165</v>
      </c>
      <c r="B87" s="37" t="s">
        <v>202</v>
      </c>
      <c r="C87" s="32" t="s">
        <v>166</v>
      </c>
      <c r="D87" s="16">
        <v>26</v>
      </c>
      <c r="E87" s="34">
        <v>76598</v>
      </c>
      <c r="F87" s="35">
        <f t="shared" si="2"/>
        <v>85</v>
      </c>
      <c r="G87" s="36">
        <f t="shared" si="3"/>
        <v>74</v>
      </c>
    </row>
    <row r="88" spans="1:7" s="24" customFormat="1">
      <c r="A88" s="7" t="s">
        <v>167</v>
      </c>
      <c r="B88" s="7" t="s">
        <v>201</v>
      </c>
      <c r="C88" s="38" t="s">
        <v>168</v>
      </c>
      <c r="D88" s="16">
        <v>6640</v>
      </c>
      <c r="E88" s="39">
        <v>2957090</v>
      </c>
      <c r="F88" s="35">
        <f t="shared" si="2"/>
        <v>6</v>
      </c>
      <c r="G88" s="36">
        <f t="shared" si="3"/>
        <v>8</v>
      </c>
    </row>
    <row r="89" spans="1:7" s="24" customFormat="1">
      <c r="A89" s="7" t="s">
        <v>169</v>
      </c>
      <c r="B89" s="7" t="s">
        <v>206</v>
      </c>
      <c r="C89" s="38" t="s">
        <v>170</v>
      </c>
      <c r="D89" s="16">
        <v>1110</v>
      </c>
      <c r="E89" s="39">
        <v>560181</v>
      </c>
      <c r="F89" s="35">
        <f t="shared" si="2"/>
        <v>39</v>
      </c>
      <c r="G89" s="36">
        <f t="shared" si="3"/>
        <v>34</v>
      </c>
    </row>
    <row r="90" spans="1:7" s="24" customFormat="1">
      <c r="A90" s="7" t="s">
        <v>171</v>
      </c>
      <c r="B90" s="7" t="s">
        <v>206</v>
      </c>
      <c r="C90" s="38" t="s">
        <v>172</v>
      </c>
      <c r="D90" s="16">
        <v>6323</v>
      </c>
      <c r="E90" s="39">
        <v>1183870</v>
      </c>
      <c r="F90" s="35">
        <f t="shared" si="2"/>
        <v>7</v>
      </c>
      <c r="G90" s="36">
        <f t="shared" si="3"/>
        <v>20</v>
      </c>
    </row>
    <row r="91" spans="1:7" s="24" customFormat="1">
      <c r="A91" s="7" t="s">
        <v>173</v>
      </c>
      <c r="B91" s="7" t="s">
        <v>206</v>
      </c>
      <c r="C91" s="38" t="s">
        <v>174</v>
      </c>
      <c r="D91" s="16">
        <v>1552</v>
      </c>
      <c r="E91" s="39">
        <v>2018946</v>
      </c>
      <c r="F91" s="35">
        <f t="shared" si="2"/>
        <v>29</v>
      </c>
      <c r="G91" s="36">
        <f t="shared" si="3"/>
        <v>13</v>
      </c>
    </row>
    <row r="92" spans="1:7" s="24" customFormat="1">
      <c r="A92" s="7" t="s">
        <v>175</v>
      </c>
      <c r="B92" s="7" t="s">
        <v>206</v>
      </c>
      <c r="C92" s="38" t="s">
        <v>176</v>
      </c>
      <c r="D92" s="16">
        <v>1008</v>
      </c>
      <c r="E92" s="39">
        <v>548363</v>
      </c>
      <c r="F92" s="35">
        <f t="shared" si="2"/>
        <v>43</v>
      </c>
      <c r="G92" s="36">
        <f t="shared" si="3"/>
        <v>36</v>
      </c>
    </row>
    <row r="93" spans="1:7" s="24" customFormat="1">
      <c r="A93" s="7" t="s">
        <v>177</v>
      </c>
      <c r="B93" s="7" t="s">
        <v>206</v>
      </c>
      <c r="C93" s="38" t="s">
        <v>178</v>
      </c>
      <c r="D93" s="16">
        <v>1251</v>
      </c>
      <c r="E93" s="39">
        <v>559435</v>
      </c>
      <c r="F93" s="35">
        <f t="shared" si="2"/>
        <v>35</v>
      </c>
      <c r="G93" s="36">
        <f t="shared" si="3"/>
        <v>35</v>
      </c>
    </row>
    <row r="94" spans="1:7" s="24" customFormat="1">
      <c r="A94" s="7" t="s">
        <v>179</v>
      </c>
      <c r="B94" s="7" t="s">
        <v>206</v>
      </c>
      <c r="C94" s="38" t="s">
        <v>180</v>
      </c>
      <c r="D94" s="16">
        <v>1713</v>
      </c>
      <c r="E94" s="39">
        <v>1425917</v>
      </c>
      <c r="F94" s="35">
        <f t="shared" si="2"/>
        <v>25</v>
      </c>
      <c r="G94" s="36">
        <f t="shared" si="3"/>
        <v>16</v>
      </c>
    </row>
    <row r="95" spans="1:7" s="24" customFormat="1">
      <c r="A95" s="7" t="s">
        <v>181</v>
      </c>
      <c r="B95" s="7" t="s">
        <v>203</v>
      </c>
      <c r="C95" s="38" t="s">
        <v>182</v>
      </c>
      <c r="D95" s="16">
        <v>607</v>
      </c>
      <c r="E95" s="39">
        <v>27181</v>
      </c>
      <c r="F95" s="35">
        <f t="shared" si="2"/>
        <v>56</v>
      </c>
      <c r="G95" s="36">
        <f t="shared" si="3"/>
        <v>81</v>
      </c>
    </row>
    <row r="96" spans="1:7" s="24" customFormat="1" ht="14.25" thickBot="1">
      <c r="A96" s="7" t="s">
        <v>183</v>
      </c>
      <c r="B96" s="7" t="s">
        <v>206</v>
      </c>
      <c r="C96" s="38" t="s">
        <v>184</v>
      </c>
      <c r="D96" s="20">
        <v>700</v>
      </c>
      <c r="E96" s="45">
        <v>412687</v>
      </c>
      <c r="F96" s="46">
        <f t="shared" si="2"/>
        <v>52</v>
      </c>
      <c r="G96" s="47">
        <f t="shared" si="3"/>
        <v>44</v>
      </c>
    </row>
    <row r="97" spans="3:11" s="24" customFormat="1" ht="14.25" thickBot="1">
      <c r="E97" s="51"/>
      <c r="I97"/>
    </row>
    <row r="98" spans="3:11" ht="14.25" thickBot="1">
      <c r="C98" s="144" t="s">
        <v>344</v>
      </c>
      <c r="D98" s="145">
        <f>SUM(D11:D96)</f>
        <v>209568</v>
      </c>
      <c r="E98" s="146">
        <f t="shared" ref="E98" si="4">SUM(E11:E96)</f>
        <v>119810567.50999999</v>
      </c>
      <c r="F98"/>
      <c r="G98"/>
      <c r="J98" s="24"/>
      <c r="K98" s="24"/>
    </row>
  </sheetData>
  <autoFilter ref="A10:H96" xr:uid="{00000000-0009-0000-0000-000009000000}">
    <sortState xmlns:xlrd2="http://schemas.microsoft.com/office/spreadsheetml/2017/richdata2" ref="A10:J96">
      <sortCondition ref="A9:A95"/>
    </sortState>
  </autoFilter>
  <mergeCells count="1">
    <mergeCell ref="D9:G9"/>
  </mergeCells>
  <phoneticPr fontId="1"/>
  <hyperlinks>
    <hyperlink ref="I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2E17C-1BD5-4FF1-A7CF-8286B461C9E6}">
  <sheetPr>
    <tabColor theme="9"/>
  </sheetPr>
  <dimension ref="A1:K98"/>
  <sheetViews>
    <sheetView view="pageBreakPreview" zoomScaleNormal="100" zoomScaleSheetLayoutView="100" workbookViewId="0">
      <pane xSplit="3" ySplit="10" topLeftCell="D11" activePane="bottomRight" state="frozen"/>
      <selection activeCell="E101" sqref="E101"/>
      <selection pane="topRight" activeCell="E101" sqref="E101"/>
      <selection pane="bottomLeft" activeCell="E101" sqref="E101"/>
      <selection pane="bottomRight" activeCell="E101" sqref="E10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4" width="15.25" style="24" customWidth="1"/>
    <col min="5" max="5" width="15.25" style="51" customWidth="1"/>
    <col min="6" max="7" width="15.25" style="24" customWidth="1"/>
    <col min="8" max="8" width="9" style="24"/>
    <col min="9" max="9" width="11.625" bestFit="1" customWidth="1"/>
  </cols>
  <sheetData>
    <row r="1" spans="1:11" ht="24" customHeight="1" thickBot="1">
      <c r="A1" s="1" t="s">
        <v>3</v>
      </c>
      <c r="B1" s="1"/>
      <c r="C1" s="1"/>
      <c r="D1"/>
      <c r="E1"/>
      <c r="F1"/>
      <c r="G1"/>
      <c r="H1"/>
      <c r="I1" s="52" t="s">
        <v>185</v>
      </c>
    </row>
    <row r="2" spans="1:11" ht="24" customHeight="1">
      <c r="A2" s="1" t="s">
        <v>220</v>
      </c>
      <c r="B2" s="1"/>
      <c r="C2" s="1"/>
      <c r="D2"/>
      <c r="E2"/>
      <c r="F2"/>
      <c r="G2"/>
      <c r="H2"/>
    </row>
    <row r="3" spans="1:11" s="4" customFormat="1" ht="14.25" thickBot="1">
      <c r="A3" s="60"/>
      <c r="B3" s="5"/>
      <c r="C3" s="60"/>
      <c r="D3" s="60"/>
      <c r="E3" s="60"/>
      <c r="F3" s="60"/>
      <c r="G3" s="5"/>
      <c r="H3" s="60"/>
      <c r="I3" s="60"/>
      <c r="J3" s="60"/>
      <c r="K3" s="60"/>
    </row>
    <row r="4" spans="1:11" s="24" customFormat="1" ht="27.75" thickBot="1">
      <c r="A4"/>
      <c r="B4"/>
      <c r="C4" s="8"/>
      <c r="D4" s="9" t="s">
        <v>4</v>
      </c>
      <c r="E4" s="56" t="s">
        <v>5</v>
      </c>
      <c r="F4" s="57" t="s">
        <v>6</v>
      </c>
      <c r="G4" s="10" t="s">
        <v>7</v>
      </c>
    </row>
    <row r="5" spans="1:11" s="24" customFormat="1">
      <c r="A5"/>
      <c r="B5"/>
      <c r="C5" s="11" t="s">
        <v>1</v>
      </c>
      <c r="D5" s="12">
        <f>INDEX(D11:D96,MATCH($C$5,$C$11:$C$96,0),0)</f>
        <v>1009</v>
      </c>
      <c r="E5" s="13">
        <f>INDEX(E11:E96,MATCH($C$5,$C$11:$C$96,0),0)</f>
        <v>557450</v>
      </c>
      <c r="F5" s="58">
        <f>INDEX(F11:F96,MATCH($C$5,$C$11:$C$96,0),0)</f>
        <v>45</v>
      </c>
      <c r="G5" s="14">
        <f>INDEX(G11:G96,MATCH($C$5,$C$11:$C$96,0),0)</f>
        <v>39</v>
      </c>
    </row>
    <row r="6" spans="1:11" s="24" customFormat="1">
      <c r="A6"/>
      <c r="B6"/>
      <c r="C6" s="15" t="s">
        <v>8</v>
      </c>
      <c r="D6" s="67">
        <f>ROUND(SUMIF($B$11:$B$96,"G",D11:D96)/(COUNTIFS(B11:B96,"G",D11:D96,"&lt;&gt;")),1)</f>
        <v>1761.1</v>
      </c>
      <c r="E6" s="68">
        <f>ROUND(SUMIF($B$11:$B$96,"G",E11:E96)/(COUNTIFS(B11:B96,"G",D11:D96,"&lt;&gt;")),1)</f>
        <v>887055.1</v>
      </c>
      <c r="F6" s="17"/>
      <c r="G6" s="18"/>
    </row>
    <row r="7" spans="1:11" s="24" customFormat="1" ht="14.25" thickBot="1">
      <c r="A7"/>
      <c r="B7"/>
      <c r="C7" s="19" t="s">
        <v>9</v>
      </c>
      <c r="D7" s="69">
        <f>ROUND(AVERAGE(D11:D96),1)</f>
        <v>2343.3000000000002</v>
      </c>
      <c r="E7" s="70">
        <f>ROUND(AVERAGE(E11:E96),1)</f>
        <v>1098147</v>
      </c>
      <c r="F7" s="21"/>
      <c r="G7" s="22"/>
    </row>
    <row r="8" spans="1:11" s="24" customFormat="1" ht="21" customHeight="1" thickBot="1">
      <c r="A8"/>
      <c r="B8"/>
      <c r="C8"/>
      <c r="D8" s="23"/>
      <c r="E8" s="48"/>
    </row>
    <row r="9" spans="1:11" s="24" customFormat="1" ht="21" customHeight="1">
      <c r="A9"/>
      <c r="B9"/>
      <c r="C9"/>
      <c r="D9" s="203" t="str" cm="1">
        <f t="array" aca="1" ref="D9" ca="1">RIGHT(CELL("filename",A1),4)&amp;"年度（基準日：４月１日～３月31日）"</f>
        <v>2022年度（基準日：４月１日～３月31日）</v>
      </c>
      <c r="E9" s="204"/>
      <c r="F9" s="204"/>
      <c r="G9" s="205"/>
    </row>
    <row r="10" spans="1:11" s="24" customFormat="1" ht="54" customHeight="1">
      <c r="A10" s="25" t="s">
        <v>10</v>
      </c>
      <c r="B10" s="26" t="s">
        <v>11</v>
      </c>
      <c r="C10" s="8" t="s">
        <v>12</v>
      </c>
      <c r="D10" s="49" t="s">
        <v>4</v>
      </c>
      <c r="E10" s="50" t="s">
        <v>5</v>
      </c>
      <c r="F10" s="30" t="s">
        <v>6</v>
      </c>
      <c r="G10" s="31" t="s">
        <v>7</v>
      </c>
    </row>
    <row r="11" spans="1:11" s="24" customFormat="1">
      <c r="A11" s="7" t="s">
        <v>13</v>
      </c>
      <c r="B11" s="7" t="s">
        <v>201</v>
      </c>
      <c r="C11" s="38" t="s">
        <v>14</v>
      </c>
      <c r="D11" s="16">
        <v>6145</v>
      </c>
      <c r="E11" s="39">
        <v>2737973</v>
      </c>
      <c r="F11" s="35">
        <f t="shared" ref="F11:F74" si="0">_xlfn.RANK.EQ(D11,$D$11:$D$96,0)</f>
        <v>9</v>
      </c>
      <c r="G11" s="36">
        <f t="shared" ref="G11:G74" si="1">_xlfn.RANK.EQ(E11,$E$11:$E$96,0)</f>
        <v>9</v>
      </c>
    </row>
    <row r="12" spans="1:11" s="24" customFormat="1">
      <c r="A12" s="7" t="s">
        <v>15</v>
      </c>
      <c r="B12" s="7" t="s">
        <v>202</v>
      </c>
      <c r="C12" s="38" t="s">
        <v>16</v>
      </c>
      <c r="D12" s="16">
        <v>1383</v>
      </c>
      <c r="E12" s="39">
        <v>60667</v>
      </c>
      <c r="F12" s="35">
        <f t="shared" si="0"/>
        <v>33</v>
      </c>
      <c r="G12" s="36">
        <f t="shared" si="1"/>
        <v>79</v>
      </c>
    </row>
    <row r="13" spans="1:11" s="24" customFormat="1">
      <c r="A13" s="7" t="s">
        <v>17</v>
      </c>
      <c r="B13" s="7" t="s">
        <v>203</v>
      </c>
      <c r="C13" s="38" t="s">
        <v>18</v>
      </c>
      <c r="D13" s="16">
        <v>797</v>
      </c>
      <c r="E13" s="39">
        <v>131154</v>
      </c>
      <c r="F13" s="35">
        <f t="shared" si="0"/>
        <v>49</v>
      </c>
      <c r="G13" s="36">
        <f t="shared" si="1"/>
        <v>70</v>
      </c>
    </row>
    <row r="14" spans="1:11" s="24" customFormat="1">
      <c r="A14" s="37" t="s">
        <v>19</v>
      </c>
      <c r="B14" s="37" t="s">
        <v>204</v>
      </c>
      <c r="C14" s="32" t="s">
        <v>20</v>
      </c>
      <c r="D14" s="16">
        <v>78</v>
      </c>
      <c r="E14" s="34">
        <v>111510</v>
      </c>
      <c r="F14" s="35">
        <f t="shared" si="0"/>
        <v>79</v>
      </c>
      <c r="G14" s="36">
        <f t="shared" si="1"/>
        <v>71</v>
      </c>
    </row>
    <row r="15" spans="1:11" s="24" customFormat="1">
      <c r="A15" s="7" t="s">
        <v>21</v>
      </c>
      <c r="B15" s="7" t="s">
        <v>203</v>
      </c>
      <c r="C15" s="38" t="s">
        <v>22</v>
      </c>
      <c r="D15" s="16">
        <v>79</v>
      </c>
      <c r="E15" s="39">
        <v>94376</v>
      </c>
      <c r="F15" s="35">
        <f t="shared" si="0"/>
        <v>78</v>
      </c>
      <c r="G15" s="36">
        <f t="shared" si="1"/>
        <v>74</v>
      </c>
    </row>
    <row r="16" spans="1:11" s="24" customFormat="1">
      <c r="A16" s="7" t="s">
        <v>23</v>
      </c>
      <c r="B16" s="7" t="s">
        <v>203</v>
      </c>
      <c r="C16" s="38" t="s">
        <v>24</v>
      </c>
      <c r="D16" s="16">
        <v>71</v>
      </c>
      <c r="E16" s="39">
        <v>78948</v>
      </c>
      <c r="F16" s="35">
        <f t="shared" si="0"/>
        <v>80</v>
      </c>
      <c r="G16" s="36">
        <f t="shared" si="1"/>
        <v>77</v>
      </c>
    </row>
    <row r="17" spans="1:7" s="24" customFormat="1">
      <c r="A17" s="7" t="s">
        <v>25</v>
      </c>
      <c r="B17" s="7" t="s">
        <v>205</v>
      </c>
      <c r="C17" s="38" t="s">
        <v>26</v>
      </c>
      <c r="D17" s="16">
        <v>678</v>
      </c>
      <c r="E17" s="39">
        <v>367190</v>
      </c>
      <c r="F17" s="35">
        <f t="shared" si="0"/>
        <v>56</v>
      </c>
      <c r="G17" s="36">
        <f t="shared" si="1"/>
        <v>48</v>
      </c>
    </row>
    <row r="18" spans="1:7" s="24" customFormat="1">
      <c r="A18" s="7" t="s">
        <v>27</v>
      </c>
      <c r="B18" s="7" t="s">
        <v>206</v>
      </c>
      <c r="C18" s="38" t="s">
        <v>28</v>
      </c>
      <c r="D18" s="16">
        <v>1529</v>
      </c>
      <c r="E18" s="39">
        <v>915094</v>
      </c>
      <c r="F18" s="35">
        <f t="shared" si="0"/>
        <v>30</v>
      </c>
      <c r="G18" s="36">
        <f t="shared" si="1"/>
        <v>24</v>
      </c>
    </row>
    <row r="19" spans="1:7" s="24" customFormat="1">
      <c r="A19" s="7" t="s">
        <v>29</v>
      </c>
      <c r="B19" s="7" t="s">
        <v>207</v>
      </c>
      <c r="C19" s="38" t="s">
        <v>30</v>
      </c>
      <c r="D19" s="16">
        <v>690</v>
      </c>
      <c r="E19" s="39">
        <v>182801</v>
      </c>
      <c r="F19" s="35">
        <f t="shared" si="0"/>
        <v>55</v>
      </c>
      <c r="G19" s="36">
        <f t="shared" si="1"/>
        <v>60</v>
      </c>
    </row>
    <row r="20" spans="1:7" s="24" customFormat="1">
      <c r="A20" s="7" t="s">
        <v>31</v>
      </c>
      <c r="B20" s="7" t="s">
        <v>201</v>
      </c>
      <c r="C20" s="38" t="s">
        <v>32</v>
      </c>
      <c r="D20" s="16">
        <v>12970</v>
      </c>
      <c r="E20" s="39">
        <v>3771664</v>
      </c>
      <c r="F20" s="35">
        <f t="shared" si="0"/>
        <v>3</v>
      </c>
      <c r="G20" s="36">
        <f t="shared" si="1"/>
        <v>5</v>
      </c>
    </row>
    <row r="21" spans="1:7" s="24" customFormat="1">
      <c r="A21" s="37" t="s">
        <v>33</v>
      </c>
      <c r="B21" s="37" t="s">
        <v>202</v>
      </c>
      <c r="C21" s="32" t="s">
        <v>34</v>
      </c>
      <c r="D21" s="33">
        <v>27</v>
      </c>
      <c r="E21" s="34">
        <v>61552</v>
      </c>
      <c r="F21" s="35">
        <f t="shared" si="0"/>
        <v>84</v>
      </c>
      <c r="G21" s="36">
        <f t="shared" si="1"/>
        <v>78</v>
      </c>
    </row>
    <row r="22" spans="1:7" s="24" customFormat="1">
      <c r="A22" s="37" t="s">
        <v>35</v>
      </c>
      <c r="B22" s="37" t="s">
        <v>206</v>
      </c>
      <c r="C22" s="32" t="s">
        <v>36</v>
      </c>
      <c r="D22" s="33">
        <v>1171</v>
      </c>
      <c r="E22" s="34">
        <v>445717</v>
      </c>
      <c r="F22" s="35">
        <f t="shared" si="0"/>
        <v>39</v>
      </c>
      <c r="G22" s="36">
        <f t="shared" si="1"/>
        <v>44</v>
      </c>
    </row>
    <row r="23" spans="1:7" s="24" customFormat="1">
      <c r="A23" s="7" t="s">
        <v>37</v>
      </c>
      <c r="B23" s="7" t="s">
        <v>206</v>
      </c>
      <c r="C23" s="38" t="s">
        <v>38</v>
      </c>
      <c r="D23" s="16">
        <v>1534</v>
      </c>
      <c r="E23" s="39">
        <v>501993</v>
      </c>
      <c r="F23" s="35">
        <f t="shared" si="0"/>
        <v>29</v>
      </c>
      <c r="G23" s="36">
        <f t="shared" si="1"/>
        <v>40</v>
      </c>
    </row>
    <row r="24" spans="1:7" s="24" customFormat="1">
      <c r="A24" s="7" t="s">
        <v>39</v>
      </c>
      <c r="B24" s="7" t="s">
        <v>204</v>
      </c>
      <c r="C24" s="38" t="s">
        <v>40</v>
      </c>
      <c r="D24" s="16">
        <v>717</v>
      </c>
      <c r="E24" s="39">
        <v>145058</v>
      </c>
      <c r="F24" s="35">
        <f t="shared" si="0"/>
        <v>53</v>
      </c>
      <c r="G24" s="36">
        <f t="shared" si="1"/>
        <v>65</v>
      </c>
    </row>
    <row r="25" spans="1:7" s="24" customFormat="1">
      <c r="A25" s="7" t="s">
        <v>41</v>
      </c>
      <c r="B25" s="7" t="s">
        <v>207</v>
      </c>
      <c r="C25" s="38" t="s">
        <v>42</v>
      </c>
      <c r="D25" s="16">
        <v>2100</v>
      </c>
      <c r="E25" s="39">
        <v>230696</v>
      </c>
      <c r="F25" s="35">
        <f t="shared" si="0"/>
        <v>19</v>
      </c>
      <c r="G25" s="36">
        <f t="shared" si="1"/>
        <v>55</v>
      </c>
    </row>
    <row r="26" spans="1:7" s="24" customFormat="1">
      <c r="A26" s="7" t="s">
        <v>43</v>
      </c>
      <c r="B26" s="7" t="s">
        <v>201</v>
      </c>
      <c r="C26" s="38" t="s">
        <v>44</v>
      </c>
      <c r="D26" s="16">
        <v>11943</v>
      </c>
      <c r="E26" s="39">
        <v>2945609</v>
      </c>
      <c r="F26" s="35">
        <f t="shared" si="0"/>
        <v>4</v>
      </c>
      <c r="G26" s="36">
        <f t="shared" si="1"/>
        <v>8</v>
      </c>
    </row>
    <row r="27" spans="1:7" s="24" customFormat="1">
      <c r="A27" s="7" t="s">
        <v>45</v>
      </c>
      <c r="B27" s="7" t="s">
        <v>204</v>
      </c>
      <c r="C27" s="38" t="s">
        <v>46</v>
      </c>
      <c r="D27" s="16">
        <v>95</v>
      </c>
      <c r="E27" s="39">
        <v>29826</v>
      </c>
      <c r="F27" s="35">
        <f t="shared" si="0"/>
        <v>74</v>
      </c>
      <c r="G27" s="36">
        <f t="shared" si="1"/>
        <v>83</v>
      </c>
    </row>
    <row r="28" spans="1:7" s="24" customFormat="1">
      <c r="A28" s="7" t="s">
        <v>47</v>
      </c>
      <c r="B28" s="7" t="s">
        <v>207</v>
      </c>
      <c r="C28" s="38" t="s">
        <v>48</v>
      </c>
      <c r="D28" s="16">
        <v>125</v>
      </c>
      <c r="E28" s="39">
        <v>142833</v>
      </c>
      <c r="F28" s="35">
        <f t="shared" si="0"/>
        <v>72</v>
      </c>
      <c r="G28" s="36">
        <f t="shared" si="1"/>
        <v>67</v>
      </c>
    </row>
    <row r="29" spans="1:7" s="24" customFormat="1">
      <c r="A29" s="7" t="s">
        <v>49</v>
      </c>
      <c r="B29" s="7" t="s">
        <v>206</v>
      </c>
      <c r="C29" s="38" t="s">
        <v>50</v>
      </c>
      <c r="D29" s="16">
        <v>1398</v>
      </c>
      <c r="E29" s="39">
        <v>712691</v>
      </c>
      <c r="F29" s="35">
        <f t="shared" si="0"/>
        <v>32</v>
      </c>
      <c r="G29" s="36">
        <f t="shared" si="1"/>
        <v>31</v>
      </c>
    </row>
    <row r="30" spans="1:7" s="24" customFormat="1">
      <c r="A30" s="7" t="s">
        <v>51</v>
      </c>
      <c r="B30" s="7" t="s">
        <v>207</v>
      </c>
      <c r="C30" s="38" t="s">
        <v>52</v>
      </c>
      <c r="D30" s="16">
        <v>459</v>
      </c>
      <c r="E30" s="39">
        <v>315082</v>
      </c>
      <c r="F30" s="35">
        <f t="shared" si="0"/>
        <v>62</v>
      </c>
      <c r="G30" s="36">
        <f t="shared" si="1"/>
        <v>51</v>
      </c>
    </row>
    <row r="31" spans="1:7" s="24" customFormat="1">
      <c r="A31" s="7" t="s">
        <v>53</v>
      </c>
      <c r="B31" s="7" t="s">
        <v>201</v>
      </c>
      <c r="C31" s="38" t="s">
        <v>54</v>
      </c>
      <c r="D31" s="16">
        <v>3471</v>
      </c>
      <c r="E31" s="39">
        <v>1936003</v>
      </c>
      <c r="F31" s="35">
        <f t="shared" si="0"/>
        <v>14</v>
      </c>
      <c r="G31" s="36">
        <f t="shared" si="1"/>
        <v>12</v>
      </c>
    </row>
    <row r="32" spans="1:7" s="24" customFormat="1">
      <c r="A32" s="7" t="s">
        <v>55</v>
      </c>
      <c r="B32" s="7" t="s">
        <v>201</v>
      </c>
      <c r="C32" s="38" t="s">
        <v>56</v>
      </c>
      <c r="D32" s="16">
        <v>16802</v>
      </c>
      <c r="E32" s="39">
        <v>12315512.859000001</v>
      </c>
      <c r="F32" s="35">
        <f t="shared" si="0"/>
        <v>2</v>
      </c>
      <c r="G32" s="36">
        <f t="shared" si="1"/>
        <v>1</v>
      </c>
    </row>
    <row r="33" spans="1:7" s="24" customFormat="1">
      <c r="A33" s="7" t="s">
        <v>57</v>
      </c>
      <c r="B33" s="7" t="s">
        <v>205</v>
      </c>
      <c r="C33" s="38" t="s">
        <v>58</v>
      </c>
      <c r="D33" s="16">
        <v>1789</v>
      </c>
      <c r="E33" s="39">
        <v>1412935</v>
      </c>
      <c r="F33" s="35">
        <f t="shared" si="0"/>
        <v>24</v>
      </c>
      <c r="G33" s="36">
        <f t="shared" si="1"/>
        <v>18</v>
      </c>
    </row>
    <row r="34" spans="1:7" s="24" customFormat="1">
      <c r="A34" s="37" t="s">
        <v>59</v>
      </c>
      <c r="B34" s="37" t="s">
        <v>204</v>
      </c>
      <c r="C34" s="32" t="s">
        <v>60</v>
      </c>
      <c r="D34" s="16">
        <v>600</v>
      </c>
      <c r="E34" s="34">
        <v>94228</v>
      </c>
      <c r="F34" s="35">
        <f t="shared" si="0"/>
        <v>60</v>
      </c>
      <c r="G34" s="36">
        <f t="shared" si="1"/>
        <v>75</v>
      </c>
    </row>
    <row r="35" spans="1:7" s="24" customFormat="1">
      <c r="A35" s="7" t="s">
        <v>61</v>
      </c>
      <c r="B35" s="7" t="s">
        <v>204</v>
      </c>
      <c r="C35" s="38" t="s">
        <v>62</v>
      </c>
      <c r="D35" s="16">
        <v>803</v>
      </c>
      <c r="E35" s="39">
        <v>361198</v>
      </c>
      <c r="F35" s="35">
        <f t="shared" si="0"/>
        <v>48</v>
      </c>
      <c r="G35" s="36">
        <f t="shared" si="1"/>
        <v>49</v>
      </c>
    </row>
    <row r="36" spans="1:7" s="24" customFormat="1">
      <c r="A36" s="7" t="s">
        <v>63</v>
      </c>
      <c r="B36" s="7" t="s">
        <v>203</v>
      </c>
      <c r="C36" s="38" t="s">
        <v>64</v>
      </c>
      <c r="D36" s="16">
        <v>3821</v>
      </c>
      <c r="E36" s="39">
        <v>1116835</v>
      </c>
      <c r="F36" s="35">
        <f t="shared" si="0"/>
        <v>11</v>
      </c>
      <c r="G36" s="36">
        <f t="shared" si="1"/>
        <v>21</v>
      </c>
    </row>
    <row r="37" spans="1:7" s="24" customFormat="1">
      <c r="A37" s="7" t="s">
        <v>65</v>
      </c>
      <c r="B37" s="7" t="s">
        <v>207</v>
      </c>
      <c r="C37" s="38" t="s">
        <v>66</v>
      </c>
      <c r="D37" s="16">
        <v>928</v>
      </c>
      <c r="E37" s="39">
        <v>250572</v>
      </c>
      <c r="F37" s="35">
        <f t="shared" si="0"/>
        <v>46</v>
      </c>
      <c r="G37" s="36">
        <f t="shared" si="1"/>
        <v>53</v>
      </c>
    </row>
    <row r="38" spans="1:7" s="24" customFormat="1">
      <c r="A38" s="7" t="s">
        <v>67</v>
      </c>
      <c r="B38" s="7" t="s">
        <v>202</v>
      </c>
      <c r="C38" s="38" t="s">
        <v>68</v>
      </c>
      <c r="D38" s="16">
        <v>518</v>
      </c>
      <c r="E38" s="39">
        <v>476916</v>
      </c>
      <c r="F38" s="35">
        <f t="shared" si="0"/>
        <v>61</v>
      </c>
      <c r="G38" s="36">
        <f t="shared" si="1"/>
        <v>41</v>
      </c>
    </row>
    <row r="39" spans="1:7" s="24" customFormat="1">
      <c r="A39" s="7" t="s">
        <v>69</v>
      </c>
      <c r="B39" s="7" t="s">
        <v>203</v>
      </c>
      <c r="C39" s="38" t="s">
        <v>70</v>
      </c>
      <c r="D39" s="16">
        <v>1749</v>
      </c>
      <c r="E39" s="39">
        <v>357581</v>
      </c>
      <c r="F39" s="35">
        <f t="shared" si="0"/>
        <v>25</v>
      </c>
      <c r="G39" s="36">
        <f t="shared" si="1"/>
        <v>50</v>
      </c>
    </row>
    <row r="40" spans="1:7" s="24" customFormat="1">
      <c r="A40" s="7" t="s">
        <v>71</v>
      </c>
      <c r="B40" s="7" t="s">
        <v>203</v>
      </c>
      <c r="C40" s="38" t="s">
        <v>72</v>
      </c>
      <c r="D40" s="16">
        <v>1057</v>
      </c>
      <c r="E40" s="39">
        <v>171906</v>
      </c>
      <c r="F40" s="35">
        <f t="shared" si="0"/>
        <v>42</v>
      </c>
      <c r="G40" s="36">
        <f t="shared" si="1"/>
        <v>62</v>
      </c>
    </row>
    <row r="41" spans="1:7" s="24" customFormat="1">
      <c r="A41" s="37" t="s">
        <v>73</v>
      </c>
      <c r="B41" s="37" t="s">
        <v>204</v>
      </c>
      <c r="C41" s="32" t="s">
        <v>74</v>
      </c>
      <c r="D41" s="16">
        <v>640</v>
      </c>
      <c r="E41" s="34">
        <v>849304.82500000007</v>
      </c>
      <c r="F41" s="35">
        <f t="shared" si="0"/>
        <v>58</v>
      </c>
      <c r="G41" s="36">
        <f t="shared" si="1"/>
        <v>26</v>
      </c>
    </row>
    <row r="42" spans="1:7" s="24" customFormat="1">
      <c r="A42" s="37" t="s">
        <v>75</v>
      </c>
      <c r="B42" s="37" t="s">
        <v>208</v>
      </c>
      <c r="C42" s="32" t="s">
        <v>76</v>
      </c>
      <c r="D42" s="16">
        <v>58</v>
      </c>
      <c r="E42" s="34">
        <v>134583</v>
      </c>
      <c r="F42" s="35">
        <f t="shared" si="0"/>
        <v>82</v>
      </c>
      <c r="G42" s="36">
        <f t="shared" si="1"/>
        <v>68</v>
      </c>
    </row>
    <row r="43" spans="1:7" s="24" customFormat="1">
      <c r="A43" s="7" t="s">
        <v>77</v>
      </c>
      <c r="B43" s="7" t="s">
        <v>203</v>
      </c>
      <c r="C43" s="38" t="s">
        <v>78</v>
      </c>
      <c r="D43" s="16">
        <v>385</v>
      </c>
      <c r="E43" s="39">
        <v>291721</v>
      </c>
      <c r="F43" s="35">
        <f t="shared" si="0"/>
        <v>65</v>
      </c>
      <c r="G43" s="36">
        <f t="shared" si="1"/>
        <v>52</v>
      </c>
    </row>
    <row r="44" spans="1:7" s="24" customFormat="1">
      <c r="A44" s="7" t="s">
        <v>79</v>
      </c>
      <c r="B44" s="7" t="s">
        <v>207</v>
      </c>
      <c r="C44" s="38" t="s">
        <v>80</v>
      </c>
      <c r="D44" s="16">
        <v>921</v>
      </c>
      <c r="E44" s="39">
        <v>394156</v>
      </c>
      <c r="F44" s="35">
        <f t="shared" si="0"/>
        <v>47</v>
      </c>
      <c r="G44" s="36">
        <f t="shared" si="1"/>
        <v>46</v>
      </c>
    </row>
    <row r="45" spans="1:7" s="24" customFormat="1">
      <c r="A45" s="7" t="s">
        <v>81</v>
      </c>
      <c r="B45" s="7" t="s">
        <v>208</v>
      </c>
      <c r="C45" s="38" t="s">
        <v>82</v>
      </c>
      <c r="D45" s="16">
        <v>92</v>
      </c>
      <c r="E45" s="39">
        <v>7372</v>
      </c>
      <c r="F45" s="35">
        <f t="shared" si="0"/>
        <v>76</v>
      </c>
      <c r="G45" s="36">
        <f t="shared" si="1"/>
        <v>85</v>
      </c>
    </row>
    <row r="46" spans="1:7" s="24" customFormat="1">
      <c r="A46" s="7" t="s">
        <v>83</v>
      </c>
      <c r="B46" s="7" t="s">
        <v>201</v>
      </c>
      <c r="C46" s="38" t="s">
        <v>84</v>
      </c>
      <c r="D46" s="16">
        <v>3661</v>
      </c>
      <c r="E46" s="39">
        <v>1477039</v>
      </c>
      <c r="F46" s="35">
        <f t="shared" si="0"/>
        <v>13</v>
      </c>
      <c r="G46" s="36">
        <f t="shared" si="1"/>
        <v>16</v>
      </c>
    </row>
    <row r="47" spans="1:7" s="24" customFormat="1">
      <c r="A47" s="7" t="s">
        <v>85</v>
      </c>
      <c r="B47" s="7" t="s">
        <v>203</v>
      </c>
      <c r="C47" s="38" t="s">
        <v>86</v>
      </c>
      <c r="D47" s="16">
        <v>340</v>
      </c>
      <c r="E47" s="39">
        <v>197344</v>
      </c>
      <c r="F47" s="35">
        <f t="shared" si="0"/>
        <v>66</v>
      </c>
      <c r="G47" s="36">
        <f t="shared" si="1"/>
        <v>58</v>
      </c>
    </row>
    <row r="48" spans="1:7" s="24" customFormat="1">
      <c r="A48" s="37" t="s">
        <v>87</v>
      </c>
      <c r="B48" s="37" t="s">
        <v>202</v>
      </c>
      <c r="C48" s="32" t="s">
        <v>88</v>
      </c>
      <c r="D48" s="33">
        <v>12</v>
      </c>
      <c r="E48" s="34">
        <v>42836</v>
      </c>
      <c r="F48" s="35">
        <f t="shared" si="0"/>
        <v>86</v>
      </c>
      <c r="G48" s="36">
        <f t="shared" si="1"/>
        <v>81</v>
      </c>
    </row>
    <row r="49" spans="1:7" s="24" customFormat="1">
      <c r="A49" s="37" t="s">
        <v>89</v>
      </c>
      <c r="B49" s="37" t="s">
        <v>206</v>
      </c>
      <c r="C49" s="32" t="s">
        <v>90</v>
      </c>
      <c r="D49" s="33">
        <v>791</v>
      </c>
      <c r="E49" s="34">
        <v>578800</v>
      </c>
      <c r="F49" s="35">
        <f t="shared" si="0"/>
        <v>50</v>
      </c>
      <c r="G49" s="36">
        <f t="shared" si="1"/>
        <v>38</v>
      </c>
    </row>
    <row r="50" spans="1:7" s="24" customFormat="1">
      <c r="A50" s="37" t="s">
        <v>91</v>
      </c>
      <c r="B50" s="37" t="s">
        <v>206</v>
      </c>
      <c r="C50" s="32" t="s">
        <v>92</v>
      </c>
      <c r="D50" s="33">
        <v>2236</v>
      </c>
      <c r="E50" s="34">
        <v>1360624</v>
      </c>
      <c r="F50" s="35">
        <f t="shared" si="0"/>
        <v>18</v>
      </c>
      <c r="G50" s="36">
        <f t="shared" si="1"/>
        <v>19</v>
      </c>
    </row>
    <row r="51" spans="1:7" s="24" customFormat="1">
      <c r="A51" s="37" t="s">
        <v>93</v>
      </c>
      <c r="B51" s="37" t="s">
        <v>208</v>
      </c>
      <c r="C51" s="32" t="s">
        <v>94</v>
      </c>
      <c r="D51" s="33">
        <v>93</v>
      </c>
      <c r="E51" s="34">
        <v>143158</v>
      </c>
      <c r="F51" s="35">
        <f t="shared" si="0"/>
        <v>75</v>
      </c>
      <c r="G51" s="36">
        <f t="shared" si="1"/>
        <v>66</v>
      </c>
    </row>
    <row r="52" spans="1:7" s="24" customFormat="1">
      <c r="A52" s="37" t="s">
        <v>95</v>
      </c>
      <c r="B52" s="37" t="s">
        <v>206</v>
      </c>
      <c r="C52" s="32" t="s">
        <v>96</v>
      </c>
      <c r="D52" s="33">
        <v>1922</v>
      </c>
      <c r="E52" s="34">
        <v>820744</v>
      </c>
      <c r="F52" s="35">
        <f t="shared" si="0"/>
        <v>21</v>
      </c>
      <c r="G52" s="36">
        <f t="shared" si="1"/>
        <v>28</v>
      </c>
    </row>
    <row r="53" spans="1:7" s="24" customFormat="1">
      <c r="A53" s="37" t="s">
        <v>97</v>
      </c>
      <c r="B53" s="37" t="s">
        <v>206</v>
      </c>
      <c r="C53" s="32" t="s">
        <v>98</v>
      </c>
      <c r="D53" s="33">
        <v>733</v>
      </c>
      <c r="E53" s="34">
        <v>600104</v>
      </c>
      <c r="F53" s="35">
        <f t="shared" si="0"/>
        <v>52</v>
      </c>
      <c r="G53" s="36">
        <f t="shared" si="1"/>
        <v>33</v>
      </c>
    </row>
    <row r="54" spans="1:7" s="24" customFormat="1">
      <c r="A54" s="37" t="s">
        <v>99</v>
      </c>
      <c r="B54" s="37" t="s">
        <v>206</v>
      </c>
      <c r="C54" s="32" t="s">
        <v>100</v>
      </c>
      <c r="D54" s="33">
        <v>1933</v>
      </c>
      <c r="E54" s="34">
        <v>1087457</v>
      </c>
      <c r="F54" s="35">
        <f t="shared" si="0"/>
        <v>20</v>
      </c>
      <c r="G54" s="36">
        <f t="shared" si="1"/>
        <v>22</v>
      </c>
    </row>
    <row r="55" spans="1:7" s="24" customFormat="1">
      <c r="A55" s="37" t="s">
        <v>101</v>
      </c>
      <c r="B55" s="37" t="s">
        <v>206</v>
      </c>
      <c r="C55" s="32" t="s">
        <v>102</v>
      </c>
      <c r="D55" s="33">
        <v>1601</v>
      </c>
      <c r="E55" s="34">
        <v>994040</v>
      </c>
      <c r="F55" s="35">
        <f t="shared" si="0"/>
        <v>27</v>
      </c>
      <c r="G55" s="36">
        <f t="shared" si="1"/>
        <v>23</v>
      </c>
    </row>
    <row r="56" spans="1:7" s="24" customFormat="1">
      <c r="A56" s="37" t="s">
        <v>103</v>
      </c>
      <c r="B56" s="37" t="s">
        <v>207</v>
      </c>
      <c r="C56" s="32" t="s">
        <v>104</v>
      </c>
      <c r="D56" s="33">
        <v>1184</v>
      </c>
      <c r="E56" s="34">
        <v>594195</v>
      </c>
      <c r="F56" s="35">
        <f t="shared" si="0"/>
        <v>38</v>
      </c>
      <c r="G56" s="36">
        <f t="shared" si="1"/>
        <v>35</v>
      </c>
    </row>
    <row r="57" spans="1:7" s="24" customFormat="1">
      <c r="A57" s="37" t="s">
        <v>105</v>
      </c>
      <c r="B57" s="37" t="s">
        <v>205</v>
      </c>
      <c r="C57" s="32" t="s">
        <v>106</v>
      </c>
      <c r="D57" s="33">
        <v>1086</v>
      </c>
      <c r="E57" s="34">
        <v>810967</v>
      </c>
      <c r="F57" s="35">
        <f t="shared" si="0"/>
        <v>41</v>
      </c>
      <c r="G57" s="36">
        <f t="shared" si="1"/>
        <v>29</v>
      </c>
    </row>
    <row r="58" spans="1:7" s="24" customFormat="1">
      <c r="A58" s="37" t="s">
        <v>107</v>
      </c>
      <c r="B58" s="37" t="s">
        <v>201</v>
      </c>
      <c r="C58" s="32" t="s">
        <v>108</v>
      </c>
      <c r="D58" s="33">
        <v>3707</v>
      </c>
      <c r="E58" s="34">
        <v>3406449</v>
      </c>
      <c r="F58" s="35">
        <f t="shared" si="0"/>
        <v>12</v>
      </c>
      <c r="G58" s="36">
        <f t="shared" si="1"/>
        <v>6</v>
      </c>
    </row>
    <row r="59" spans="1:7" s="24" customFormat="1">
      <c r="A59" s="37" t="s">
        <v>109</v>
      </c>
      <c r="B59" s="37" t="s">
        <v>203</v>
      </c>
      <c r="C59" s="32" t="s">
        <v>110</v>
      </c>
      <c r="D59" s="33">
        <v>646</v>
      </c>
      <c r="E59" s="34">
        <v>388916</v>
      </c>
      <c r="F59" s="35">
        <f t="shared" si="0"/>
        <v>57</v>
      </c>
      <c r="G59" s="36">
        <f t="shared" si="1"/>
        <v>47</v>
      </c>
    </row>
    <row r="60" spans="1:7" s="24" customFormat="1">
      <c r="A60" s="37" t="s">
        <v>111</v>
      </c>
      <c r="B60" s="37" t="s">
        <v>202</v>
      </c>
      <c r="C60" s="32" t="s">
        <v>112</v>
      </c>
      <c r="D60" s="33">
        <v>692</v>
      </c>
      <c r="E60" s="34">
        <v>104610</v>
      </c>
      <c r="F60" s="35">
        <f t="shared" si="0"/>
        <v>54</v>
      </c>
      <c r="G60" s="36">
        <f t="shared" si="1"/>
        <v>72</v>
      </c>
    </row>
    <row r="61" spans="1:7" s="24" customFormat="1">
      <c r="A61" s="37" t="s">
        <v>113</v>
      </c>
      <c r="B61" s="37" t="s">
        <v>203</v>
      </c>
      <c r="C61" s="32" t="s">
        <v>114</v>
      </c>
      <c r="D61" s="33">
        <v>135</v>
      </c>
      <c r="E61" s="34">
        <v>166435</v>
      </c>
      <c r="F61" s="35">
        <f t="shared" si="0"/>
        <v>71</v>
      </c>
      <c r="G61" s="36">
        <f t="shared" si="1"/>
        <v>64</v>
      </c>
    </row>
    <row r="62" spans="1:7" s="24" customFormat="1">
      <c r="A62" s="37" t="s">
        <v>115</v>
      </c>
      <c r="B62" s="37" t="s">
        <v>206</v>
      </c>
      <c r="C62" s="32" t="s">
        <v>116</v>
      </c>
      <c r="D62" s="33">
        <v>1285</v>
      </c>
      <c r="E62" s="34">
        <v>779007.96499999997</v>
      </c>
      <c r="F62" s="35">
        <f t="shared" si="0"/>
        <v>36</v>
      </c>
      <c r="G62" s="36">
        <f t="shared" si="1"/>
        <v>30</v>
      </c>
    </row>
    <row r="63" spans="1:7" s="24" customFormat="1">
      <c r="A63" s="37" t="s">
        <v>117</v>
      </c>
      <c r="B63" s="37" t="s">
        <v>204</v>
      </c>
      <c r="C63" s="32" t="s">
        <v>118</v>
      </c>
      <c r="D63" s="33">
        <v>427</v>
      </c>
      <c r="E63" s="34">
        <v>242527.9</v>
      </c>
      <c r="F63" s="35">
        <f t="shared" si="0"/>
        <v>64</v>
      </c>
      <c r="G63" s="36">
        <f t="shared" si="1"/>
        <v>54</v>
      </c>
    </row>
    <row r="64" spans="1:7" s="24" customFormat="1">
      <c r="A64" s="37" t="s">
        <v>119</v>
      </c>
      <c r="B64" s="37" t="s">
        <v>205</v>
      </c>
      <c r="C64" s="32" t="s">
        <v>120</v>
      </c>
      <c r="D64" s="33">
        <v>1320</v>
      </c>
      <c r="E64" s="34">
        <v>581389</v>
      </c>
      <c r="F64" s="35">
        <f t="shared" si="0"/>
        <v>34</v>
      </c>
      <c r="G64" s="36">
        <f t="shared" si="1"/>
        <v>37</v>
      </c>
    </row>
    <row r="65" spans="1:7" s="24" customFormat="1">
      <c r="A65" s="37" t="s">
        <v>121</v>
      </c>
      <c r="B65" s="37" t="s">
        <v>201</v>
      </c>
      <c r="C65" s="32" t="s">
        <v>122</v>
      </c>
      <c r="D65" s="33">
        <v>39548</v>
      </c>
      <c r="E65" s="34">
        <v>11011099</v>
      </c>
      <c r="F65" s="35">
        <f t="shared" si="0"/>
        <v>1</v>
      </c>
      <c r="G65" s="36">
        <f t="shared" si="1"/>
        <v>2</v>
      </c>
    </row>
    <row r="66" spans="1:7" s="24" customFormat="1">
      <c r="A66" s="37" t="s">
        <v>123</v>
      </c>
      <c r="B66" s="37" t="s">
        <v>202</v>
      </c>
      <c r="C66" s="32" t="s">
        <v>124</v>
      </c>
      <c r="D66" s="33">
        <v>89</v>
      </c>
      <c r="E66" s="34">
        <v>170944</v>
      </c>
      <c r="F66" s="35">
        <f t="shared" si="0"/>
        <v>77</v>
      </c>
      <c r="G66" s="36">
        <f t="shared" si="1"/>
        <v>63</v>
      </c>
    </row>
    <row r="67" spans="1:7" s="24" customFormat="1">
      <c r="A67" s="37" t="s">
        <v>125</v>
      </c>
      <c r="B67" s="37" t="s">
        <v>203</v>
      </c>
      <c r="C67" s="32" t="s">
        <v>126</v>
      </c>
      <c r="D67" s="33">
        <v>208</v>
      </c>
      <c r="E67" s="34">
        <v>184586</v>
      </c>
      <c r="F67" s="35">
        <f t="shared" si="0"/>
        <v>69</v>
      </c>
      <c r="G67" s="36">
        <f t="shared" si="1"/>
        <v>59</v>
      </c>
    </row>
    <row r="68" spans="1:7" s="24" customFormat="1">
      <c r="A68" s="37" t="s">
        <v>127</v>
      </c>
      <c r="B68" s="37" t="s">
        <v>201</v>
      </c>
      <c r="C68" s="32" t="s">
        <v>128</v>
      </c>
      <c r="D68" s="33">
        <v>6344</v>
      </c>
      <c r="E68" s="34">
        <v>8276166</v>
      </c>
      <c r="F68" s="35">
        <f t="shared" si="0"/>
        <v>8</v>
      </c>
      <c r="G68" s="36">
        <f t="shared" si="1"/>
        <v>3</v>
      </c>
    </row>
    <row r="69" spans="1:7" s="24" customFormat="1">
      <c r="A69" s="37" t="s">
        <v>129</v>
      </c>
      <c r="B69" s="37" t="s">
        <v>202</v>
      </c>
      <c r="C69" s="32" t="s">
        <v>130</v>
      </c>
      <c r="D69" s="33">
        <v>305</v>
      </c>
      <c r="E69" s="34">
        <v>218846</v>
      </c>
      <c r="F69" s="35">
        <f t="shared" si="0"/>
        <v>68</v>
      </c>
      <c r="G69" s="36">
        <f t="shared" si="1"/>
        <v>56</v>
      </c>
    </row>
    <row r="70" spans="1:7" s="24" customFormat="1">
      <c r="A70" s="37" t="s">
        <v>131</v>
      </c>
      <c r="B70" s="37" t="s">
        <v>201</v>
      </c>
      <c r="C70" s="32" t="s">
        <v>132</v>
      </c>
      <c r="D70" s="33">
        <v>4457</v>
      </c>
      <c r="E70" s="34">
        <v>2654705</v>
      </c>
      <c r="F70" s="35">
        <f t="shared" si="0"/>
        <v>10</v>
      </c>
      <c r="G70" s="36">
        <f t="shared" si="1"/>
        <v>10</v>
      </c>
    </row>
    <row r="71" spans="1:7" s="24" customFormat="1">
      <c r="A71" s="37" t="s">
        <v>133</v>
      </c>
      <c r="B71" s="37" t="s">
        <v>202</v>
      </c>
      <c r="C71" s="32" t="s">
        <v>134</v>
      </c>
      <c r="D71" s="33">
        <v>118</v>
      </c>
      <c r="E71" s="34">
        <v>55127</v>
      </c>
      <c r="F71" s="35">
        <f t="shared" si="0"/>
        <v>73</v>
      </c>
      <c r="G71" s="36">
        <f t="shared" si="1"/>
        <v>80</v>
      </c>
    </row>
    <row r="72" spans="1:7" s="24" customFormat="1">
      <c r="A72" s="37" t="s">
        <v>135</v>
      </c>
      <c r="B72" s="37" t="s">
        <v>202</v>
      </c>
      <c r="C72" s="32" t="s">
        <v>136</v>
      </c>
      <c r="D72" s="33">
        <v>44</v>
      </c>
      <c r="E72" s="34">
        <v>30347</v>
      </c>
      <c r="F72" s="35">
        <f t="shared" si="0"/>
        <v>83</v>
      </c>
      <c r="G72" s="36">
        <f t="shared" si="1"/>
        <v>82</v>
      </c>
    </row>
    <row r="73" spans="1:7" s="24" customFormat="1">
      <c r="A73" s="37" t="s">
        <v>137</v>
      </c>
      <c r="B73" s="37" t="s">
        <v>207</v>
      </c>
      <c r="C73" s="32" t="s">
        <v>138</v>
      </c>
      <c r="D73" s="33">
        <v>333</v>
      </c>
      <c r="E73" s="34">
        <v>213453</v>
      </c>
      <c r="F73" s="35">
        <f t="shared" si="0"/>
        <v>67</v>
      </c>
      <c r="G73" s="36">
        <f t="shared" si="1"/>
        <v>57</v>
      </c>
    </row>
    <row r="74" spans="1:7" s="24" customFormat="1">
      <c r="A74" s="37" t="s">
        <v>139</v>
      </c>
      <c r="B74" s="37" t="s">
        <v>208</v>
      </c>
      <c r="C74" s="32" t="s">
        <v>140</v>
      </c>
      <c r="D74" s="33">
        <v>136</v>
      </c>
      <c r="E74" s="34">
        <v>179519</v>
      </c>
      <c r="F74" s="35">
        <f t="shared" si="0"/>
        <v>70</v>
      </c>
      <c r="G74" s="36">
        <f t="shared" si="1"/>
        <v>61</v>
      </c>
    </row>
    <row r="75" spans="1:7" s="24" customFormat="1">
      <c r="A75" s="37" t="s">
        <v>141</v>
      </c>
      <c r="B75" s="37" t="s">
        <v>207</v>
      </c>
      <c r="C75" s="32" t="s">
        <v>142</v>
      </c>
      <c r="D75" s="33">
        <v>444</v>
      </c>
      <c r="E75" s="34">
        <v>80695</v>
      </c>
      <c r="F75" s="35">
        <f t="shared" ref="F75:F96" si="2">_xlfn.RANK.EQ(D75,$D$11:$D$96,0)</f>
        <v>63</v>
      </c>
      <c r="G75" s="36">
        <f t="shared" ref="G75:G96" si="3">_xlfn.RANK.EQ(E75,$E$11:$E$96,0)</f>
        <v>76</v>
      </c>
    </row>
    <row r="76" spans="1:7" s="24" customFormat="1">
      <c r="A76" s="37" t="s">
        <v>143</v>
      </c>
      <c r="B76" s="37" t="s">
        <v>206</v>
      </c>
      <c r="C76" s="32" t="s">
        <v>144</v>
      </c>
      <c r="D76" s="33">
        <v>1319</v>
      </c>
      <c r="E76" s="34">
        <v>463006</v>
      </c>
      <c r="F76" s="35">
        <f t="shared" si="2"/>
        <v>35</v>
      </c>
      <c r="G76" s="36">
        <f t="shared" si="3"/>
        <v>43</v>
      </c>
    </row>
    <row r="77" spans="1:7" s="24" customFormat="1">
      <c r="A77" s="37" t="s">
        <v>145</v>
      </c>
      <c r="B77" s="37" t="s">
        <v>206</v>
      </c>
      <c r="C77" s="32" t="s">
        <v>146</v>
      </c>
      <c r="D77" s="33">
        <v>1454</v>
      </c>
      <c r="E77" s="34">
        <v>587139</v>
      </c>
      <c r="F77" s="35">
        <f t="shared" si="2"/>
        <v>31</v>
      </c>
      <c r="G77" s="36">
        <f t="shared" si="3"/>
        <v>36</v>
      </c>
    </row>
    <row r="78" spans="1:7" s="24" customFormat="1">
      <c r="A78" s="37" t="s">
        <v>147</v>
      </c>
      <c r="B78" s="37" t="s">
        <v>201</v>
      </c>
      <c r="C78" s="32" t="s">
        <v>148</v>
      </c>
      <c r="D78" s="33">
        <v>2737</v>
      </c>
      <c r="E78" s="34">
        <v>1998448</v>
      </c>
      <c r="F78" s="35">
        <f t="shared" si="2"/>
        <v>16</v>
      </c>
      <c r="G78" s="36">
        <f t="shared" si="3"/>
        <v>11</v>
      </c>
    </row>
    <row r="79" spans="1:7" s="24" customFormat="1">
      <c r="A79" s="37" t="s">
        <v>149</v>
      </c>
      <c r="B79" s="37" t="s">
        <v>201</v>
      </c>
      <c r="C79" s="32" t="s">
        <v>150</v>
      </c>
      <c r="D79" s="33">
        <v>8690</v>
      </c>
      <c r="E79" s="34">
        <v>4143732</v>
      </c>
      <c r="F79" s="35">
        <f t="shared" si="2"/>
        <v>5</v>
      </c>
      <c r="G79" s="36">
        <f t="shared" si="3"/>
        <v>4</v>
      </c>
    </row>
    <row r="80" spans="1:7" s="24" customFormat="1">
      <c r="A80" s="37" t="s">
        <v>151</v>
      </c>
      <c r="B80" s="37" t="s">
        <v>206</v>
      </c>
      <c r="C80" s="32" t="s">
        <v>152</v>
      </c>
      <c r="D80" s="33">
        <v>3370</v>
      </c>
      <c r="E80" s="34">
        <v>856169</v>
      </c>
      <c r="F80" s="35">
        <f t="shared" si="2"/>
        <v>15</v>
      </c>
      <c r="G80" s="36">
        <f t="shared" si="3"/>
        <v>25</v>
      </c>
    </row>
    <row r="81" spans="1:7" s="24" customFormat="1">
      <c r="A81" s="37" t="s">
        <v>153</v>
      </c>
      <c r="B81" s="37" t="s">
        <v>206</v>
      </c>
      <c r="C81" s="32" t="s">
        <v>154</v>
      </c>
      <c r="D81" s="33">
        <v>1623</v>
      </c>
      <c r="E81" s="34">
        <v>1627213</v>
      </c>
      <c r="F81" s="35">
        <f t="shared" si="2"/>
        <v>26</v>
      </c>
      <c r="G81" s="36">
        <f t="shared" si="3"/>
        <v>15</v>
      </c>
    </row>
    <row r="82" spans="1:7" s="24" customFormat="1">
      <c r="A82" s="37" t="s">
        <v>155</v>
      </c>
      <c r="B82" s="37" t="s">
        <v>202</v>
      </c>
      <c r="C82" s="32" t="s">
        <v>156</v>
      </c>
      <c r="D82" s="33">
        <v>1133</v>
      </c>
      <c r="E82" s="34">
        <v>23011</v>
      </c>
      <c r="F82" s="35">
        <f t="shared" si="2"/>
        <v>40</v>
      </c>
      <c r="G82" s="36">
        <f t="shared" si="3"/>
        <v>84</v>
      </c>
    </row>
    <row r="83" spans="1:7" s="24" customFormat="1">
      <c r="A83" s="7" t="s">
        <v>157</v>
      </c>
      <c r="B83" s="7" t="s">
        <v>206</v>
      </c>
      <c r="C83" s="38" t="s">
        <v>158</v>
      </c>
      <c r="D83" s="16">
        <v>1279</v>
      </c>
      <c r="E83" s="39">
        <v>843905</v>
      </c>
      <c r="F83" s="35">
        <f t="shared" si="2"/>
        <v>37</v>
      </c>
      <c r="G83" s="36">
        <f t="shared" si="3"/>
        <v>27</v>
      </c>
    </row>
    <row r="84" spans="1:7" s="24" customFormat="1">
      <c r="A84" s="7" t="s">
        <v>159</v>
      </c>
      <c r="B84" s="7" t="s">
        <v>206</v>
      </c>
      <c r="C84" s="38" t="s">
        <v>160</v>
      </c>
      <c r="D84" s="16">
        <v>2423</v>
      </c>
      <c r="E84" s="39">
        <v>1697767</v>
      </c>
      <c r="F84" s="35">
        <f t="shared" si="2"/>
        <v>17</v>
      </c>
      <c r="G84" s="36">
        <f t="shared" si="3"/>
        <v>14</v>
      </c>
    </row>
    <row r="85" spans="1:7" s="24" customFormat="1">
      <c r="A85" s="6" t="s">
        <v>161</v>
      </c>
      <c r="B85" s="6" t="s">
        <v>206</v>
      </c>
      <c r="C85" s="40" t="s">
        <v>162</v>
      </c>
      <c r="D85" s="41">
        <v>1009</v>
      </c>
      <c r="E85" s="42">
        <v>557450</v>
      </c>
      <c r="F85" s="43">
        <f t="shared" si="2"/>
        <v>45</v>
      </c>
      <c r="G85" s="44">
        <f t="shared" si="3"/>
        <v>39</v>
      </c>
    </row>
    <row r="86" spans="1:7" s="24" customFormat="1">
      <c r="A86" s="7" t="s">
        <v>163</v>
      </c>
      <c r="B86" s="7" t="s">
        <v>203</v>
      </c>
      <c r="C86" s="38" t="s">
        <v>164</v>
      </c>
      <c r="D86" s="16">
        <v>617</v>
      </c>
      <c r="E86" s="39">
        <v>132133</v>
      </c>
      <c r="F86" s="35">
        <f t="shared" si="2"/>
        <v>59</v>
      </c>
      <c r="G86" s="36">
        <f t="shared" si="3"/>
        <v>69</v>
      </c>
    </row>
    <row r="87" spans="1:7" s="24" customFormat="1">
      <c r="A87" s="37" t="s">
        <v>165</v>
      </c>
      <c r="B87" s="37" t="s">
        <v>202</v>
      </c>
      <c r="C87" s="32" t="s">
        <v>166</v>
      </c>
      <c r="D87" s="16">
        <v>15</v>
      </c>
      <c r="E87" s="34">
        <v>101875</v>
      </c>
      <c r="F87" s="35">
        <f t="shared" si="2"/>
        <v>85</v>
      </c>
      <c r="G87" s="36">
        <f t="shared" si="3"/>
        <v>73</v>
      </c>
    </row>
    <row r="88" spans="1:7" s="24" customFormat="1">
      <c r="A88" s="7" t="s">
        <v>167</v>
      </c>
      <c r="B88" s="7" t="s">
        <v>201</v>
      </c>
      <c r="C88" s="38" t="s">
        <v>168</v>
      </c>
      <c r="D88" s="16">
        <v>6923</v>
      </c>
      <c r="E88" s="39">
        <v>3052060</v>
      </c>
      <c r="F88" s="35">
        <f t="shared" si="2"/>
        <v>7</v>
      </c>
      <c r="G88" s="36">
        <f t="shared" si="3"/>
        <v>7</v>
      </c>
    </row>
    <row r="89" spans="1:7" s="24" customFormat="1">
      <c r="A89" s="7" t="s">
        <v>169</v>
      </c>
      <c r="B89" s="7" t="s">
        <v>206</v>
      </c>
      <c r="C89" s="38" t="s">
        <v>170</v>
      </c>
      <c r="D89" s="16">
        <v>1055</v>
      </c>
      <c r="E89" s="39">
        <v>618515</v>
      </c>
      <c r="F89" s="35">
        <f t="shared" si="2"/>
        <v>43</v>
      </c>
      <c r="G89" s="36">
        <f t="shared" si="3"/>
        <v>32</v>
      </c>
    </row>
    <row r="90" spans="1:7" s="24" customFormat="1">
      <c r="A90" s="7" t="s">
        <v>171</v>
      </c>
      <c r="B90" s="7" t="s">
        <v>206</v>
      </c>
      <c r="C90" s="38" t="s">
        <v>172</v>
      </c>
      <c r="D90" s="16">
        <v>7375</v>
      </c>
      <c r="E90" s="39">
        <v>1420995</v>
      </c>
      <c r="F90" s="35">
        <f t="shared" si="2"/>
        <v>6</v>
      </c>
      <c r="G90" s="36">
        <f t="shared" si="3"/>
        <v>17</v>
      </c>
    </row>
    <row r="91" spans="1:7" s="24" customFormat="1">
      <c r="A91" s="7" t="s">
        <v>173</v>
      </c>
      <c r="B91" s="7" t="s">
        <v>206</v>
      </c>
      <c r="C91" s="38" t="s">
        <v>174</v>
      </c>
      <c r="D91" s="16">
        <v>1543</v>
      </c>
      <c r="E91" s="39">
        <v>1879404</v>
      </c>
      <c r="F91" s="35">
        <f t="shared" si="2"/>
        <v>28</v>
      </c>
      <c r="G91" s="36">
        <f t="shared" si="3"/>
        <v>13</v>
      </c>
    </row>
    <row r="92" spans="1:7" s="24" customFormat="1">
      <c r="A92" s="7" t="s">
        <v>175</v>
      </c>
      <c r="B92" s="7" t="s">
        <v>206</v>
      </c>
      <c r="C92" s="38" t="s">
        <v>176</v>
      </c>
      <c r="D92" s="16">
        <v>1015</v>
      </c>
      <c r="E92" s="39">
        <v>466317</v>
      </c>
      <c r="F92" s="35">
        <f t="shared" si="2"/>
        <v>44</v>
      </c>
      <c r="G92" s="36">
        <f t="shared" si="3"/>
        <v>42</v>
      </c>
    </row>
    <row r="93" spans="1:7" s="24" customFormat="1">
      <c r="A93" s="7" t="s">
        <v>177</v>
      </c>
      <c r="B93" s="7" t="s">
        <v>206</v>
      </c>
      <c r="C93" s="38" t="s">
        <v>178</v>
      </c>
      <c r="D93" s="16">
        <v>1846</v>
      </c>
      <c r="E93" s="39">
        <v>595934</v>
      </c>
      <c r="F93" s="35">
        <f t="shared" si="2"/>
        <v>23</v>
      </c>
      <c r="G93" s="36">
        <f t="shared" si="3"/>
        <v>34</v>
      </c>
    </row>
    <row r="94" spans="1:7" s="24" customFormat="1">
      <c r="A94" s="7" t="s">
        <v>179</v>
      </c>
      <c r="B94" s="7" t="s">
        <v>206</v>
      </c>
      <c r="C94" s="38" t="s">
        <v>180</v>
      </c>
      <c r="D94" s="16">
        <v>1847</v>
      </c>
      <c r="E94" s="39">
        <v>1341370</v>
      </c>
      <c r="F94" s="35">
        <f t="shared" si="2"/>
        <v>22</v>
      </c>
      <c r="G94" s="36">
        <f t="shared" si="3"/>
        <v>20</v>
      </c>
    </row>
    <row r="95" spans="1:7" s="24" customFormat="1">
      <c r="A95" s="7" t="s">
        <v>181</v>
      </c>
      <c r="B95" s="7" t="s">
        <v>203</v>
      </c>
      <c r="C95" s="38" t="s">
        <v>182</v>
      </c>
      <c r="D95" s="16">
        <v>66</v>
      </c>
      <c r="E95" s="39">
        <v>3894</v>
      </c>
      <c r="F95" s="35">
        <f t="shared" si="2"/>
        <v>81</v>
      </c>
      <c r="G95" s="36">
        <f t="shared" si="3"/>
        <v>86</v>
      </c>
    </row>
    <row r="96" spans="1:7" s="24" customFormat="1" ht="14.25" thickBot="1">
      <c r="A96" s="7" t="s">
        <v>183</v>
      </c>
      <c r="B96" s="7" t="s">
        <v>206</v>
      </c>
      <c r="C96" s="38" t="s">
        <v>184</v>
      </c>
      <c r="D96" s="20">
        <v>736</v>
      </c>
      <c r="E96" s="45">
        <v>424921</v>
      </c>
      <c r="F96" s="46">
        <f t="shared" si="2"/>
        <v>51</v>
      </c>
      <c r="G96" s="47">
        <f t="shared" si="3"/>
        <v>45</v>
      </c>
    </row>
    <row r="97" spans="3:11" s="24" customFormat="1" ht="14.25" thickBot="1">
      <c r="E97" s="51"/>
      <c r="I97"/>
    </row>
    <row r="98" spans="3:11" ht="14.25" thickBot="1">
      <c r="C98" s="144" t="s">
        <v>344</v>
      </c>
      <c r="D98" s="145">
        <f>SUM(D11:D96)</f>
        <v>201528</v>
      </c>
      <c r="E98" s="146">
        <f t="shared" ref="E98" si="4">SUM(E11:E96)</f>
        <v>94440645.548999995</v>
      </c>
      <c r="F98"/>
      <c r="G98"/>
      <c r="J98" s="24"/>
      <c r="K98" s="24"/>
    </row>
  </sheetData>
  <autoFilter ref="A10:H96" xr:uid="{00000000-0009-0000-0000-000009000000}">
    <sortState xmlns:xlrd2="http://schemas.microsoft.com/office/spreadsheetml/2017/richdata2" ref="A10:J96">
      <sortCondition ref="A9:A95"/>
    </sortState>
  </autoFilter>
  <mergeCells count="1">
    <mergeCell ref="D9:G9"/>
  </mergeCells>
  <phoneticPr fontId="1"/>
  <hyperlinks>
    <hyperlink ref="I1" location="目次!A1" display="目次に戻る" xr:uid="{B5A735F3-8129-4BA4-A9B7-CC88E9433811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1D910-B3CE-496E-B4DF-97D195E6DCA3}">
  <sheetPr>
    <tabColor theme="9"/>
  </sheetPr>
  <dimension ref="A1:K98"/>
  <sheetViews>
    <sheetView view="pageBreakPreview" zoomScaleNormal="100" zoomScaleSheetLayoutView="100" workbookViewId="0">
      <pane xSplit="3" ySplit="10" topLeftCell="D11" activePane="bottomRight" state="frozen"/>
      <selection activeCell="E45" sqref="E45"/>
      <selection pane="topRight" activeCell="E45" sqref="E45"/>
      <selection pane="bottomLeft" activeCell="E45" sqref="E45"/>
      <selection pane="bottomRight" activeCell="I1" sqref="I1"/>
    </sheetView>
  </sheetViews>
  <sheetFormatPr defaultRowHeight="13.5"/>
  <cols>
    <col min="1" max="1" width="15" bestFit="1" customWidth="1"/>
    <col min="2" max="2" width="5.375" customWidth="1"/>
    <col min="3" max="3" width="29.375" bestFit="1" customWidth="1"/>
    <col min="4" max="4" width="15.25" style="24" customWidth="1"/>
    <col min="5" max="5" width="15.25" style="51" customWidth="1"/>
    <col min="6" max="7" width="15.25" style="24" customWidth="1"/>
    <col min="8" max="8" width="9" style="24"/>
    <col min="9" max="9" width="11.625" bestFit="1" customWidth="1"/>
  </cols>
  <sheetData>
    <row r="1" spans="1:11" ht="24" customHeight="1" thickBot="1">
      <c r="A1" s="1" t="s">
        <v>3</v>
      </c>
      <c r="B1" s="1"/>
      <c r="C1" s="1"/>
      <c r="D1"/>
      <c r="E1"/>
      <c r="F1"/>
      <c r="G1"/>
      <c r="H1"/>
      <c r="I1" s="52" t="s">
        <v>185</v>
      </c>
    </row>
    <row r="2" spans="1:11" ht="24" customHeight="1">
      <c r="A2" s="1" t="s">
        <v>220</v>
      </c>
      <c r="B2" s="1"/>
      <c r="C2" s="1"/>
      <c r="D2"/>
      <c r="E2"/>
      <c r="F2"/>
      <c r="G2"/>
      <c r="H2"/>
    </row>
    <row r="3" spans="1:11" s="4" customFormat="1" ht="14.25" thickBot="1">
      <c r="A3" s="60"/>
      <c r="B3" s="5"/>
      <c r="C3" s="60"/>
      <c r="D3" s="60"/>
      <c r="E3" s="60"/>
      <c r="F3" s="60"/>
      <c r="G3" s="5"/>
      <c r="H3" s="60"/>
      <c r="I3" s="60"/>
      <c r="J3" s="60"/>
      <c r="K3" s="60"/>
    </row>
    <row r="4" spans="1:11" s="24" customFormat="1" ht="27.75" thickBot="1">
      <c r="A4"/>
      <c r="B4"/>
      <c r="C4" s="8"/>
      <c r="D4" s="9" t="s">
        <v>4</v>
      </c>
      <c r="E4" s="56" t="s">
        <v>5</v>
      </c>
      <c r="F4" s="57" t="s">
        <v>6</v>
      </c>
      <c r="G4" s="10" t="s">
        <v>7</v>
      </c>
    </row>
    <row r="5" spans="1:11" s="24" customFormat="1">
      <c r="A5"/>
      <c r="B5"/>
      <c r="C5" s="11" t="s">
        <v>1</v>
      </c>
      <c r="D5" s="12">
        <f>INDEX(D11:D96,MATCH($C$5,$C$11:$C$96,0),0)</f>
        <v>1128</v>
      </c>
      <c r="E5" s="13">
        <f>INDEX(E11:E96,MATCH($C$5,$C$11:$C$96,0),0)</f>
        <v>520042</v>
      </c>
      <c r="F5" s="58">
        <f>INDEX(F11:F96,MATCH($C$5,$C$11:$C$96,0),0)</f>
        <v>41</v>
      </c>
      <c r="G5" s="14">
        <f>INDEX(G11:G96,MATCH($C$5,$C$11:$C$96,0),0)</f>
        <v>37</v>
      </c>
    </row>
    <row r="6" spans="1:11" s="24" customFormat="1">
      <c r="A6"/>
      <c r="B6"/>
      <c r="C6" s="15" t="s">
        <v>8</v>
      </c>
      <c r="D6" s="67">
        <f>ROUND(SUMIF($B$11:$B$96,"G",D11:D96)/(COUNTIFS(B11:B96,"G",D11:D96,"&lt;&gt;")),1)</f>
        <v>1801.6</v>
      </c>
      <c r="E6" s="68">
        <f>ROUND(SUMIF($B$11:$B$96,"G",E11:E96)/(COUNTIFS(B11:B96,"G",D11:D96,"&lt;&gt;")),1)</f>
        <v>927702.1</v>
      </c>
      <c r="F6" s="17"/>
      <c r="G6" s="18"/>
    </row>
    <row r="7" spans="1:11" s="24" customFormat="1" ht="14.25" thickBot="1">
      <c r="A7"/>
      <c r="B7"/>
      <c r="C7" s="19" t="s">
        <v>9</v>
      </c>
      <c r="D7" s="69">
        <f>ROUND(AVERAGE(D11:D96),1)</f>
        <v>2380.3000000000002</v>
      </c>
      <c r="E7" s="70">
        <f>ROUND(AVERAGE(E11:E96),1)</f>
        <v>1186346.3999999999</v>
      </c>
      <c r="F7" s="21"/>
      <c r="G7" s="22"/>
    </row>
    <row r="8" spans="1:11" s="24" customFormat="1" ht="21" customHeight="1" thickBot="1">
      <c r="A8"/>
      <c r="B8"/>
      <c r="C8"/>
      <c r="D8" s="23"/>
      <c r="E8" s="48"/>
    </row>
    <row r="9" spans="1:11" s="24" customFormat="1" ht="21" customHeight="1">
      <c r="A9"/>
      <c r="B9"/>
      <c r="C9"/>
      <c r="D9" s="203" t="str" cm="1">
        <f t="array" aca="1" ref="D9" ca="1">RIGHT(CELL("filename",A1),4)&amp;"年度（基準日：４月１日～３月31日）"</f>
        <v>2023年度（基準日：４月１日～３月31日）</v>
      </c>
      <c r="E9" s="204"/>
      <c r="F9" s="204"/>
      <c r="G9" s="205"/>
    </row>
    <row r="10" spans="1:11" s="24" customFormat="1" ht="54" customHeight="1">
      <c r="A10" s="25" t="s">
        <v>10</v>
      </c>
      <c r="B10" s="26" t="s">
        <v>11</v>
      </c>
      <c r="C10" s="8" t="s">
        <v>12</v>
      </c>
      <c r="D10" s="49" t="s">
        <v>4</v>
      </c>
      <c r="E10" s="50" t="s">
        <v>5</v>
      </c>
      <c r="F10" s="30" t="s">
        <v>6</v>
      </c>
      <c r="G10" s="31" t="s">
        <v>7</v>
      </c>
    </row>
    <row r="11" spans="1:11" s="24" customFormat="1">
      <c r="A11" s="7" t="s">
        <v>13</v>
      </c>
      <c r="B11" s="7" t="s">
        <v>201</v>
      </c>
      <c r="C11" s="38" t="s">
        <v>14</v>
      </c>
      <c r="D11" s="16">
        <v>6429</v>
      </c>
      <c r="E11" s="39">
        <v>2802728</v>
      </c>
      <c r="F11" s="35">
        <f t="shared" ref="F11:F74" si="0">_xlfn.RANK.EQ(D11,$D$11:$D$96,0)</f>
        <v>7</v>
      </c>
      <c r="G11" s="36">
        <f t="shared" ref="G11:G74" si="1">_xlfn.RANK.EQ(E11,$E$11:$E$96,0)</f>
        <v>8</v>
      </c>
    </row>
    <row r="12" spans="1:11" s="24" customFormat="1">
      <c r="A12" s="7" t="s">
        <v>15</v>
      </c>
      <c r="B12" s="7" t="s">
        <v>202</v>
      </c>
      <c r="C12" s="38" t="s">
        <v>16</v>
      </c>
      <c r="D12" s="16">
        <v>1340</v>
      </c>
      <c r="E12" s="39">
        <v>80282</v>
      </c>
      <c r="F12" s="35">
        <f t="shared" si="0"/>
        <v>35</v>
      </c>
      <c r="G12" s="36">
        <f t="shared" si="1"/>
        <v>74</v>
      </c>
    </row>
    <row r="13" spans="1:11" s="24" customFormat="1">
      <c r="A13" s="7" t="s">
        <v>17</v>
      </c>
      <c r="B13" s="7" t="s">
        <v>203</v>
      </c>
      <c r="C13" s="38" t="s">
        <v>18</v>
      </c>
      <c r="D13" s="16">
        <v>668</v>
      </c>
      <c r="E13" s="39">
        <v>127907</v>
      </c>
      <c r="F13" s="35">
        <f t="shared" si="0"/>
        <v>57</v>
      </c>
      <c r="G13" s="36">
        <f t="shared" si="1"/>
        <v>69</v>
      </c>
    </row>
    <row r="14" spans="1:11" s="24" customFormat="1">
      <c r="A14" s="37" t="s">
        <v>19</v>
      </c>
      <c r="B14" s="37" t="s">
        <v>204</v>
      </c>
      <c r="C14" s="32" t="s">
        <v>20</v>
      </c>
      <c r="D14" s="16">
        <v>65</v>
      </c>
      <c r="E14" s="34">
        <v>47106</v>
      </c>
      <c r="F14" s="35">
        <f t="shared" si="0"/>
        <v>82</v>
      </c>
      <c r="G14" s="36">
        <f t="shared" si="1"/>
        <v>80</v>
      </c>
    </row>
    <row r="15" spans="1:11" s="24" customFormat="1">
      <c r="A15" s="7" t="s">
        <v>21</v>
      </c>
      <c r="B15" s="7" t="s">
        <v>203</v>
      </c>
      <c r="C15" s="38" t="s">
        <v>22</v>
      </c>
      <c r="D15" s="16">
        <v>85</v>
      </c>
      <c r="E15" s="39">
        <v>186979</v>
      </c>
      <c r="F15" s="35">
        <f t="shared" si="0"/>
        <v>78</v>
      </c>
      <c r="G15" s="36">
        <f t="shared" si="1"/>
        <v>62</v>
      </c>
    </row>
    <row r="16" spans="1:11" s="24" customFormat="1">
      <c r="A16" s="7" t="s">
        <v>23</v>
      </c>
      <c r="B16" s="7" t="s">
        <v>203</v>
      </c>
      <c r="C16" s="38" t="s">
        <v>24</v>
      </c>
      <c r="D16" s="16">
        <v>84</v>
      </c>
      <c r="E16" s="39">
        <v>75227</v>
      </c>
      <c r="F16" s="35">
        <f t="shared" si="0"/>
        <v>79</v>
      </c>
      <c r="G16" s="36">
        <f t="shared" si="1"/>
        <v>75</v>
      </c>
    </row>
    <row r="17" spans="1:7" s="24" customFormat="1">
      <c r="A17" s="7" t="s">
        <v>25</v>
      </c>
      <c r="B17" s="7" t="s">
        <v>205</v>
      </c>
      <c r="C17" s="38" t="s">
        <v>26</v>
      </c>
      <c r="D17" s="16">
        <v>1154</v>
      </c>
      <c r="E17" s="39">
        <v>453837</v>
      </c>
      <c r="F17" s="35">
        <f t="shared" si="0"/>
        <v>39</v>
      </c>
      <c r="G17" s="36">
        <f t="shared" si="1"/>
        <v>44</v>
      </c>
    </row>
    <row r="18" spans="1:7" s="24" customFormat="1">
      <c r="A18" s="7" t="s">
        <v>27</v>
      </c>
      <c r="B18" s="7" t="s">
        <v>206</v>
      </c>
      <c r="C18" s="38" t="s">
        <v>28</v>
      </c>
      <c r="D18" s="16">
        <v>1372</v>
      </c>
      <c r="E18" s="39">
        <v>988649</v>
      </c>
      <c r="F18" s="35">
        <f t="shared" si="0"/>
        <v>34</v>
      </c>
      <c r="G18" s="36">
        <f t="shared" si="1"/>
        <v>26</v>
      </c>
    </row>
    <row r="19" spans="1:7" s="24" customFormat="1">
      <c r="A19" s="7" t="s">
        <v>29</v>
      </c>
      <c r="B19" s="7" t="s">
        <v>207</v>
      </c>
      <c r="C19" s="38" t="s">
        <v>30</v>
      </c>
      <c r="D19" s="16">
        <v>1090</v>
      </c>
      <c r="E19" s="39">
        <v>190549</v>
      </c>
      <c r="F19" s="35">
        <f t="shared" si="0"/>
        <v>44</v>
      </c>
      <c r="G19" s="36">
        <f t="shared" si="1"/>
        <v>61</v>
      </c>
    </row>
    <row r="20" spans="1:7" s="24" customFormat="1">
      <c r="A20" s="7" t="s">
        <v>31</v>
      </c>
      <c r="B20" s="7" t="s">
        <v>201</v>
      </c>
      <c r="C20" s="38" t="s">
        <v>32</v>
      </c>
      <c r="D20" s="16">
        <v>15239</v>
      </c>
      <c r="E20" s="39">
        <v>4363345</v>
      </c>
      <c r="F20" s="35">
        <f t="shared" si="0"/>
        <v>3</v>
      </c>
      <c r="G20" s="36">
        <f t="shared" si="1"/>
        <v>4</v>
      </c>
    </row>
    <row r="21" spans="1:7" s="24" customFormat="1">
      <c r="A21" s="37" t="s">
        <v>33</v>
      </c>
      <c r="B21" s="37" t="s">
        <v>202</v>
      </c>
      <c r="C21" s="32" t="s">
        <v>34</v>
      </c>
      <c r="D21" s="33">
        <v>29</v>
      </c>
      <c r="E21" s="34">
        <v>66284</v>
      </c>
      <c r="F21" s="35">
        <f t="shared" si="0"/>
        <v>84</v>
      </c>
      <c r="G21" s="36">
        <f t="shared" si="1"/>
        <v>77</v>
      </c>
    </row>
    <row r="22" spans="1:7" s="24" customFormat="1">
      <c r="A22" s="37" t="s">
        <v>35</v>
      </c>
      <c r="B22" s="37" t="s">
        <v>206</v>
      </c>
      <c r="C22" s="32" t="s">
        <v>36</v>
      </c>
      <c r="D22" s="33">
        <v>945</v>
      </c>
      <c r="E22" s="34">
        <v>425477</v>
      </c>
      <c r="F22" s="35">
        <f t="shared" si="0"/>
        <v>50</v>
      </c>
      <c r="G22" s="36">
        <f t="shared" si="1"/>
        <v>47</v>
      </c>
    </row>
    <row r="23" spans="1:7" s="24" customFormat="1">
      <c r="A23" s="7" t="s">
        <v>37</v>
      </c>
      <c r="B23" s="7" t="s">
        <v>206</v>
      </c>
      <c r="C23" s="38" t="s">
        <v>38</v>
      </c>
      <c r="D23" s="16">
        <v>2359</v>
      </c>
      <c r="E23" s="39">
        <v>511560</v>
      </c>
      <c r="F23" s="35">
        <f t="shared" si="0"/>
        <v>21</v>
      </c>
      <c r="G23" s="36">
        <f t="shared" si="1"/>
        <v>38</v>
      </c>
    </row>
    <row r="24" spans="1:7" s="24" customFormat="1">
      <c r="A24" s="7" t="s">
        <v>39</v>
      </c>
      <c r="B24" s="7" t="s">
        <v>204</v>
      </c>
      <c r="C24" s="38" t="s">
        <v>40</v>
      </c>
      <c r="D24" s="16">
        <v>718</v>
      </c>
      <c r="E24" s="39">
        <v>156993</v>
      </c>
      <c r="F24" s="35">
        <f t="shared" si="0"/>
        <v>52</v>
      </c>
      <c r="G24" s="36">
        <f t="shared" si="1"/>
        <v>66</v>
      </c>
    </row>
    <row r="25" spans="1:7" s="24" customFormat="1">
      <c r="A25" s="7" t="s">
        <v>41</v>
      </c>
      <c r="B25" s="7" t="s">
        <v>207</v>
      </c>
      <c r="C25" s="38" t="s">
        <v>42</v>
      </c>
      <c r="D25" s="16">
        <v>2211</v>
      </c>
      <c r="E25" s="39">
        <v>208204</v>
      </c>
      <c r="F25" s="35">
        <f t="shared" si="0"/>
        <v>22</v>
      </c>
      <c r="G25" s="36">
        <f t="shared" si="1"/>
        <v>59</v>
      </c>
    </row>
    <row r="26" spans="1:7" s="24" customFormat="1">
      <c r="A26" s="7" t="s">
        <v>43</v>
      </c>
      <c r="B26" s="7" t="s">
        <v>201</v>
      </c>
      <c r="C26" s="38" t="s">
        <v>44</v>
      </c>
      <c r="D26" s="16">
        <v>8185</v>
      </c>
      <c r="E26" s="39">
        <v>2608613</v>
      </c>
      <c r="F26" s="35">
        <f t="shared" si="0"/>
        <v>4</v>
      </c>
      <c r="G26" s="36">
        <f t="shared" si="1"/>
        <v>10</v>
      </c>
    </row>
    <row r="27" spans="1:7" s="24" customFormat="1">
      <c r="A27" s="7" t="s">
        <v>45</v>
      </c>
      <c r="B27" s="7" t="s">
        <v>204</v>
      </c>
      <c r="C27" s="38" t="s">
        <v>46</v>
      </c>
      <c r="D27" s="16">
        <v>79</v>
      </c>
      <c r="E27" s="39">
        <v>43378</v>
      </c>
      <c r="F27" s="35">
        <f t="shared" si="0"/>
        <v>80</v>
      </c>
      <c r="G27" s="36">
        <f t="shared" si="1"/>
        <v>81</v>
      </c>
    </row>
    <row r="28" spans="1:7" s="24" customFormat="1">
      <c r="A28" s="7" t="s">
        <v>47</v>
      </c>
      <c r="B28" s="7" t="s">
        <v>207</v>
      </c>
      <c r="C28" s="38" t="s">
        <v>48</v>
      </c>
      <c r="D28" s="16">
        <v>126</v>
      </c>
      <c r="E28" s="39">
        <v>123926</v>
      </c>
      <c r="F28" s="35">
        <f t="shared" si="0"/>
        <v>73</v>
      </c>
      <c r="G28" s="36">
        <f t="shared" si="1"/>
        <v>71</v>
      </c>
    </row>
    <row r="29" spans="1:7" s="24" customFormat="1">
      <c r="A29" s="7" t="s">
        <v>49</v>
      </c>
      <c r="B29" s="7" t="s">
        <v>206</v>
      </c>
      <c r="C29" s="38" t="s">
        <v>50</v>
      </c>
      <c r="D29" s="16">
        <v>1224</v>
      </c>
      <c r="E29" s="39">
        <v>703107</v>
      </c>
      <c r="F29" s="35">
        <f t="shared" si="0"/>
        <v>37</v>
      </c>
      <c r="G29" s="36">
        <f t="shared" si="1"/>
        <v>31</v>
      </c>
    </row>
    <row r="30" spans="1:7" s="24" customFormat="1">
      <c r="A30" s="7" t="s">
        <v>51</v>
      </c>
      <c r="B30" s="7" t="s">
        <v>207</v>
      </c>
      <c r="C30" s="38" t="s">
        <v>52</v>
      </c>
      <c r="D30" s="16">
        <v>453</v>
      </c>
      <c r="E30" s="39">
        <v>310740</v>
      </c>
      <c r="F30" s="35">
        <f t="shared" si="0"/>
        <v>64</v>
      </c>
      <c r="G30" s="36">
        <f t="shared" si="1"/>
        <v>52</v>
      </c>
    </row>
    <row r="31" spans="1:7" s="24" customFormat="1">
      <c r="A31" s="7" t="s">
        <v>53</v>
      </c>
      <c r="B31" s="7" t="s">
        <v>201</v>
      </c>
      <c r="C31" s="38" t="s">
        <v>54</v>
      </c>
      <c r="D31" s="16">
        <v>3694</v>
      </c>
      <c r="E31" s="39">
        <v>1785171</v>
      </c>
      <c r="F31" s="35">
        <f t="shared" si="0"/>
        <v>13</v>
      </c>
      <c r="G31" s="36">
        <f t="shared" si="1"/>
        <v>15</v>
      </c>
    </row>
    <row r="32" spans="1:7" s="24" customFormat="1">
      <c r="A32" s="7" t="s">
        <v>55</v>
      </c>
      <c r="B32" s="7" t="s">
        <v>201</v>
      </c>
      <c r="C32" s="38" t="s">
        <v>56</v>
      </c>
      <c r="D32" s="16">
        <v>17793</v>
      </c>
      <c r="E32" s="39">
        <v>13493911</v>
      </c>
      <c r="F32" s="35">
        <f t="shared" si="0"/>
        <v>2</v>
      </c>
      <c r="G32" s="36">
        <f t="shared" si="1"/>
        <v>1</v>
      </c>
    </row>
    <row r="33" spans="1:7" s="24" customFormat="1">
      <c r="A33" s="7" t="s">
        <v>57</v>
      </c>
      <c r="B33" s="7" t="s">
        <v>205</v>
      </c>
      <c r="C33" s="38" t="s">
        <v>58</v>
      </c>
      <c r="D33" s="16">
        <v>1152</v>
      </c>
      <c r="E33" s="39">
        <v>1591895.2109999999</v>
      </c>
      <c r="F33" s="35">
        <f t="shared" si="0"/>
        <v>40</v>
      </c>
      <c r="G33" s="36">
        <f t="shared" si="1"/>
        <v>16</v>
      </c>
    </row>
    <row r="34" spans="1:7" s="24" customFormat="1">
      <c r="A34" s="37" t="s">
        <v>59</v>
      </c>
      <c r="B34" s="37" t="s">
        <v>204</v>
      </c>
      <c r="C34" s="32" t="s">
        <v>60</v>
      </c>
      <c r="D34" s="16">
        <v>585</v>
      </c>
      <c r="E34" s="34">
        <v>73548</v>
      </c>
      <c r="F34" s="35">
        <f t="shared" si="0"/>
        <v>61</v>
      </c>
      <c r="G34" s="36">
        <f t="shared" si="1"/>
        <v>76</v>
      </c>
    </row>
    <row r="35" spans="1:7" s="24" customFormat="1">
      <c r="A35" s="7" t="s">
        <v>61</v>
      </c>
      <c r="B35" s="7" t="s">
        <v>204</v>
      </c>
      <c r="C35" s="38" t="s">
        <v>62</v>
      </c>
      <c r="D35" s="16">
        <v>992</v>
      </c>
      <c r="E35" s="39">
        <v>343613</v>
      </c>
      <c r="F35" s="35">
        <f t="shared" si="0"/>
        <v>48</v>
      </c>
      <c r="G35" s="36">
        <f t="shared" si="1"/>
        <v>51</v>
      </c>
    </row>
    <row r="36" spans="1:7" s="24" customFormat="1">
      <c r="A36" s="7" t="s">
        <v>63</v>
      </c>
      <c r="B36" s="7" t="s">
        <v>203</v>
      </c>
      <c r="C36" s="38" t="s">
        <v>64</v>
      </c>
      <c r="D36" s="16">
        <v>4176</v>
      </c>
      <c r="E36" s="39">
        <v>1454385</v>
      </c>
      <c r="F36" s="35">
        <f t="shared" si="0"/>
        <v>11</v>
      </c>
      <c r="G36" s="36">
        <f t="shared" si="1"/>
        <v>17</v>
      </c>
    </row>
    <row r="37" spans="1:7" s="24" customFormat="1">
      <c r="A37" s="7" t="s">
        <v>65</v>
      </c>
      <c r="B37" s="7" t="s">
        <v>207</v>
      </c>
      <c r="C37" s="38" t="s">
        <v>66</v>
      </c>
      <c r="D37" s="16">
        <v>1105</v>
      </c>
      <c r="E37" s="39">
        <v>591127</v>
      </c>
      <c r="F37" s="35">
        <f t="shared" si="0"/>
        <v>42</v>
      </c>
      <c r="G37" s="36">
        <f t="shared" si="1"/>
        <v>35</v>
      </c>
    </row>
    <row r="38" spans="1:7" s="24" customFormat="1">
      <c r="A38" s="7" t="s">
        <v>67</v>
      </c>
      <c r="B38" s="7" t="s">
        <v>202</v>
      </c>
      <c r="C38" s="38" t="s">
        <v>68</v>
      </c>
      <c r="D38" s="16">
        <v>597</v>
      </c>
      <c r="E38" s="39">
        <v>499063</v>
      </c>
      <c r="F38" s="35">
        <f t="shared" si="0"/>
        <v>60</v>
      </c>
      <c r="G38" s="36">
        <f t="shared" si="1"/>
        <v>40</v>
      </c>
    </row>
    <row r="39" spans="1:7" s="24" customFormat="1">
      <c r="A39" s="7" t="s">
        <v>69</v>
      </c>
      <c r="B39" s="7" t="s">
        <v>203</v>
      </c>
      <c r="C39" s="38" t="s">
        <v>70</v>
      </c>
      <c r="D39" s="16">
        <v>1724</v>
      </c>
      <c r="E39" s="39">
        <v>381056</v>
      </c>
      <c r="F39" s="35">
        <f t="shared" si="0"/>
        <v>27</v>
      </c>
      <c r="G39" s="36">
        <f t="shared" si="1"/>
        <v>50</v>
      </c>
    </row>
    <row r="40" spans="1:7" s="24" customFormat="1">
      <c r="A40" s="7" t="s">
        <v>71</v>
      </c>
      <c r="B40" s="7" t="s">
        <v>203</v>
      </c>
      <c r="C40" s="38" t="s">
        <v>72</v>
      </c>
      <c r="D40" s="16">
        <v>974</v>
      </c>
      <c r="E40" s="39">
        <v>221453</v>
      </c>
      <c r="F40" s="35">
        <f t="shared" si="0"/>
        <v>49</v>
      </c>
      <c r="G40" s="36">
        <f t="shared" si="1"/>
        <v>57</v>
      </c>
    </row>
    <row r="41" spans="1:7" s="24" customFormat="1">
      <c r="A41" s="37" t="s">
        <v>73</v>
      </c>
      <c r="B41" s="37" t="s">
        <v>204</v>
      </c>
      <c r="C41" s="32" t="s">
        <v>74</v>
      </c>
      <c r="D41" s="16">
        <v>1155</v>
      </c>
      <c r="E41" s="34">
        <v>1050140.1800000002</v>
      </c>
      <c r="F41" s="35">
        <f t="shared" si="0"/>
        <v>38</v>
      </c>
      <c r="G41" s="36">
        <f t="shared" si="1"/>
        <v>24</v>
      </c>
    </row>
    <row r="42" spans="1:7" s="24" customFormat="1">
      <c r="A42" s="37" t="s">
        <v>75</v>
      </c>
      <c r="B42" s="37" t="s">
        <v>208</v>
      </c>
      <c r="C42" s="32" t="s">
        <v>76</v>
      </c>
      <c r="D42" s="16">
        <v>51</v>
      </c>
      <c r="E42" s="34">
        <v>129777</v>
      </c>
      <c r="F42" s="35">
        <f t="shared" si="0"/>
        <v>83</v>
      </c>
      <c r="G42" s="36">
        <f t="shared" si="1"/>
        <v>68</v>
      </c>
    </row>
    <row r="43" spans="1:7" s="24" customFormat="1">
      <c r="A43" s="7" t="s">
        <v>77</v>
      </c>
      <c r="B43" s="7" t="s">
        <v>203</v>
      </c>
      <c r="C43" s="38" t="s">
        <v>78</v>
      </c>
      <c r="D43" s="16">
        <v>438</v>
      </c>
      <c r="E43" s="39">
        <v>212469</v>
      </c>
      <c r="F43" s="35">
        <f t="shared" si="0"/>
        <v>65</v>
      </c>
      <c r="G43" s="36">
        <f t="shared" si="1"/>
        <v>58</v>
      </c>
    </row>
    <row r="44" spans="1:7" s="24" customFormat="1">
      <c r="A44" s="7" t="s">
        <v>79</v>
      </c>
      <c r="B44" s="7" t="s">
        <v>207</v>
      </c>
      <c r="C44" s="38" t="s">
        <v>80</v>
      </c>
      <c r="D44" s="16">
        <v>1987</v>
      </c>
      <c r="E44" s="39">
        <v>448045</v>
      </c>
      <c r="F44" s="35">
        <f t="shared" si="0"/>
        <v>23</v>
      </c>
      <c r="G44" s="36">
        <f t="shared" si="1"/>
        <v>45</v>
      </c>
    </row>
    <row r="45" spans="1:7" s="24" customFormat="1">
      <c r="A45" s="7" t="s">
        <v>81</v>
      </c>
      <c r="B45" s="7" t="s">
        <v>208</v>
      </c>
      <c r="C45" s="38" t="s">
        <v>82</v>
      </c>
      <c r="D45" s="16">
        <v>101</v>
      </c>
      <c r="E45" s="39">
        <v>31821</v>
      </c>
      <c r="F45" s="35">
        <f t="shared" si="0"/>
        <v>75</v>
      </c>
      <c r="G45" s="36">
        <f t="shared" si="1"/>
        <v>82</v>
      </c>
    </row>
    <row r="46" spans="1:7" s="24" customFormat="1">
      <c r="A46" s="7" t="s">
        <v>83</v>
      </c>
      <c r="B46" s="7" t="s">
        <v>201</v>
      </c>
      <c r="C46" s="38" t="s">
        <v>84</v>
      </c>
      <c r="D46" s="16">
        <v>3963</v>
      </c>
      <c r="E46" s="39">
        <v>1446150</v>
      </c>
      <c r="F46" s="35">
        <f t="shared" si="0"/>
        <v>12</v>
      </c>
      <c r="G46" s="36">
        <f t="shared" si="1"/>
        <v>18</v>
      </c>
    </row>
    <row r="47" spans="1:7" s="24" customFormat="1">
      <c r="A47" s="7" t="s">
        <v>85</v>
      </c>
      <c r="B47" s="7" t="s">
        <v>203</v>
      </c>
      <c r="C47" s="38" t="s">
        <v>86</v>
      </c>
      <c r="D47" s="16">
        <v>461</v>
      </c>
      <c r="E47" s="39">
        <v>263651</v>
      </c>
      <c r="F47" s="35">
        <f t="shared" si="0"/>
        <v>63</v>
      </c>
      <c r="G47" s="36">
        <f t="shared" si="1"/>
        <v>53</v>
      </c>
    </row>
    <row r="48" spans="1:7" s="24" customFormat="1">
      <c r="A48" s="37" t="s">
        <v>87</v>
      </c>
      <c r="B48" s="37" t="s">
        <v>202</v>
      </c>
      <c r="C48" s="32" t="s">
        <v>88</v>
      </c>
      <c r="D48" s="33">
        <v>15</v>
      </c>
      <c r="E48" s="34">
        <v>48592</v>
      </c>
      <c r="F48" s="35">
        <f t="shared" si="0"/>
        <v>86</v>
      </c>
      <c r="G48" s="36">
        <f t="shared" si="1"/>
        <v>79</v>
      </c>
    </row>
    <row r="49" spans="1:7" s="24" customFormat="1">
      <c r="A49" s="37" t="s">
        <v>89</v>
      </c>
      <c r="B49" s="37" t="s">
        <v>206</v>
      </c>
      <c r="C49" s="32" t="s">
        <v>90</v>
      </c>
      <c r="D49" s="33">
        <v>716</v>
      </c>
      <c r="E49" s="34">
        <v>674550</v>
      </c>
      <c r="F49" s="35">
        <f t="shared" si="0"/>
        <v>53</v>
      </c>
      <c r="G49" s="36">
        <f t="shared" si="1"/>
        <v>32</v>
      </c>
    </row>
    <row r="50" spans="1:7" s="24" customFormat="1">
      <c r="A50" s="37" t="s">
        <v>91</v>
      </c>
      <c r="B50" s="37" t="s">
        <v>206</v>
      </c>
      <c r="C50" s="32" t="s">
        <v>92</v>
      </c>
      <c r="D50" s="33">
        <v>2465</v>
      </c>
      <c r="E50" s="34">
        <v>1164722</v>
      </c>
      <c r="F50" s="35">
        <f t="shared" si="0"/>
        <v>19</v>
      </c>
      <c r="G50" s="36">
        <f t="shared" si="1"/>
        <v>22</v>
      </c>
    </row>
    <row r="51" spans="1:7" s="24" customFormat="1">
      <c r="A51" s="37" t="s">
        <v>93</v>
      </c>
      <c r="B51" s="37" t="s">
        <v>208</v>
      </c>
      <c r="C51" s="32" t="s">
        <v>94</v>
      </c>
      <c r="D51" s="33">
        <v>93</v>
      </c>
      <c r="E51" s="34">
        <v>165195</v>
      </c>
      <c r="F51" s="35">
        <f t="shared" si="0"/>
        <v>76</v>
      </c>
      <c r="G51" s="36">
        <f t="shared" si="1"/>
        <v>65</v>
      </c>
    </row>
    <row r="52" spans="1:7" s="24" customFormat="1">
      <c r="A52" s="37" t="s">
        <v>95</v>
      </c>
      <c r="B52" s="37" t="s">
        <v>206</v>
      </c>
      <c r="C52" s="32" t="s">
        <v>96</v>
      </c>
      <c r="D52" s="33">
        <v>1623</v>
      </c>
      <c r="E52" s="34">
        <v>750672</v>
      </c>
      <c r="F52" s="35">
        <f t="shared" si="0"/>
        <v>29</v>
      </c>
      <c r="G52" s="36">
        <f t="shared" si="1"/>
        <v>30</v>
      </c>
    </row>
    <row r="53" spans="1:7" s="24" customFormat="1">
      <c r="A53" s="37" t="s">
        <v>97</v>
      </c>
      <c r="B53" s="37" t="s">
        <v>206</v>
      </c>
      <c r="C53" s="32" t="s">
        <v>98</v>
      </c>
      <c r="D53" s="33">
        <v>1440</v>
      </c>
      <c r="E53" s="34">
        <v>624024</v>
      </c>
      <c r="F53" s="35">
        <f t="shared" si="0"/>
        <v>33</v>
      </c>
      <c r="G53" s="36">
        <f t="shared" si="1"/>
        <v>33</v>
      </c>
    </row>
    <row r="54" spans="1:7" s="24" customFormat="1">
      <c r="A54" s="37" t="s">
        <v>99</v>
      </c>
      <c r="B54" s="37" t="s">
        <v>206</v>
      </c>
      <c r="C54" s="32" t="s">
        <v>100</v>
      </c>
      <c r="D54" s="33">
        <v>1951</v>
      </c>
      <c r="E54" s="34">
        <v>1382155</v>
      </c>
      <c r="F54" s="35">
        <f t="shared" si="0"/>
        <v>24</v>
      </c>
      <c r="G54" s="36">
        <f t="shared" si="1"/>
        <v>19</v>
      </c>
    </row>
    <row r="55" spans="1:7" s="24" customFormat="1">
      <c r="A55" s="37" t="s">
        <v>101</v>
      </c>
      <c r="B55" s="37" t="s">
        <v>206</v>
      </c>
      <c r="C55" s="32" t="s">
        <v>102</v>
      </c>
      <c r="D55" s="33">
        <v>1443</v>
      </c>
      <c r="E55" s="34">
        <v>1136892</v>
      </c>
      <c r="F55" s="35">
        <f t="shared" si="0"/>
        <v>32</v>
      </c>
      <c r="G55" s="36">
        <f t="shared" si="1"/>
        <v>23</v>
      </c>
    </row>
    <row r="56" spans="1:7" s="24" customFormat="1">
      <c r="A56" s="37" t="s">
        <v>103</v>
      </c>
      <c r="B56" s="37" t="s">
        <v>207</v>
      </c>
      <c r="C56" s="32" t="s">
        <v>104</v>
      </c>
      <c r="D56" s="33">
        <v>638</v>
      </c>
      <c r="E56" s="34">
        <v>412058</v>
      </c>
      <c r="F56" s="35">
        <f t="shared" si="0"/>
        <v>59</v>
      </c>
      <c r="G56" s="36">
        <f t="shared" si="1"/>
        <v>49</v>
      </c>
    </row>
    <row r="57" spans="1:7" s="24" customFormat="1">
      <c r="A57" s="37" t="s">
        <v>105</v>
      </c>
      <c r="B57" s="37" t="s">
        <v>205</v>
      </c>
      <c r="C57" s="32" t="s">
        <v>106</v>
      </c>
      <c r="D57" s="33">
        <v>1007</v>
      </c>
      <c r="E57" s="34">
        <v>771810</v>
      </c>
      <c r="F57" s="35">
        <f t="shared" si="0"/>
        <v>47</v>
      </c>
      <c r="G57" s="36">
        <f t="shared" si="1"/>
        <v>29</v>
      </c>
    </row>
    <row r="58" spans="1:7" s="24" customFormat="1">
      <c r="A58" s="37" t="s">
        <v>107</v>
      </c>
      <c r="B58" s="37" t="s">
        <v>201</v>
      </c>
      <c r="C58" s="32" t="s">
        <v>108</v>
      </c>
      <c r="D58" s="33">
        <v>3525</v>
      </c>
      <c r="E58" s="34">
        <v>3778965</v>
      </c>
      <c r="F58" s="35">
        <f t="shared" si="0"/>
        <v>14</v>
      </c>
      <c r="G58" s="36">
        <f t="shared" si="1"/>
        <v>5</v>
      </c>
    </row>
    <row r="59" spans="1:7" s="24" customFormat="1">
      <c r="A59" s="37" t="s">
        <v>109</v>
      </c>
      <c r="B59" s="37" t="s">
        <v>203</v>
      </c>
      <c r="C59" s="32" t="s">
        <v>110</v>
      </c>
      <c r="D59" s="33">
        <v>2434</v>
      </c>
      <c r="E59" s="34">
        <v>462390</v>
      </c>
      <c r="F59" s="35">
        <f t="shared" si="0"/>
        <v>20</v>
      </c>
      <c r="G59" s="36">
        <f t="shared" si="1"/>
        <v>43</v>
      </c>
    </row>
    <row r="60" spans="1:7" s="24" customFormat="1">
      <c r="A60" s="37" t="s">
        <v>111</v>
      </c>
      <c r="B60" s="37" t="s">
        <v>202</v>
      </c>
      <c r="C60" s="32" t="s">
        <v>112</v>
      </c>
      <c r="D60" s="33">
        <v>680</v>
      </c>
      <c r="E60" s="34">
        <v>89195</v>
      </c>
      <c r="F60" s="35">
        <f t="shared" si="0"/>
        <v>55</v>
      </c>
      <c r="G60" s="36">
        <f t="shared" si="1"/>
        <v>73</v>
      </c>
    </row>
    <row r="61" spans="1:7" s="24" customFormat="1">
      <c r="A61" s="37" t="s">
        <v>113</v>
      </c>
      <c r="B61" s="37" t="s">
        <v>203</v>
      </c>
      <c r="C61" s="32" t="s">
        <v>114</v>
      </c>
      <c r="D61" s="33">
        <v>116</v>
      </c>
      <c r="E61" s="34">
        <v>124454</v>
      </c>
      <c r="F61" s="35">
        <f t="shared" si="0"/>
        <v>74</v>
      </c>
      <c r="G61" s="36">
        <f t="shared" si="1"/>
        <v>70</v>
      </c>
    </row>
    <row r="62" spans="1:7" s="24" customFormat="1">
      <c r="A62" s="37" t="s">
        <v>115</v>
      </c>
      <c r="B62" s="37" t="s">
        <v>206</v>
      </c>
      <c r="C62" s="32" t="s">
        <v>116</v>
      </c>
      <c r="D62" s="33">
        <v>1296</v>
      </c>
      <c r="E62" s="34">
        <v>1044273.9999999998</v>
      </c>
      <c r="F62" s="35">
        <f t="shared" si="0"/>
        <v>36</v>
      </c>
      <c r="G62" s="36">
        <f t="shared" si="1"/>
        <v>25</v>
      </c>
    </row>
    <row r="63" spans="1:7" s="24" customFormat="1">
      <c r="A63" s="37" t="s">
        <v>117</v>
      </c>
      <c r="B63" s="37" t="s">
        <v>204</v>
      </c>
      <c r="C63" s="32" t="s">
        <v>118</v>
      </c>
      <c r="D63" s="33">
        <v>401</v>
      </c>
      <c r="E63" s="34">
        <v>256673</v>
      </c>
      <c r="F63" s="35">
        <f t="shared" si="0"/>
        <v>66</v>
      </c>
      <c r="G63" s="36">
        <f t="shared" si="1"/>
        <v>54</v>
      </c>
    </row>
    <row r="64" spans="1:7" s="24" customFormat="1">
      <c r="A64" s="37" t="s">
        <v>119</v>
      </c>
      <c r="B64" s="37" t="s">
        <v>205</v>
      </c>
      <c r="C64" s="32" t="s">
        <v>120</v>
      </c>
      <c r="D64" s="33">
        <v>707</v>
      </c>
      <c r="E64" s="34">
        <v>413403</v>
      </c>
      <c r="F64" s="35">
        <f t="shared" si="0"/>
        <v>54</v>
      </c>
      <c r="G64" s="36">
        <f t="shared" si="1"/>
        <v>48</v>
      </c>
    </row>
    <row r="65" spans="1:7" s="24" customFormat="1">
      <c r="A65" s="37" t="s">
        <v>121</v>
      </c>
      <c r="B65" s="37" t="s">
        <v>201</v>
      </c>
      <c r="C65" s="32" t="s">
        <v>122</v>
      </c>
      <c r="D65" s="33">
        <v>38521</v>
      </c>
      <c r="E65" s="34">
        <v>12642710</v>
      </c>
      <c r="F65" s="35">
        <f t="shared" si="0"/>
        <v>1</v>
      </c>
      <c r="G65" s="36">
        <f t="shared" si="1"/>
        <v>2</v>
      </c>
    </row>
    <row r="66" spans="1:7" s="24" customFormat="1">
      <c r="A66" s="37" t="s">
        <v>123</v>
      </c>
      <c r="B66" s="37" t="s">
        <v>202</v>
      </c>
      <c r="C66" s="32" t="s">
        <v>124</v>
      </c>
      <c r="D66" s="33">
        <v>92</v>
      </c>
      <c r="E66" s="34">
        <v>176093</v>
      </c>
      <c r="F66" s="35">
        <f t="shared" si="0"/>
        <v>77</v>
      </c>
      <c r="G66" s="36">
        <f t="shared" si="1"/>
        <v>63</v>
      </c>
    </row>
    <row r="67" spans="1:7" s="24" customFormat="1">
      <c r="A67" s="37" t="s">
        <v>125</v>
      </c>
      <c r="B67" s="37" t="s">
        <v>203</v>
      </c>
      <c r="C67" s="32" t="s">
        <v>126</v>
      </c>
      <c r="D67" s="33">
        <v>246</v>
      </c>
      <c r="E67" s="34">
        <v>254824</v>
      </c>
      <c r="F67" s="35">
        <f t="shared" si="0"/>
        <v>68</v>
      </c>
      <c r="G67" s="36">
        <f t="shared" si="1"/>
        <v>55</v>
      </c>
    </row>
    <row r="68" spans="1:7" s="24" customFormat="1">
      <c r="A68" s="37" t="s">
        <v>127</v>
      </c>
      <c r="B68" s="37" t="s">
        <v>201</v>
      </c>
      <c r="C68" s="32" t="s">
        <v>128</v>
      </c>
      <c r="D68" s="33">
        <v>6342</v>
      </c>
      <c r="E68" s="34">
        <v>10692550</v>
      </c>
      <c r="F68" s="35">
        <f t="shared" si="0"/>
        <v>9</v>
      </c>
      <c r="G68" s="36">
        <f t="shared" si="1"/>
        <v>3</v>
      </c>
    </row>
    <row r="69" spans="1:7" s="24" customFormat="1">
      <c r="A69" s="37" t="s">
        <v>129</v>
      </c>
      <c r="B69" s="37" t="s">
        <v>202</v>
      </c>
      <c r="C69" s="32" t="s">
        <v>130</v>
      </c>
      <c r="D69" s="33">
        <v>171</v>
      </c>
      <c r="E69" s="34">
        <v>238901</v>
      </c>
      <c r="F69" s="35">
        <f t="shared" si="0"/>
        <v>70</v>
      </c>
      <c r="G69" s="36">
        <f t="shared" si="1"/>
        <v>56</v>
      </c>
    </row>
    <row r="70" spans="1:7" s="24" customFormat="1">
      <c r="A70" s="37" t="s">
        <v>131</v>
      </c>
      <c r="B70" s="37" t="s">
        <v>201</v>
      </c>
      <c r="C70" s="32" t="s">
        <v>132</v>
      </c>
      <c r="D70" s="33">
        <v>4888</v>
      </c>
      <c r="E70" s="34">
        <v>2724590</v>
      </c>
      <c r="F70" s="35">
        <f t="shared" si="0"/>
        <v>10</v>
      </c>
      <c r="G70" s="36">
        <f t="shared" si="1"/>
        <v>9</v>
      </c>
    </row>
    <row r="71" spans="1:7" s="24" customFormat="1">
      <c r="A71" s="37" t="s">
        <v>133</v>
      </c>
      <c r="B71" s="37" t="s">
        <v>202</v>
      </c>
      <c r="C71" s="32" t="s">
        <v>134</v>
      </c>
      <c r="D71" s="33">
        <v>76</v>
      </c>
      <c r="E71" s="34">
        <v>20653</v>
      </c>
      <c r="F71" s="35">
        <f t="shared" si="0"/>
        <v>81</v>
      </c>
      <c r="G71" s="36">
        <f t="shared" si="1"/>
        <v>85</v>
      </c>
    </row>
    <row r="72" spans="1:7" s="24" customFormat="1">
      <c r="A72" s="37" t="s">
        <v>135</v>
      </c>
      <c r="B72" s="37" t="s">
        <v>202</v>
      </c>
      <c r="C72" s="32" t="s">
        <v>136</v>
      </c>
      <c r="D72" s="33">
        <v>173</v>
      </c>
      <c r="E72" s="34">
        <v>27714</v>
      </c>
      <c r="F72" s="35">
        <f t="shared" si="0"/>
        <v>69</v>
      </c>
      <c r="G72" s="36">
        <f t="shared" si="1"/>
        <v>83</v>
      </c>
    </row>
    <row r="73" spans="1:7" s="24" customFormat="1">
      <c r="A73" s="37" t="s">
        <v>137</v>
      </c>
      <c r="B73" s="37" t="s">
        <v>207</v>
      </c>
      <c r="C73" s="32" t="s">
        <v>138</v>
      </c>
      <c r="D73" s="33">
        <v>514</v>
      </c>
      <c r="E73" s="34">
        <v>152074</v>
      </c>
      <c r="F73" s="35">
        <f t="shared" si="0"/>
        <v>62</v>
      </c>
      <c r="G73" s="36">
        <f t="shared" si="1"/>
        <v>67</v>
      </c>
    </row>
    <row r="74" spans="1:7" s="24" customFormat="1">
      <c r="A74" s="37" t="s">
        <v>139</v>
      </c>
      <c r="B74" s="37" t="s">
        <v>208</v>
      </c>
      <c r="C74" s="32" t="s">
        <v>140</v>
      </c>
      <c r="D74" s="33">
        <v>163</v>
      </c>
      <c r="E74" s="34">
        <v>193420</v>
      </c>
      <c r="F74" s="35">
        <f t="shared" si="0"/>
        <v>71</v>
      </c>
      <c r="G74" s="36">
        <f t="shared" si="1"/>
        <v>60</v>
      </c>
    </row>
    <row r="75" spans="1:7" s="24" customFormat="1">
      <c r="A75" s="37" t="s">
        <v>141</v>
      </c>
      <c r="B75" s="37" t="s">
        <v>207</v>
      </c>
      <c r="C75" s="32" t="s">
        <v>142</v>
      </c>
      <c r="D75" s="33">
        <v>324</v>
      </c>
      <c r="E75" s="34">
        <v>99250</v>
      </c>
      <c r="F75" s="35">
        <f t="shared" ref="F75:F96" si="2">_xlfn.RANK.EQ(D75,$D$11:$D$96,0)</f>
        <v>67</v>
      </c>
      <c r="G75" s="36">
        <f t="shared" ref="G75:G96" si="3">_xlfn.RANK.EQ(E75,$E$11:$E$96,0)</f>
        <v>72</v>
      </c>
    </row>
    <row r="76" spans="1:7" s="24" customFormat="1">
      <c r="A76" s="37" t="s">
        <v>143</v>
      </c>
      <c r="B76" s="37" t="s">
        <v>206</v>
      </c>
      <c r="C76" s="32" t="s">
        <v>144</v>
      </c>
      <c r="D76" s="33">
        <v>680</v>
      </c>
      <c r="E76" s="34">
        <v>438867</v>
      </c>
      <c r="F76" s="35">
        <f t="shared" si="2"/>
        <v>55</v>
      </c>
      <c r="G76" s="36">
        <f t="shared" si="3"/>
        <v>46</v>
      </c>
    </row>
    <row r="77" spans="1:7" s="24" customFormat="1">
      <c r="A77" s="37" t="s">
        <v>145</v>
      </c>
      <c r="B77" s="37" t="s">
        <v>206</v>
      </c>
      <c r="C77" s="32" t="s">
        <v>146</v>
      </c>
      <c r="D77" s="33">
        <v>1614</v>
      </c>
      <c r="E77" s="34">
        <v>556185</v>
      </c>
      <c r="F77" s="35">
        <f t="shared" si="2"/>
        <v>30</v>
      </c>
      <c r="G77" s="36">
        <f t="shared" si="3"/>
        <v>36</v>
      </c>
    </row>
    <row r="78" spans="1:7" s="24" customFormat="1">
      <c r="A78" s="37" t="s">
        <v>147</v>
      </c>
      <c r="B78" s="37" t="s">
        <v>201</v>
      </c>
      <c r="C78" s="32" t="s">
        <v>148</v>
      </c>
      <c r="D78" s="33">
        <v>2584</v>
      </c>
      <c r="E78" s="34">
        <v>2180480</v>
      </c>
      <c r="F78" s="35">
        <f t="shared" si="2"/>
        <v>18</v>
      </c>
      <c r="G78" s="36">
        <f t="shared" si="3"/>
        <v>11</v>
      </c>
    </row>
    <row r="79" spans="1:7" s="24" customFormat="1">
      <c r="A79" s="37" t="s">
        <v>149</v>
      </c>
      <c r="B79" s="37" t="s">
        <v>201</v>
      </c>
      <c r="C79" s="32" t="s">
        <v>150</v>
      </c>
      <c r="D79" s="33">
        <v>8109</v>
      </c>
      <c r="E79" s="34">
        <v>3532324</v>
      </c>
      <c r="F79" s="35">
        <f t="shared" si="2"/>
        <v>5</v>
      </c>
      <c r="G79" s="36">
        <f t="shared" si="3"/>
        <v>6</v>
      </c>
    </row>
    <row r="80" spans="1:7" s="24" customFormat="1">
      <c r="A80" s="37" t="s">
        <v>151</v>
      </c>
      <c r="B80" s="37" t="s">
        <v>206</v>
      </c>
      <c r="C80" s="32" t="s">
        <v>152</v>
      </c>
      <c r="D80" s="33">
        <v>3322</v>
      </c>
      <c r="E80" s="34">
        <v>605239</v>
      </c>
      <c r="F80" s="35">
        <f t="shared" si="2"/>
        <v>15</v>
      </c>
      <c r="G80" s="36">
        <f t="shared" si="3"/>
        <v>34</v>
      </c>
    </row>
    <row r="81" spans="1:7" s="24" customFormat="1">
      <c r="A81" s="37" t="s">
        <v>153</v>
      </c>
      <c r="B81" s="37" t="s">
        <v>206</v>
      </c>
      <c r="C81" s="32" t="s">
        <v>154</v>
      </c>
      <c r="D81" s="33">
        <v>2787</v>
      </c>
      <c r="E81" s="34">
        <v>2111046</v>
      </c>
      <c r="F81" s="35">
        <f t="shared" si="2"/>
        <v>16</v>
      </c>
      <c r="G81" s="36">
        <f t="shared" si="3"/>
        <v>12</v>
      </c>
    </row>
    <row r="82" spans="1:7" s="24" customFormat="1">
      <c r="A82" s="37" t="s">
        <v>155</v>
      </c>
      <c r="B82" s="37" t="s">
        <v>202</v>
      </c>
      <c r="C82" s="32" t="s">
        <v>156</v>
      </c>
      <c r="D82" s="33">
        <v>1095</v>
      </c>
      <c r="E82" s="34">
        <v>21685</v>
      </c>
      <c r="F82" s="35">
        <f t="shared" si="2"/>
        <v>43</v>
      </c>
      <c r="G82" s="36">
        <f t="shared" si="3"/>
        <v>84</v>
      </c>
    </row>
    <row r="83" spans="1:7" s="24" customFormat="1">
      <c r="A83" s="7" t="s">
        <v>157</v>
      </c>
      <c r="B83" s="7" t="s">
        <v>206</v>
      </c>
      <c r="C83" s="38" t="s">
        <v>158</v>
      </c>
      <c r="D83" s="16">
        <v>1447</v>
      </c>
      <c r="E83" s="39">
        <v>853532</v>
      </c>
      <c r="F83" s="35">
        <f t="shared" si="2"/>
        <v>31</v>
      </c>
      <c r="G83" s="36">
        <f t="shared" si="3"/>
        <v>27</v>
      </c>
    </row>
    <row r="84" spans="1:7" s="24" customFormat="1">
      <c r="A84" s="7" t="s">
        <v>159</v>
      </c>
      <c r="B84" s="7" t="s">
        <v>206</v>
      </c>
      <c r="C84" s="38" t="s">
        <v>160</v>
      </c>
      <c r="D84" s="16">
        <v>2596</v>
      </c>
      <c r="E84" s="39">
        <v>2109628</v>
      </c>
      <c r="F84" s="35">
        <f t="shared" si="2"/>
        <v>17</v>
      </c>
      <c r="G84" s="36">
        <f t="shared" si="3"/>
        <v>13</v>
      </c>
    </row>
    <row r="85" spans="1:7" s="24" customFormat="1">
      <c r="A85" s="6" t="s">
        <v>161</v>
      </c>
      <c r="B85" s="6" t="s">
        <v>206</v>
      </c>
      <c r="C85" s="40" t="s">
        <v>162</v>
      </c>
      <c r="D85" s="41">
        <v>1128</v>
      </c>
      <c r="E85" s="42">
        <v>520042</v>
      </c>
      <c r="F85" s="43">
        <f t="shared" si="2"/>
        <v>41</v>
      </c>
      <c r="G85" s="44">
        <f t="shared" si="3"/>
        <v>37</v>
      </c>
    </row>
    <row r="86" spans="1:7" s="24" customFormat="1">
      <c r="A86" s="7" t="s">
        <v>163</v>
      </c>
      <c r="B86" s="7" t="s">
        <v>203</v>
      </c>
      <c r="C86" s="38" t="s">
        <v>164</v>
      </c>
      <c r="D86" s="16">
        <v>662</v>
      </c>
      <c r="E86" s="39">
        <v>172659</v>
      </c>
      <c r="F86" s="35">
        <f t="shared" si="2"/>
        <v>58</v>
      </c>
      <c r="G86" s="36">
        <f t="shared" si="3"/>
        <v>64</v>
      </c>
    </row>
    <row r="87" spans="1:7" s="24" customFormat="1">
      <c r="A87" s="37" t="s">
        <v>165</v>
      </c>
      <c r="B87" s="37" t="s">
        <v>202</v>
      </c>
      <c r="C87" s="32" t="s">
        <v>166</v>
      </c>
      <c r="D87" s="16">
        <v>24</v>
      </c>
      <c r="E87" s="34">
        <v>61189</v>
      </c>
      <c r="F87" s="35">
        <f t="shared" si="2"/>
        <v>85</v>
      </c>
      <c r="G87" s="36">
        <f t="shared" si="3"/>
        <v>78</v>
      </c>
    </row>
    <row r="88" spans="1:7" s="24" customFormat="1">
      <c r="A88" s="7" t="s">
        <v>167</v>
      </c>
      <c r="B88" s="7" t="s">
        <v>201</v>
      </c>
      <c r="C88" s="38" t="s">
        <v>168</v>
      </c>
      <c r="D88" s="16">
        <v>7020</v>
      </c>
      <c r="E88" s="39">
        <v>3245094</v>
      </c>
      <c r="F88" s="35">
        <f t="shared" si="2"/>
        <v>6</v>
      </c>
      <c r="G88" s="36">
        <f t="shared" si="3"/>
        <v>7</v>
      </c>
    </row>
    <row r="89" spans="1:7" s="24" customFormat="1">
      <c r="A89" s="7" t="s">
        <v>169</v>
      </c>
      <c r="B89" s="7" t="s">
        <v>206</v>
      </c>
      <c r="C89" s="38" t="s">
        <v>170</v>
      </c>
      <c r="D89" s="16">
        <v>1047</v>
      </c>
      <c r="E89" s="39">
        <v>465883</v>
      </c>
      <c r="F89" s="35">
        <f t="shared" si="2"/>
        <v>46</v>
      </c>
      <c r="G89" s="36">
        <f t="shared" si="3"/>
        <v>42</v>
      </c>
    </row>
    <row r="90" spans="1:7" s="24" customFormat="1">
      <c r="A90" s="7" t="s">
        <v>171</v>
      </c>
      <c r="B90" s="7" t="s">
        <v>206</v>
      </c>
      <c r="C90" s="38" t="s">
        <v>172</v>
      </c>
      <c r="D90" s="16">
        <v>6378</v>
      </c>
      <c r="E90" s="39">
        <v>1181380</v>
      </c>
      <c r="F90" s="35">
        <f t="shared" si="2"/>
        <v>8</v>
      </c>
      <c r="G90" s="36">
        <f t="shared" si="3"/>
        <v>21</v>
      </c>
    </row>
    <row r="91" spans="1:7" s="24" customFormat="1">
      <c r="A91" s="7" t="s">
        <v>173</v>
      </c>
      <c r="B91" s="7" t="s">
        <v>206</v>
      </c>
      <c r="C91" s="38" t="s">
        <v>174</v>
      </c>
      <c r="D91" s="16">
        <v>1787</v>
      </c>
      <c r="E91" s="39">
        <v>1822356</v>
      </c>
      <c r="F91" s="35">
        <f t="shared" si="2"/>
        <v>26</v>
      </c>
      <c r="G91" s="36">
        <f t="shared" si="3"/>
        <v>14</v>
      </c>
    </row>
    <row r="92" spans="1:7" s="24" customFormat="1">
      <c r="A92" s="7" t="s">
        <v>175</v>
      </c>
      <c r="B92" s="7" t="s">
        <v>206</v>
      </c>
      <c r="C92" s="38" t="s">
        <v>176</v>
      </c>
      <c r="D92" s="16">
        <v>1082</v>
      </c>
      <c r="E92" s="39">
        <v>509325</v>
      </c>
      <c r="F92" s="35">
        <f t="shared" si="2"/>
        <v>45</v>
      </c>
      <c r="G92" s="36">
        <f t="shared" si="3"/>
        <v>39</v>
      </c>
    </row>
    <row r="93" spans="1:7" s="24" customFormat="1">
      <c r="A93" s="7" t="s">
        <v>177</v>
      </c>
      <c r="B93" s="7" t="s">
        <v>206</v>
      </c>
      <c r="C93" s="38" t="s">
        <v>178</v>
      </c>
      <c r="D93" s="16">
        <v>1710</v>
      </c>
      <c r="E93" s="39">
        <v>831642</v>
      </c>
      <c r="F93" s="35">
        <f t="shared" si="2"/>
        <v>28</v>
      </c>
      <c r="G93" s="36">
        <f t="shared" si="3"/>
        <v>28</v>
      </c>
    </row>
    <row r="94" spans="1:7" s="24" customFormat="1">
      <c r="A94" s="7" t="s">
        <v>179</v>
      </c>
      <c r="B94" s="7" t="s">
        <v>206</v>
      </c>
      <c r="C94" s="38" t="s">
        <v>180</v>
      </c>
      <c r="D94" s="16">
        <v>1897</v>
      </c>
      <c r="E94" s="39">
        <v>1311069.4269999997</v>
      </c>
      <c r="F94" s="35">
        <f t="shared" si="2"/>
        <v>25</v>
      </c>
      <c r="G94" s="36">
        <f t="shared" si="3"/>
        <v>20</v>
      </c>
    </row>
    <row r="95" spans="1:7" s="24" customFormat="1">
      <c r="A95" s="7" t="s">
        <v>181</v>
      </c>
      <c r="B95" s="7" t="s">
        <v>203</v>
      </c>
      <c r="C95" s="38" t="s">
        <v>182</v>
      </c>
      <c r="D95" s="16">
        <v>140</v>
      </c>
      <c r="E95" s="39">
        <v>10923</v>
      </c>
      <c r="F95" s="35">
        <f t="shared" si="2"/>
        <v>72</v>
      </c>
      <c r="G95" s="36">
        <f t="shared" si="3"/>
        <v>86</v>
      </c>
    </row>
    <row r="96" spans="1:7" s="24" customFormat="1" ht="14.25" thickBot="1">
      <c r="A96" s="7" t="s">
        <v>183</v>
      </c>
      <c r="B96" s="7" t="s">
        <v>206</v>
      </c>
      <c r="C96" s="38" t="s">
        <v>184</v>
      </c>
      <c r="D96" s="20">
        <v>732</v>
      </c>
      <c r="E96" s="45">
        <v>470275</v>
      </c>
      <c r="F96" s="46">
        <f t="shared" si="2"/>
        <v>51</v>
      </c>
      <c r="G96" s="47">
        <f t="shared" si="3"/>
        <v>41</v>
      </c>
    </row>
    <row r="97" spans="3:11" s="24" customFormat="1" ht="14.25" thickBot="1">
      <c r="E97" s="51"/>
      <c r="I97"/>
    </row>
    <row r="98" spans="3:11" ht="14.25" thickBot="1">
      <c r="C98" s="144" t="s">
        <v>344</v>
      </c>
      <c r="D98" s="145">
        <f>SUM(D11:D96)</f>
        <v>204704</v>
      </c>
      <c r="E98" s="146">
        <f t="shared" ref="E98" si="4">SUM(E11:E96)</f>
        <v>102025792.818</v>
      </c>
      <c r="F98"/>
      <c r="G98"/>
      <c r="J98" s="24"/>
      <c r="K98" s="24"/>
    </row>
  </sheetData>
  <autoFilter ref="A10:H96" xr:uid="{00000000-0009-0000-0000-000009000000}">
    <sortState xmlns:xlrd2="http://schemas.microsoft.com/office/spreadsheetml/2017/richdata2" ref="A10:J96">
      <sortCondition ref="A9:A95"/>
    </sortState>
  </autoFilter>
  <mergeCells count="1">
    <mergeCell ref="D9:G9"/>
  </mergeCells>
  <phoneticPr fontId="1"/>
  <hyperlinks>
    <hyperlink ref="I1" location="目次!A1" display="目次に戻る" xr:uid="{8786CBF8-3BE9-41F6-8342-ED6400E0ED17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>&amp;R&amp;6文部科学省「産学連携等実施状況調査」を加工して作成（https://www.mext.go.jp/a_menu/shinkou/sangaku/sangakub.htm）</oddFooter>
  </headerFooter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13</vt:i4>
      </vt:variant>
    </vt:vector>
  </HeadingPairs>
  <TitlesOfParts>
    <vt:vector size="22" baseType="lpstr">
      <vt:lpstr>目次</vt:lpstr>
      <vt:lpstr>19-1.寄附金等</vt:lpstr>
      <vt:lpstr>19-2.寄附金等（平均）</vt:lpstr>
      <vt:lpstr>19.グラフデータ</vt:lpstr>
      <vt:lpstr>19-1.2019</vt:lpstr>
      <vt:lpstr>19-1.2020</vt:lpstr>
      <vt:lpstr>19-1.2021</vt:lpstr>
      <vt:lpstr>19-1.2022</vt:lpstr>
      <vt:lpstr>19-1.2023</vt:lpstr>
      <vt:lpstr>'19.グラフデータ'!Print_Area</vt:lpstr>
      <vt:lpstr>'19-1.2019'!Print_Area</vt:lpstr>
      <vt:lpstr>'19-1.2020'!Print_Area</vt:lpstr>
      <vt:lpstr>'19-1.2021'!Print_Area</vt:lpstr>
      <vt:lpstr>'19-1.2022'!Print_Area</vt:lpstr>
      <vt:lpstr>'19-1.2023'!Print_Area</vt:lpstr>
      <vt:lpstr>'19-1.寄附金等'!Print_Area</vt:lpstr>
      <vt:lpstr>'19-2.寄附金等（平均）'!Print_Area</vt:lpstr>
      <vt:lpstr>'19-1.2019'!Print_Titles</vt:lpstr>
      <vt:lpstr>'19-1.2020'!Print_Titles</vt:lpstr>
      <vt:lpstr>'19-1.2021'!Print_Titles</vt:lpstr>
      <vt:lpstr>'19-1.2022'!Print_Titles</vt:lpstr>
      <vt:lpstr>'19-1.2023'!Print_Titles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2025-10-01T01:55:28Z</cp:lastPrinted>
  <dcterms:created xsi:type="dcterms:W3CDTF">2022-12-06T08:39:19Z</dcterms:created>
  <dcterms:modified xsi:type="dcterms:W3CDTF">2025-10-22T00:58:49Z</dcterms:modified>
</cp:coreProperties>
</file>