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158A93C3-2D0A-4980-8366-A2E1475DB4F6}" xr6:coauthVersionLast="47" xr6:coauthVersionMax="47" xr10:uidLastSave="{00000000-0000-0000-0000-000000000000}"/>
  <bookViews>
    <workbookView xWindow="-120" yWindow="-120" windowWidth="29040" windowHeight="15720" xr2:uid="{289E61D3-6B3D-40E8-8ACA-B5E4ADABA84D}"/>
  </bookViews>
  <sheets>
    <sheet name="目次" sheetId="14" r:id="rId1"/>
    <sheet name="2-1.学士課程" sheetId="8" r:id="rId2"/>
    <sheet name="2-2.修士課程" sheetId="11" r:id="rId3"/>
    <sheet name="2-3.博士課程" sheetId="12" r:id="rId4"/>
    <sheet name="2-4.専門職学位課程" sheetId="13" r:id="rId5"/>
    <sheet name="2.グラフデータ" sheetId="16" r:id="rId6"/>
    <sheet name="2.経年データ（学部単位）" sheetId="1" r:id="rId7"/>
    <sheet name="2.経年データ（専攻単位）" sheetId="15" r:id="rId8"/>
  </sheets>
  <definedNames>
    <definedName name="_xlnm.Print_Area" localSheetId="5">'2.グラフデータ'!$A$1:$AF$46</definedName>
    <definedName name="_xlnm.Print_Area" localSheetId="1">'2-1.学士課程'!$A$1:$AG$53</definedName>
    <definedName name="_xlnm.Print_Area" localSheetId="2">'2-2.修士課程'!$A$1:$AG$55</definedName>
    <definedName name="_xlnm.Print_Area" localSheetId="3">'2-3.博士課程'!$A$1:$AG$40</definedName>
    <definedName name="_xlnm.Print_Area" localSheetId="4">'2-4.専門職学位課程'!$A$1:$AG$32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Z9" i="12" l="1"/>
  <c r="H36" i="16"/>
  <c r="G36" i="16"/>
  <c r="F36" i="16"/>
  <c r="E36" i="16"/>
  <c r="D36" i="16"/>
  <c r="H35" i="16"/>
  <c r="G35" i="16"/>
  <c r="F35" i="16"/>
  <c r="E35" i="16"/>
  <c r="D35" i="16"/>
  <c r="H34" i="16"/>
  <c r="G34" i="16"/>
  <c r="F34" i="16"/>
  <c r="E34" i="16"/>
  <c r="D34" i="16"/>
  <c r="H33" i="16"/>
  <c r="G33" i="16"/>
  <c r="F33" i="16"/>
  <c r="E33" i="16"/>
  <c r="D33" i="16"/>
  <c r="H32" i="16"/>
  <c r="G32" i="16"/>
  <c r="F32" i="16"/>
  <c r="E32" i="16"/>
  <c r="D32" i="16"/>
  <c r="H27" i="16"/>
  <c r="G27" i="16"/>
  <c r="F27" i="16"/>
  <c r="E27" i="16"/>
  <c r="D27" i="16"/>
  <c r="H26" i="16"/>
  <c r="H25" i="16"/>
  <c r="G25" i="16"/>
  <c r="F25" i="16"/>
  <c r="E25" i="16"/>
  <c r="D25" i="16"/>
  <c r="M49" i="11" s="1"/>
  <c r="Z6" i="15"/>
  <c r="AA6" i="15"/>
  <c r="AB6" i="15"/>
  <c r="AC6" i="15"/>
  <c r="Z7" i="15"/>
  <c r="AA7" i="15"/>
  <c r="AB7" i="15"/>
  <c r="AC7" i="15"/>
  <c r="Z8" i="15"/>
  <c r="AA8" i="15"/>
  <c r="AB8" i="15"/>
  <c r="AC8" i="15"/>
  <c r="Z9" i="15"/>
  <c r="AA9" i="15"/>
  <c r="AB9" i="15"/>
  <c r="AC9" i="15"/>
  <c r="Z10" i="15"/>
  <c r="AA10" i="15"/>
  <c r="AB10" i="15"/>
  <c r="AC10" i="15"/>
  <c r="Z11" i="15"/>
  <c r="AA11" i="15"/>
  <c r="AB11" i="15"/>
  <c r="AC11" i="15"/>
  <c r="Z12" i="15"/>
  <c r="AA12" i="15"/>
  <c r="AB12" i="15"/>
  <c r="AC12" i="15"/>
  <c r="Z13" i="15"/>
  <c r="AA13" i="15"/>
  <c r="AB13" i="15"/>
  <c r="AC13" i="15"/>
  <c r="Z14" i="15"/>
  <c r="AA14" i="15"/>
  <c r="AB14" i="15"/>
  <c r="AC14" i="15"/>
  <c r="AC5" i="15"/>
  <c r="AB5" i="15"/>
  <c r="AA5" i="15"/>
  <c r="Z5" i="15"/>
  <c r="H13" i="16"/>
  <c r="G13" i="16"/>
  <c r="F13" i="16"/>
  <c r="E13" i="16"/>
  <c r="D13" i="16"/>
  <c r="N6" i="1"/>
  <c r="O6" i="1"/>
  <c r="N7" i="1"/>
  <c r="O7" i="1"/>
  <c r="N8" i="1"/>
  <c r="O8" i="1"/>
  <c r="N9" i="1"/>
  <c r="O9" i="1"/>
  <c r="N10" i="1"/>
  <c r="O10" i="1"/>
  <c r="N11" i="1"/>
  <c r="O11" i="1"/>
  <c r="N12" i="1"/>
  <c r="O12" i="1"/>
  <c r="N13" i="1"/>
  <c r="O13" i="1"/>
  <c r="N14" i="1"/>
  <c r="O14" i="1"/>
  <c r="O5" i="1"/>
  <c r="N5" i="1"/>
  <c r="H12" i="16"/>
  <c r="G12" i="16"/>
  <c r="F12" i="16"/>
  <c r="E12" i="16"/>
  <c r="D12" i="16"/>
  <c r="M12" i="11"/>
  <c r="AC12" i="11"/>
  <c r="R26" i="16"/>
  <c r="S26" i="16"/>
  <c r="T26" i="16"/>
  <c r="X26" i="16"/>
  <c r="AA26" i="16"/>
  <c r="AC52" i="11"/>
  <c r="D24" i="16"/>
  <c r="Q1" i="16"/>
  <c r="R1" i="16"/>
  <c r="S1" i="16"/>
  <c r="T1" i="16"/>
  <c r="U26" i="16" l="1"/>
  <c r="V26" i="16" s="1"/>
  <c r="Y26" i="16" s="1"/>
  <c r="Z12" i="11"/>
  <c r="I26" i="16"/>
  <c r="K26" i="16" s="1"/>
  <c r="O26" i="16" l="1"/>
  <c r="P26" i="16"/>
  <c r="Q26" i="16" s="1"/>
  <c r="M26" i="16"/>
  <c r="J26" i="16"/>
  <c r="N26" i="16"/>
  <c r="L26" i="16"/>
  <c r="Z26" i="16"/>
  <c r="AB26" i="16"/>
  <c r="W26" i="16" a="1"/>
  <c r="W26" i="16" s="1"/>
  <c r="AC26" i="16"/>
  <c r="Y24" i="13" l="1"/>
  <c r="U28" i="11"/>
  <c r="Q30" i="8"/>
  <c r="L41" i="16"/>
  <c r="U1" i="16"/>
  <c r="AC30" i="8" s="1"/>
  <c r="M12" i="8"/>
  <c r="AC10" i="8"/>
  <c r="M10" i="8"/>
  <c r="AC8" i="8"/>
  <c r="M8" i="8"/>
  <c r="AC6" i="8"/>
  <c r="M6" i="8"/>
  <c r="AC26" i="12" l="1"/>
  <c r="H6" i="16"/>
  <c r="H9" i="16" s="1"/>
  <c r="P41" i="16"/>
  <c r="P6" i="16"/>
  <c r="P32" i="16"/>
  <c r="AC24" i="13"/>
  <c r="F41" i="16"/>
  <c r="F42" i="16" s="1"/>
  <c r="N32" i="16"/>
  <c r="F18" i="16"/>
  <c r="F23" i="16" s="1"/>
  <c r="N6" i="16"/>
  <c r="U26" i="12"/>
  <c r="M18" i="16"/>
  <c r="Q24" i="13"/>
  <c r="Q28" i="11"/>
  <c r="Q47" i="11" s="1"/>
  <c r="E41" i="16"/>
  <c r="E42" i="16" s="1"/>
  <c r="E43" i="16" s="1"/>
  <c r="M41" i="16"/>
  <c r="E6" i="16"/>
  <c r="E9" i="16" s="1"/>
  <c r="O32" i="16"/>
  <c r="L6" i="16"/>
  <c r="G18" i="16"/>
  <c r="G21" i="16" s="1"/>
  <c r="N41" i="16"/>
  <c r="M26" i="12"/>
  <c r="Y28" i="11"/>
  <c r="M6" i="16"/>
  <c r="H18" i="16"/>
  <c r="D41" i="16"/>
  <c r="D42" i="16" s="1"/>
  <c r="D43" i="16" s="1"/>
  <c r="O41" i="16"/>
  <c r="Q26" i="12"/>
  <c r="AC28" i="11"/>
  <c r="U30" i="8"/>
  <c r="U47" i="8" s="1"/>
  <c r="M30" i="8"/>
  <c r="M31" i="8" s="1"/>
  <c r="M24" i="13"/>
  <c r="N18" i="16"/>
  <c r="F6" i="16"/>
  <c r="D18" i="16"/>
  <c r="O18" i="16"/>
  <c r="M32" i="16"/>
  <c r="H41" i="16"/>
  <c r="H42" i="16" s="1"/>
  <c r="U24" i="13"/>
  <c r="M28" i="11"/>
  <c r="Y30" i="8"/>
  <c r="Y32" i="8" s="1"/>
  <c r="L18" i="16"/>
  <c r="D6" i="16"/>
  <c r="O6" i="16"/>
  <c r="Y26" i="12"/>
  <c r="L32" i="16"/>
  <c r="G41" i="16"/>
  <c r="G42" i="16" s="1"/>
  <c r="G6" i="16"/>
  <c r="G9" i="16" s="1"/>
  <c r="E18" i="16"/>
  <c r="Q49" i="11" s="1"/>
  <c r="P18" i="16"/>
  <c r="D7" i="16"/>
  <c r="Q47" i="8"/>
  <c r="Q43" i="8"/>
  <c r="Q32" i="8"/>
  <c r="Q35" i="8"/>
  <c r="Q38" i="8"/>
  <c r="Q40" i="8"/>
  <c r="Q46" i="8"/>
  <c r="Q31" i="8"/>
  <c r="Q44" i="8"/>
  <c r="Q34" i="8"/>
  <c r="Q41" i="8"/>
  <c r="Q37" i="8"/>
  <c r="AC41" i="8"/>
  <c r="AC32" i="8"/>
  <c r="AC37" i="8"/>
  <c r="E11" i="16"/>
  <c r="M44" i="8"/>
  <c r="AC46" i="8"/>
  <c r="U44" i="8"/>
  <c r="AC35" i="8"/>
  <c r="AC31" i="8"/>
  <c r="AC40" i="8"/>
  <c r="AC44" i="8"/>
  <c r="AC34" i="8"/>
  <c r="AC38" i="8"/>
  <c r="AC43" i="8"/>
  <c r="AC47" i="8"/>
  <c r="E8" i="16"/>
  <c r="H8" i="16"/>
  <c r="H10" i="16"/>
  <c r="D21" i="16"/>
  <c r="F24" i="16"/>
  <c r="H23" i="16"/>
  <c r="D22" i="16"/>
  <c r="F19" i="16"/>
  <c r="D23" i="16"/>
  <c r="F20" i="16"/>
  <c r="F21" i="16"/>
  <c r="F22" i="16"/>
  <c r="H11" i="16"/>
  <c r="M6" i="13"/>
  <c r="AC8" i="12"/>
  <c r="M8" i="12"/>
  <c r="AC6" i="12"/>
  <c r="M6" i="12"/>
  <c r="M14" i="11"/>
  <c r="AC10" i="11"/>
  <c r="M10" i="11"/>
  <c r="AC8" i="11"/>
  <c r="M8" i="11"/>
  <c r="AC6" i="11"/>
  <c r="M6" i="11"/>
  <c r="R25" i="16" l="1"/>
  <c r="M48" i="11"/>
  <c r="M45" i="11"/>
  <c r="M47" i="11"/>
  <c r="M44" i="11"/>
  <c r="AC50" i="11"/>
  <c r="AC51" i="11"/>
  <c r="E7" i="16"/>
  <c r="M47" i="8"/>
  <c r="M40" i="8"/>
  <c r="H7" i="16"/>
  <c r="E19" i="16"/>
  <c r="E10" i="16"/>
  <c r="E23" i="16"/>
  <c r="E20" i="16"/>
  <c r="F10" i="16"/>
  <c r="Y46" i="8"/>
  <c r="E24" i="16"/>
  <c r="E21" i="16"/>
  <c r="D8" i="16"/>
  <c r="Z10" i="8"/>
  <c r="D10" i="16"/>
  <c r="D9" i="16"/>
  <c r="J9" i="8" s="1"/>
  <c r="Y38" i="8"/>
  <c r="Y31" i="8"/>
  <c r="Y33" i="8" s="1"/>
  <c r="D11" i="16"/>
  <c r="J11" i="8" s="1"/>
  <c r="E22" i="16"/>
  <c r="U32" i="8"/>
  <c r="U43" i="8"/>
  <c r="U45" i="8" s="1"/>
  <c r="U31" i="8"/>
  <c r="D20" i="16"/>
  <c r="Z7" i="11" s="1"/>
  <c r="D19" i="16"/>
  <c r="U41" i="8"/>
  <c r="F11" i="16"/>
  <c r="F7" i="16"/>
  <c r="F8" i="16"/>
  <c r="I8" i="16" s="1"/>
  <c r="G43" i="16"/>
  <c r="G8" i="16"/>
  <c r="G7" i="16"/>
  <c r="Y41" i="8"/>
  <c r="Y47" i="8"/>
  <c r="G19" i="16"/>
  <c r="G23" i="16"/>
  <c r="G11" i="16"/>
  <c r="Y43" i="8"/>
  <c r="G24" i="16"/>
  <c r="G22" i="16"/>
  <c r="G10" i="16"/>
  <c r="Y35" i="8"/>
  <c r="Y37" i="8"/>
  <c r="Y39" i="8" s="1"/>
  <c r="Y40" i="8"/>
  <c r="Y44" i="8"/>
  <c r="Y34" i="8"/>
  <c r="F43" i="16"/>
  <c r="U34" i="8"/>
  <c r="U35" i="8"/>
  <c r="U46" i="8"/>
  <c r="U48" i="8" s="1"/>
  <c r="U37" i="8"/>
  <c r="F9" i="16"/>
  <c r="U38" i="8"/>
  <c r="M38" i="8"/>
  <c r="M37" i="8"/>
  <c r="M32" i="8"/>
  <c r="M46" i="8"/>
  <c r="M48" i="8" s="1"/>
  <c r="M34" i="8"/>
  <c r="M43" i="8"/>
  <c r="M45" i="8" s="1"/>
  <c r="M35" i="8"/>
  <c r="H22" i="16"/>
  <c r="H19" i="16"/>
  <c r="H21" i="16"/>
  <c r="U40" i="8"/>
  <c r="M41" i="8"/>
  <c r="M42" i="8" s="1"/>
  <c r="H24" i="16"/>
  <c r="Q33" i="8"/>
  <c r="Y45" i="8"/>
  <c r="J7" i="8"/>
  <c r="Q42" i="8"/>
  <c r="Q45" i="8"/>
  <c r="Q48" i="8"/>
  <c r="Q49" i="8"/>
  <c r="AC39" i="8"/>
  <c r="Q50" i="8"/>
  <c r="AC48" i="8"/>
  <c r="AC42" i="8"/>
  <c r="Q39" i="8"/>
  <c r="Q36" i="8"/>
  <c r="Z11" i="8"/>
  <c r="M33" i="8"/>
  <c r="Z7" i="8"/>
  <c r="AC50" i="8"/>
  <c r="AC45" i="8"/>
  <c r="AC36" i="8"/>
  <c r="AC33" i="8"/>
  <c r="AC49" i="8"/>
  <c r="H43" i="16"/>
  <c r="J12" i="11" l="1"/>
  <c r="J13" i="11"/>
  <c r="Z6" i="8"/>
  <c r="J8" i="8"/>
  <c r="U33" i="8"/>
  <c r="Z9" i="8"/>
  <c r="Y50" i="8"/>
  <c r="Z8" i="8"/>
  <c r="I11" i="16"/>
  <c r="Y48" i="8"/>
  <c r="Y42" i="8"/>
  <c r="I10" i="16"/>
  <c r="U42" i="8"/>
  <c r="U39" i="8"/>
  <c r="U50" i="8"/>
  <c r="M36" i="8"/>
  <c r="M50" i="8"/>
  <c r="M49" i="8"/>
  <c r="M51" i="8" s="1"/>
  <c r="I7" i="16"/>
  <c r="J6" i="8"/>
  <c r="U36" i="8"/>
  <c r="I9" i="16"/>
  <c r="J10" i="8"/>
  <c r="Y49" i="8"/>
  <c r="Y51" i="8" s="1"/>
  <c r="Y36" i="8"/>
  <c r="U49" i="8"/>
  <c r="M39" i="8"/>
  <c r="Q51" i="8"/>
  <c r="AC51" i="8"/>
  <c r="S25" i="16"/>
  <c r="X25" i="16"/>
  <c r="U49" i="11"/>
  <c r="U51" i="8" l="1"/>
  <c r="J12" i="8" s="1"/>
  <c r="J13" i="8"/>
  <c r="M25" i="13"/>
  <c r="M26" i="13"/>
  <c r="Q25" i="13"/>
  <c r="Q26" i="13"/>
  <c r="U47" i="11"/>
  <c r="U44" i="11"/>
  <c r="U35" i="11"/>
  <c r="U42" i="11"/>
  <c r="U32" i="11"/>
  <c r="U38" i="11"/>
  <c r="U36" i="11"/>
  <c r="U29" i="11"/>
  <c r="U48" i="11"/>
  <c r="U45" i="11"/>
  <c r="U33" i="11"/>
  <c r="U41" i="11"/>
  <c r="U39" i="11"/>
  <c r="U30" i="11"/>
  <c r="U25" i="13"/>
  <c r="U26" i="13"/>
  <c r="AC26" i="13"/>
  <c r="AC25" i="13"/>
  <c r="Q39" i="11"/>
  <c r="Q30" i="11"/>
  <c r="Q44" i="11"/>
  <c r="Q35" i="11"/>
  <c r="Q42" i="11"/>
  <c r="Q32" i="11"/>
  <c r="Q38" i="11"/>
  <c r="Q36" i="11"/>
  <c r="Q29" i="11"/>
  <c r="Q48" i="11"/>
  <c r="Q45" i="11"/>
  <c r="Q33" i="11"/>
  <c r="Q41" i="11"/>
  <c r="M34" i="12"/>
  <c r="M27" i="12"/>
  <c r="M28" i="12"/>
  <c r="M30" i="12"/>
  <c r="M31" i="12"/>
  <c r="M33" i="12"/>
  <c r="AC30" i="12"/>
  <c r="AC31" i="12"/>
  <c r="AC33" i="12"/>
  <c r="AC34" i="12"/>
  <c r="AC27" i="12"/>
  <c r="AC28" i="12"/>
  <c r="Y30" i="12"/>
  <c r="Y31" i="12"/>
  <c r="Y33" i="12"/>
  <c r="Y34" i="12"/>
  <c r="Y27" i="12"/>
  <c r="Y28" i="12"/>
  <c r="M41" i="11"/>
  <c r="M39" i="11"/>
  <c r="M30" i="11"/>
  <c r="M35" i="11"/>
  <c r="M42" i="11"/>
  <c r="M32" i="11"/>
  <c r="M38" i="11"/>
  <c r="M36" i="11"/>
  <c r="M29" i="11"/>
  <c r="M33" i="11"/>
  <c r="U28" i="12"/>
  <c r="U30" i="12"/>
  <c r="U31" i="12"/>
  <c r="U33" i="12"/>
  <c r="U34" i="12"/>
  <c r="U27" i="12"/>
  <c r="Y47" i="11"/>
  <c r="Y44" i="11"/>
  <c r="Y35" i="11"/>
  <c r="Y42" i="11"/>
  <c r="Y32" i="11"/>
  <c r="Y38" i="11"/>
  <c r="Y36" i="11"/>
  <c r="Y29" i="11"/>
  <c r="Y48" i="11"/>
  <c r="Y45" i="11"/>
  <c r="Y41" i="11"/>
  <c r="Y39" i="11"/>
  <c r="Y30" i="11"/>
  <c r="Y25" i="13"/>
  <c r="Y26" i="13"/>
  <c r="AC42" i="11"/>
  <c r="AC38" i="11"/>
  <c r="AC36" i="11"/>
  <c r="AC29" i="11"/>
  <c r="AC48" i="11"/>
  <c r="AC45" i="11"/>
  <c r="AC41" i="11"/>
  <c r="AC39" i="11"/>
  <c r="AC30" i="11"/>
  <c r="AC47" i="11"/>
  <c r="AC44" i="11"/>
  <c r="AC35" i="11"/>
  <c r="Q27" i="12"/>
  <c r="Q28" i="12"/>
  <c r="Q30" i="12"/>
  <c r="Q31" i="12"/>
  <c r="Q33" i="12"/>
  <c r="Q34" i="12"/>
  <c r="I25" i="16"/>
  <c r="K25" i="16" s="1"/>
  <c r="Z8" i="11"/>
  <c r="I24" i="16"/>
  <c r="M24" i="16" s="1"/>
  <c r="Z6" i="11"/>
  <c r="O10" i="16"/>
  <c r="I35" i="16"/>
  <c r="L35" i="16" s="1"/>
  <c r="I12" i="16"/>
  <c r="J12" i="16" s="1"/>
  <c r="J8" i="12"/>
  <c r="I23" i="16"/>
  <c r="L23" i="16" s="1"/>
  <c r="K11" i="16"/>
  <c r="J6" i="13"/>
  <c r="I21" i="16"/>
  <c r="O21" i="16" s="1"/>
  <c r="I34" i="16"/>
  <c r="K34" i="16" s="1"/>
  <c r="Z11" i="11"/>
  <c r="Z9" i="11"/>
  <c r="I42" i="16"/>
  <c r="M42" i="16" s="1"/>
  <c r="J6" i="12"/>
  <c r="J11" i="11"/>
  <c r="J9" i="11"/>
  <c r="J7" i="11"/>
  <c r="Z6" i="12"/>
  <c r="J7" i="13"/>
  <c r="J7" i="12"/>
  <c r="M8" i="16"/>
  <c r="I22" i="16"/>
  <c r="N22" i="16" s="1"/>
  <c r="J6" i="11"/>
  <c r="I20" i="16"/>
  <c r="P20" i="16" s="1"/>
  <c r="J10" i="11"/>
  <c r="J9" i="12"/>
  <c r="I33" i="16"/>
  <c r="M33" i="16" s="1"/>
  <c r="J8" i="11"/>
  <c r="Z7" i="12"/>
  <c r="I19" i="16"/>
  <c r="O19" i="16" s="1"/>
  <c r="O9" i="16"/>
  <c r="Z10" i="11"/>
  <c r="U42" i="16"/>
  <c r="R21" i="16"/>
  <c r="U20" i="16"/>
  <c r="X42" i="16"/>
  <c r="S42" i="16"/>
  <c r="R34" i="16"/>
  <c r="T24" i="16"/>
  <c r="AA24" i="16"/>
  <c r="T22" i="16"/>
  <c r="AA22" i="16"/>
  <c r="T20" i="16"/>
  <c r="AA20" i="16"/>
  <c r="U35" i="16"/>
  <c r="U33" i="16"/>
  <c r="S24" i="16"/>
  <c r="X24" i="16"/>
  <c r="S22" i="16"/>
  <c r="X22" i="16"/>
  <c r="S20" i="16"/>
  <c r="X20" i="16"/>
  <c r="T25" i="16"/>
  <c r="AA25" i="16"/>
  <c r="S34" i="16"/>
  <c r="X34" i="16"/>
  <c r="R24" i="16"/>
  <c r="S35" i="16"/>
  <c r="X35" i="16"/>
  <c r="R23" i="16"/>
  <c r="U24" i="16"/>
  <c r="AA33" i="16"/>
  <c r="T33" i="16"/>
  <c r="R22" i="16"/>
  <c r="U23" i="16"/>
  <c r="U19" i="16"/>
  <c r="R35" i="16"/>
  <c r="R33" i="16"/>
  <c r="T23" i="16"/>
  <c r="AA23" i="16"/>
  <c r="AA21" i="16"/>
  <c r="T21" i="16"/>
  <c r="T19" i="16"/>
  <c r="AA19" i="16"/>
  <c r="T34" i="16"/>
  <c r="AA34" i="16"/>
  <c r="R19" i="16"/>
  <c r="T42" i="16"/>
  <c r="AA42" i="16"/>
  <c r="U22" i="16"/>
  <c r="R42" i="16"/>
  <c r="T35" i="16"/>
  <c r="AA35" i="16"/>
  <c r="R20" i="16"/>
  <c r="X33" i="16"/>
  <c r="S33" i="16"/>
  <c r="U21" i="16"/>
  <c r="U34" i="16"/>
  <c r="U25" i="16"/>
  <c r="S23" i="16"/>
  <c r="X23" i="16"/>
  <c r="S21" i="16"/>
  <c r="X21" i="16"/>
  <c r="S19" i="16"/>
  <c r="X19" i="16"/>
  <c r="U12" i="16"/>
  <c r="R10" i="16"/>
  <c r="S10" i="16"/>
  <c r="X10" i="16"/>
  <c r="R12" i="16"/>
  <c r="T11" i="16"/>
  <c r="AA11" i="16"/>
  <c r="S11" i="16"/>
  <c r="X11" i="16"/>
  <c r="U10" i="16"/>
  <c r="S12" i="16"/>
  <c r="X12" i="16"/>
  <c r="U11" i="16"/>
  <c r="R11" i="16"/>
  <c r="AA12" i="16"/>
  <c r="T12" i="16"/>
  <c r="T10" i="16"/>
  <c r="AA10" i="16"/>
  <c r="O7" i="16"/>
  <c r="AA8" i="16"/>
  <c r="T8" i="16"/>
  <c r="X8" i="16"/>
  <c r="S8" i="16"/>
  <c r="R8" i="16"/>
  <c r="U9" i="16"/>
  <c r="U7" i="16"/>
  <c r="S9" i="16"/>
  <c r="X9" i="16"/>
  <c r="R9" i="16"/>
  <c r="R7" i="16"/>
  <c r="T9" i="16"/>
  <c r="AA9" i="16"/>
  <c r="T7" i="16"/>
  <c r="AA7" i="16"/>
  <c r="S7" i="16"/>
  <c r="X7" i="16"/>
  <c r="U8" i="16"/>
  <c r="Y49" i="11"/>
  <c r="AC49" i="11"/>
  <c r="M53" i="11" l="1"/>
  <c r="Q53" i="11"/>
  <c r="AC54" i="11"/>
  <c r="Y53" i="11"/>
  <c r="U53" i="11"/>
  <c r="Y54" i="11"/>
  <c r="U54" i="11"/>
  <c r="AC53" i="11"/>
  <c r="M54" i="11"/>
  <c r="Q54" i="11"/>
  <c r="Q46" i="11"/>
  <c r="U46" i="11"/>
  <c r="Y31" i="11"/>
  <c r="AC37" i="11"/>
  <c r="Y29" i="12"/>
  <c r="Q31" i="11"/>
  <c r="Y35" i="12"/>
  <c r="AC32" i="12"/>
  <c r="M46" i="11"/>
  <c r="Y32" i="12"/>
  <c r="U40" i="11"/>
  <c r="M27" i="13"/>
  <c r="Y40" i="11"/>
  <c r="AC46" i="11"/>
  <c r="U34" i="11"/>
  <c r="Y27" i="13"/>
  <c r="AC31" i="11"/>
  <c r="M34" i="11"/>
  <c r="AC35" i="12"/>
  <c r="Q34" i="11"/>
  <c r="M37" i="11"/>
  <c r="Q37" i="11"/>
  <c r="Q27" i="13"/>
  <c r="AC43" i="11"/>
  <c r="M31" i="11"/>
  <c r="Q32" i="12"/>
  <c r="M32" i="12"/>
  <c r="U43" i="11"/>
  <c r="Y37" i="11"/>
  <c r="AC29" i="12"/>
  <c r="U37" i="11"/>
  <c r="Q29" i="12"/>
  <c r="U35" i="12"/>
  <c r="M40" i="11"/>
  <c r="M29" i="12"/>
  <c r="Q40" i="11"/>
  <c r="AC27" i="13"/>
  <c r="Y43" i="11"/>
  <c r="U32" i="12"/>
  <c r="M43" i="11"/>
  <c r="Q43" i="11"/>
  <c r="U31" i="11"/>
  <c r="AC40" i="11"/>
  <c r="U29" i="12"/>
  <c r="U27" i="13"/>
  <c r="Q35" i="12"/>
  <c r="Y46" i="11"/>
  <c r="M35" i="12"/>
  <c r="M35" i="16"/>
  <c r="N11" i="16"/>
  <c r="N35" i="16"/>
  <c r="M25" i="16"/>
  <c r="N25" i="16"/>
  <c r="P25" i="16"/>
  <c r="O25" i="16"/>
  <c r="L25" i="16"/>
  <c r="J25" i="16"/>
  <c r="P35" i="16"/>
  <c r="O35" i="16"/>
  <c r="K35" i="16"/>
  <c r="O11" i="16"/>
  <c r="J35" i="16"/>
  <c r="M21" i="16"/>
  <c r="M11" i="16"/>
  <c r="N24" i="16"/>
  <c r="P24" i="16"/>
  <c r="J24" i="16"/>
  <c r="P8" i="16"/>
  <c r="K24" i="16"/>
  <c r="N8" i="16"/>
  <c r="N10" i="16"/>
  <c r="P34" i="16"/>
  <c r="P19" i="16"/>
  <c r="J34" i="16"/>
  <c r="K10" i="16"/>
  <c r="O34" i="16"/>
  <c r="P10" i="16"/>
  <c r="J11" i="16"/>
  <c r="M10" i="16"/>
  <c r="O24" i="16"/>
  <c r="P11" i="16"/>
  <c r="M20" i="16"/>
  <c r="L24" i="16"/>
  <c r="M12" i="16"/>
  <c r="M34" i="16"/>
  <c r="N34" i="16"/>
  <c r="L11" i="16"/>
  <c r="L34" i="16"/>
  <c r="K21" i="16"/>
  <c r="L10" i="16"/>
  <c r="N23" i="16"/>
  <c r="J23" i="16"/>
  <c r="P12" i="16"/>
  <c r="K23" i="16"/>
  <c r="M23" i="16"/>
  <c r="L12" i="16"/>
  <c r="O12" i="16"/>
  <c r="P21" i="16"/>
  <c r="N12" i="16"/>
  <c r="J10" i="16"/>
  <c r="M22" i="16"/>
  <c r="P22" i="16"/>
  <c r="L21" i="16"/>
  <c r="N9" i="16"/>
  <c r="O23" i="16"/>
  <c r="P23" i="16"/>
  <c r="K12" i="16"/>
  <c r="J21" i="16"/>
  <c r="N21" i="16"/>
  <c r="J42" i="16"/>
  <c r="K42" i="16"/>
  <c r="L42" i="16"/>
  <c r="J33" i="16"/>
  <c r="K33" i="16"/>
  <c r="L33" i="16"/>
  <c r="N19" i="16"/>
  <c r="O22" i="16"/>
  <c r="M19" i="16"/>
  <c r="O33" i="16"/>
  <c r="K9" i="16"/>
  <c r="J9" i="16"/>
  <c r="L9" i="16"/>
  <c r="M9" i="16"/>
  <c r="N42" i="16"/>
  <c r="K19" i="16"/>
  <c r="J19" i="16"/>
  <c r="L19" i="16"/>
  <c r="N20" i="16"/>
  <c r="I43" i="16"/>
  <c r="N43" i="16" s="1"/>
  <c r="P9" i="16"/>
  <c r="I27" i="16"/>
  <c r="P27" i="16" s="1"/>
  <c r="O42" i="16"/>
  <c r="K22" i="16"/>
  <c r="J22" i="16"/>
  <c r="L22" i="16"/>
  <c r="N33" i="16"/>
  <c r="K7" i="16"/>
  <c r="J7" i="16"/>
  <c r="L7" i="16"/>
  <c r="P7" i="16"/>
  <c r="J8" i="16"/>
  <c r="O8" i="16"/>
  <c r="K8" i="16"/>
  <c r="L8" i="16"/>
  <c r="P33" i="16"/>
  <c r="I36" i="16"/>
  <c r="O36" i="16" s="1"/>
  <c r="M7" i="16"/>
  <c r="K20" i="16"/>
  <c r="J20" i="16"/>
  <c r="L20" i="16"/>
  <c r="N7" i="16"/>
  <c r="O20" i="16"/>
  <c r="P42" i="16"/>
  <c r="I13" i="16"/>
  <c r="L13" i="16" s="1"/>
  <c r="V25" i="16"/>
  <c r="W25" i="16" s="1" a="1"/>
  <c r="W25" i="16" s="1"/>
  <c r="V24" i="16"/>
  <c r="W24" i="16" s="1" a="1"/>
  <c r="W24" i="16" s="1"/>
  <c r="V22" i="16"/>
  <c r="W22" i="16" s="1" a="1"/>
  <c r="W22" i="16" s="1"/>
  <c r="V20" i="16"/>
  <c r="W20" i="16" s="1" a="1"/>
  <c r="W20" i="16" s="1"/>
  <c r="V19" i="16"/>
  <c r="W19" i="16" s="1" a="1"/>
  <c r="W19" i="16" s="1"/>
  <c r="V35" i="16"/>
  <c r="W35" i="16" s="1" a="1"/>
  <c r="W35" i="16" s="1"/>
  <c r="R27" i="16"/>
  <c r="AA27" i="16"/>
  <c r="T27" i="16"/>
  <c r="AA43" i="16"/>
  <c r="T43" i="16"/>
  <c r="V42" i="16"/>
  <c r="W42" i="16" s="1" a="1"/>
  <c r="W42" i="16" s="1"/>
  <c r="T36" i="16"/>
  <c r="AA36" i="16"/>
  <c r="U43" i="16"/>
  <c r="U36" i="16"/>
  <c r="R36" i="16"/>
  <c r="S36" i="16"/>
  <c r="X36" i="16"/>
  <c r="V21" i="16"/>
  <c r="W21" i="16" s="1" a="1"/>
  <c r="W21" i="16" s="1"/>
  <c r="V34" i="16"/>
  <c r="W34" i="16" s="1" a="1"/>
  <c r="W34" i="16" s="1"/>
  <c r="U27" i="16"/>
  <c r="X43" i="16"/>
  <c r="S43" i="16"/>
  <c r="X27" i="16"/>
  <c r="S27" i="16"/>
  <c r="R43" i="16"/>
  <c r="V33" i="16"/>
  <c r="W33" i="16" s="1" a="1"/>
  <c r="W33" i="16" s="1"/>
  <c r="V23" i="16"/>
  <c r="W23" i="16" s="1" a="1"/>
  <c r="W23" i="16" s="1"/>
  <c r="V10" i="16"/>
  <c r="W10" i="16" s="1" a="1"/>
  <c r="W10" i="16" s="1"/>
  <c r="V12" i="16"/>
  <c r="W12" i="16" s="1" a="1"/>
  <c r="W12" i="16" s="1"/>
  <c r="X13" i="16"/>
  <c r="S13" i="16"/>
  <c r="AA13" i="16"/>
  <c r="T13" i="16"/>
  <c r="V11" i="16"/>
  <c r="W11" i="16" s="1" a="1"/>
  <c r="W11" i="16" s="1"/>
  <c r="U13" i="16"/>
  <c r="R13" i="16"/>
  <c r="V9" i="16"/>
  <c r="W9" i="16" s="1" a="1"/>
  <c r="W9" i="16" s="1"/>
  <c r="V8" i="16"/>
  <c r="W8" i="16" s="1" a="1"/>
  <c r="W8" i="16" s="1"/>
  <c r="V7" i="16"/>
  <c r="W7" i="16" s="1" a="1"/>
  <c r="W7" i="16" s="1"/>
  <c r="U37" i="12"/>
  <c r="Y36" i="12"/>
  <c r="AC37" i="12"/>
  <c r="M37" i="12"/>
  <c r="Y37" i="12"/>
  <c r="AC36" i="12"/>
  <c r="M36" i="12"/>
  <c r="U36" i="12"/>
  <c r="Q37" i="12"/>
  <c r="Q36" i="12"/>
  <c r="Q55" i="11" l="1"/>
  <c r="U55" i="11"/>
  <c r="Y55" i="11"/>
  <c r="AC55" i="11"/>
  <c r="Q24" i="16"/>
  <c r="Q33" i="16"/>
  <c r="Q42" i="16"/>
  <c r="AC24" i="16"/>
  <c r="AB24" i="16"/>
  <c r="N27" i="16"/>
  <c r="P36" i="16"/>
  <c r="N36" i="16"/>
  <c r="P43" i="16"/>
  <c r="O43" i="16"/>
  <c r="N13" i="16"/>
  <c r="M43" i="16"/>
  <c r="P13" i="16"/>
  <c r="K27" i="16"/>
  <c r="J27" i="16"/>
  <c r="L27" i="16"/>
  <c r="O27" i="16"/>
  <c r="Z24" i="16"/>
  <c r="J43" i="16"/>
  <c r="K43" i="16"/>
  <c r="L43" i="16"/>
  <c r="Y20" i="16"/>
  <c r="M13" i="16"/>
  <c r="Y24" i="16"/>
  <c r="AB35" i="16"/>
  <c r="AB9" i="16"/>
  <c r="Z10" i="16"/>
  <c r="AB22" i="16"/>
  <c r="K36" i="16"/>
  <c r="J36" i="16"/>
  <c r="L36" i="16"/>
  <c r="M36" i="16"/>
  <c r="O13" i="16"/>
  <c r="M27" i="16"/>
  <c r="K13" i="16"/>
  <c r="J13" i="16"/>
  <c r="Y25" i="16"/>
  <c r="AB25" i="16"/>
  <c r="AC25" i="16"/>
  <c r="Z25" i="16"/>
  <c r="Z20" i="16"/>
  <c r="Y19" i="16"/>
  <c r="AC22" i="16"/>
  <c r="Q20" i="16"/>
  <c r="AB19" i="16"/>
  <c r="AC19" i="16"/>
  <c r="Q35" i="16"/>
  <c r="AB20" i="16"/>
  <c r="Q19" i="16"/>
  <c r="Y22" i="16"/>
  <c r="Z22" i="16"/>
  <c r="Q25" i="16"/>
  <c r="Q34" i="16"/>
  <c r="Y35" i="16"/>
  <c r="Z35" i="16"/>
  <c r="AC20" i="16"/>
  <c r="AC35" i="16"/>
  <c r="Z19" i="16"/>
  <c r="V43" i="16"/>
  <c r="W43" i="16" s="1" a="1"/>
  <c r="W43" i="16" s="1"/>
  <c r="V36" i="16"/>
  <c r="W36" i="16" s="1" a="1"/>
  <c r="W36" i="16" s="1"/>
  <c r="Q12" i="16"/>
  <c r="Q23" i="16"/>
  <c r="Q22" i="16"/>
  <c r="Q21" i="16"/>
  <c r="Y42" i="16"/>
  <c r="Z42" i="16"/>
  <c r="AB42" i="16"/>
  <c r="AC42" i="16"/>
  <c r="AB21" i="16"/>
  <c r="Z21" i="16"/>
  <c r="AC21" i="16"/>
  <c r="Y21" i="16"/>
  <c r="AC23" i="16"/>
  <c r="Y23" i="16"/>
  <c r="AB23" i="16"/>
  <c r="Z23" i="16"/>
  <c r="Y34" i="16"/>
  <c r="AC34" i="16"/>
  <c r="AB34" i="16"/>
  <c r="Z34" i="16"/>
  <c r="V27" i="16"/>
  <c r="W27" i="16" s="1" a="1"/>
  <c r="W27" i="16" s="1"/>
  <c r="AB33" i="16"/>
  <c r="Z33" i="16"/>
  <c r="AC33" i="16"/>
  <c r="Y33" i="16"/>
  <c r="Q10" i="16"/>
  <c r="AC10" i="16"/>
  <c r="Y10" i="16"/>
  <c r="AB10" i="16"/>
  <c r="Q11" i="16"/>
  <c r="AC11" i="16"/>
  <c r="AB11" i="16"/>
  <c r="Y11" i="16"/>
  <c r="Z11" i="16"/>
  <c r="Q7" i="16"/>
  <c r="V13" i="16"/>
  <c r="W13" i="16" s="1" a="1"/>
  <c r="W13" i="16" s="1"/>
  <c r="Z12" i="16"/>
  <c r="Y12" i="16"/>
  <c r="AC12" i="16"/>
  <c r="AB12" i="16"/>
  <c r="Q8" i="16"/>
  <c r="AC9" i="16"/>
  <c r="Y9" i="16"/>
  <c r="Z9" i="16"/>
  <c r="Y8" i="16"/>
  <c r="Z8" i="16"/>
  <c r="AC8" i="16"/>
  <c r="AB8" i="16"/>
  <c r="Q9" i="16"/>
  <c r="AC7" i="16"/>
  <c r="AB7" i="16"/>
  <c r="Z7" i="16"/>
  <c r="Y7" i="16"/>
  <c r="U38" i="12"/>
  <c r="Y38" i="12"/>
  <c r="AC38" i="12"/>
  <c r="M38" i="12"/>
  <c r="Q38" i="12"/>
  <c r="M55" i="11"/>
  <c r="Z8" i="12" l="1"/>
  <c r="J15" i="11"/>
  <c r="J14" i="11"/>
  <c r="Z36" i="16"/>
  <c r="Q43" i="16"/>
  <c r="Q36" i="16"/>
  <c r="AB43" i="16"/>
  <c r="Y36" i="16"/>
  <c r="Y43" i="16"/>
  <c r="AB36" i="16"/>
  <c r="AC36" i="16"/>
  <c r="Z43" i="16"/>
  <c r="AC43" i="16"/>
  <c r="Q27" i="16"/>
  <c r="AC27" i="16"/>
  <c r="AB27" i="16"/>
  <c r="Z27" i="16"/>
  <c r="Y27" i="16"/>
  <c r="Y13" i="16"/>
  <c r="Z13" i="16"/>
  <c r="AC13" i="16"/>
  <c r="AB13" i="16"/>
  <c r="Q13" i="16"/>
  <c r="Q29" i="13"/>
  <c r="Q28" i="13"/>
  <c r="Y29" i="13"/>
  <c r="Y28" i="13"/>
  <c r="AC29" i="13"/>
  <c r="AC28" i="13"/>
  <c r="U29" i="13"/>
  <c r="U28" i="13"/>
  <c r="M29" i="13"/>
  <c r="M28" i="13"/>
  <c r="AC30" i="13" l="1"/>
  <c r="M30" i="13"/>
  <c r="Y30" i="13"/>
  <c r="U30" i="13"/>
  <c r="Q30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<sst xmlns="http://schemas.openxmlformats.org/spreadsheetml/2006/main" count="578" uniqueCount="251">
  <si>
    <t>教育学部</t>
    <rPh sb="0" eb="2">
      <t>キョウイク</t>
    </rPh>
    <rPh sb="2" eb="4">
      <t>ガクブ</t>
    </rPh>
    <phoneticPr fontId="2"/>
  </si>
  <si>
    <t>医学部</t>
    <rPh sb="0" eb="3">
      <t>イガクブ</t>
    </rPh>
    <phoneticPr fontId="2"/>
  </si>
  <si>
    <t>地域協働学部</t>
    <rPh sb="0" eb="2">
      <t>チイキ</t>
    </rPh>
    <rPh sb="2" eb="4">
      <t>キョウドウ</t>
    </rPh>
    <rPh sb="4" eb="6">
      <t>ガクブ</t>
    </rPh>
    <phoneticPr fontId="2"/>
  </si>
  <si>
    <t>人文社会科学専攻</t>
    <rPh sb="0" eb="2">
      <t>ジンブン</t>
    </rPh>
    <rPh sb="2" eb="4">
      <t>シャカイ</t>
    </rPh>
    <rPh sb="4" eb="6">
      <t>カガク</t>
    </rPh>
    <rPh sb="6" eb="8">
      <t>センコウ</t>
    </rPh>
    <phoneticPr fontId="2"/>
  </si>
  <si>
    <t>教育学専攻</t>
    <rPh sb="0" eb="3">
      <t>キョウイクガク</t>
    </rPh>
    <rPh sb="3" eb="5">
      <t>センコウ</t>
    </rPh>
    <phoneticPr fontId="2"/>
  </si>
  <si>
    <t>医科学専攻</t>
    <rPh sb="0" eb="5">
      <t>イカガクセンコウ</t>
    </rPh>
    <phoneticPr fontId="2"/>
  </si>
  <si>
    <t>看護学専攻</t>
    <rPh sb="0" eb="5">
      <t>カンゴガクセンコウ</t>
    </rPh>
    <phoneticPr fontId="2"/>
  </si>
  <si>
    <t>地域協働学専攻</t>
    <rPh sb="0" eb="5">
      <t>チイキキョウドウガク</t>
    </rPh>
    <rPh sb="5" eb="7">
      <t>センコウ</t>
    </rPh>
    <phoneticPr fontId="2"/>
  </si>
  <si>
    <t>応用自然科学専攻</t>
    <rPh sb="0" eb="2">
      <t>オウヨウ</t>
    </rPh>
    <rPh sb="2" eb="4">
      <t>シゼン</t>
    </rPh>
    <rPh sb="4" eb="8">
      <t>カガクセンコウ</t>
    </rPh>
    <phoneticPr fontId="2"/>
  </si>
  <si>
    <t>医学専攻</t>
    <rPh sb="0" eb="2">
      <t>イガク</t>
    </rPh>
    <rPh sb="2" eb="4">
      <t>センコウ</t>
    </rPh>
    <phoneticPr fontId="2"/>
  </si>
  <si>
    <t>黒潮圏総合科学専攻</t>
    <rPh sb="0" eb="3">
      <t>クロシオケン</t>
    </rPh>
    <rPh sb="3" eb="5">
      <t>ソウゴウ</t>
    </rPh>
    <rPh sb="5" eb="7">
      <t>カガク</t>
    </rPh>
    <rPh sb="7" eb="9">
      <t>センコウ</t>
    </rPh>
    <phoneticPr fontId="2"/>
  </si>
  <si>
    <t>教職実践高度化専攻</t>
    <rPh sb="0" eb="2">
      <t>キョウショク</t>
    </rPh>
    <rPh sb="2" eb="4">
      <t>ジッセン</t>
    </rPh>
    <rPh sb="4" eb="7">
      <t>コウドカ</t>
    </rPh>
    <rPh sb="7" eb="9">
      <t>センコウ</t>
    </rPh>
    <phoneticPr fontId="2"/>
  </si>
  <si>
    <t>理学部・理工学部</t>
    <rPh sb="0" eb="3">
      <t>リガクブ</t>
    </rPh>
    <rPh sb="4" eb="8">
      <t>リコウガクブ</t>
    </rPh>
    <phoneticPr fontId="2"/>
  </si>
  <si>
    <t>農学部・農林海洋科学部</t>
    <rPh sb="0" eb="3">
      <t>ノウガクブ</t>
    </rPh>
    <rPh sb="4" eb="11">
      <t>ノウリンカイヨウカガクブ</t>
    </rPh>
    <phoneticPr fontId="2"/>
  </si>
  <si>
    <t>修士課程計</t>
    <rPh sb="0" eb="2">
      <t>シュウシ</t>
    </rPh>
    <rPh sb="2" eb="4">
      <t>カテイ</t>
    </rPh>
    <rPh sb="4" eb="5">
      <t>ケイ</t>
    </rPh>
    <phoneticPr fontId="2"/>
  </si>
  <si>
    <t>２．収容定員充足率</t>
    <rPh sb="2" eb="6">
      <t>シュウヨウテイイン</t>
    </rPh>
    <rPh sb="6" eb="9">
      <t>ジュウソクリツ</t>
    </rPh>
    <phoneticPr fontId="2"/>
  </si>
  <si>
    <t>人文社会科学部</t>
    <rPh sb="0" eb="4">
      <t>ジンブンシャカイ</t>
    </rPh>
    <rPh sb="4" eb="7">
      <t>カガクブ</t>
    </rPh>
    <phoneticPr fontId="2"/>
  </si>
  <si>
    <t>農林海洋科学部</t>
    <rPh sb="0" eb="7">
      <t>ノウリンカイヨウカガクブ</t>
    </rPh>
    <phoneticPr fontId="2"/>
  </si>
  <si>
    <t>理工学部</t>
    <rPh sb="0" eb="4">
      <t>リコウガクブ</t>
    </rPh>
    <phoneticPr fontId="2"/>
  </si>
  <si>
    <t>理工学専攻</t>
    <rPh sb="0" eb="3">
      <t>リコウガク</t>
    </rPh>
    <rPh sb="3" eb="5">
      <t>センコウ</t>
    </rPh>
    <phoneticPr fontId="2"/>
  </si>
  <si>
    <t>農林海洋科学専攻</t>
    <rPh sb="0" eb="6">
      <t>ノウリンカイヨウカガク</t>
    </rPh>
    <rPh sb="6" eb="8">
      <t>センコウ</t>
    </rPh>
    <phoneticPr fontId="2"/>
  </si>
  <si>
    <t>■目次</t>
    <phoneticPr fontId="2"/>
  </si>
  <si>
    <t>2-2.修士課程</t>
    <phoneticPr fontId="2"/>
  </si>
  <si>
    <t>2-3.博士課程</t>
    <phoneticPr fontId="2"/>
  </si>
  <si>
    <t>2-4.専門職学位課程</t>
    <phoneticPr fontId="2"/>
  </si>
  <si>
    <t>目次に戻る</t>
    <phoneticPr fontId="2"/>
  </si>
  <si>
    <t>2-1.学士課程</t>
    <rPh sb="4" eb="6">
      <t>ガクシ</t>
    </rPh>
    <rPh sb="6" eb="8">
      <t>カテイ</t>
    </rPh>
    <phoneticPr fontId="2"/>
  </si>
  <si>
    <t>２．収容定員充足率</t>
    <rPh sb="2" eb="4">
      <t>シュウヨウ</t>
    </rPh>
    <rPh sb="4" eb="6">
      <t>テイイン</t>
    </rPh>
    <rPh sb="6" eb="8">
      <t>ジュウソク</t>
    </rPh>
    <rPh sb="8" eb="9">
      <t>リツ</t>
    </rPh>
    <phoneticPr fontId="2"/>
  </si>
  <si>
    <t>学士課程計</t>
    <rPh sb="0" eb="4">
      <t>ガクシカテイ</t>
    </rPh>
    <rPh sb="4" eb="5">
      <t>ケイ</t>
    </rPh>
    <phoneticPr fontId="2"/>
  </si>
  <si>
    <t>（１）．学士課程</t>
    <rPh sb="4" eb="6">
      <t>ガクシ</t>
    </rPh>
    <rPh sb="6" eb="8">
      <t>カテイ</t>
    </rPh>
    <phoneticPr fontId="2"/>
  </si>
  <si>
    <t>（２）．修士課程</t>
    <rPh sb="4" eb="6">
      <t>シュウシ</t>
    </rPh>
    <rPh sb="6" eb="8">
      <t>カテイ</t>
    </rPh>
    <phoneticPr fontId="2"/>
  </si>
  <si>
    <t>（３）．博士課程</t>
    <rPh sb="4" eb="6">
      <t>ハカセ</t>
    </rPh>
    <rPh sb="6" eb="8">
      <t>カテイ</t>
    </rPh>
    <phoneticPr fontId="2"/>
  </si>
  <si>
    <t>（４）．専門職学位課程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2"/>
  </si>
  <si>
    <t>2-1.学士課程</t>
    <rPh sb="4" eb="8">
      <t>ガクシカテイ</t>
    </rPh>
    <phoneticPr fontId="2"/>
  </si>
  <si>
    <t>2-2.修士課程</t>
    <rPh sb="4" eb="8">
      <t>シュウシカテイ</t>
    </rPh>
    <phoneticPr fontId="2"/>
  </si>
  <si>
    <t>2-3.博士課程</t>
    <rPh sb="4" eb="8">
      <t>ハカセカテイ</t>
    </rPh>
    <phoneticPr fontId="2"/>
  </si>
  <si>
    <t>2-4.専門職学位課程</t>
    <rPh sb="4" eb="11">
      <t>センモンショクガクイカテイ</t>
    </rPh>
    <phoneticPr fontId="2"/>
  </si>
  <si>
    <t>在籍者数(A)</t>
    <rPh sb="0" eb="2">
      <t>ザイセキ</t>
    </rPh>
    <rPh sb="2" eb="4">
      <t>シャスウ</t>
    </rPh>
    <phoneticPr fontId="2"/>
  </si>
  <si>
    <t>収容定員(B)</t>
    <rPh sb="0" eb="4">
      <t>シュウヨウテイイン</t>
    </rPh>
    <phoneticPr fontId="2"/>
  </si>
  <si>
    <t>充足率(C＝A/B)</t>
    <rPh sb="0" eb="3">
      <t>ジュウソクリツ</t>
    </rPh>
    <phoneticPr fontId="2"/>
  </si>
  <si>
    <r>
      <t xml:space="preserve">教育学専攻
</t>
    </r>
    <r>
      <rPr>
        <sz val="9"/>
        <color theme="1"/>
        <rFont val="ＭＳ 明朝"/>
        <family val="1"/>
        <charset val="128"/>
      </rPr>
      <t>（令和４年度募集停止）</t>
    </r>
    <rPh sb="0" eb="3">
      <t>キョウイクガク</t>
    </rPh>
    <rPh sb="3" eb="5">
      <t>センコウ</t>
    </rPh>
    <rPh sb="7" eb="9">
      <t>レイワ</t>
    </rPh>
    <rPh sb="10" eb="12">
      <t>ネンド</t>
    </rPh>
    <rPh sb="12" eb="14">
      <t>ボシュウ</t>
    </rPh>
    <rPh sb="14" eb="16">
      <t>テイシ</t>
    </rPh>
    <phoneticPr fontId="2"/>
  </si>
  <si>
    <t>【グラフシート】</t>
    <phoneticPr fontId="2"/>
  </si>
  <si>
    <t>（１）学士課程</t>
    <rPh sb="3" eb="5">
      <t>ガクシ</t>
    </rPh>
    <rPh sb="5" eb="7">
      <t>カテイ</t>
    </rPh>
    <phoneticPr fontId="2"/>
  </si>
  <si>
    <t>（２）修士課程</t>
    <rPh sb="3" eb="7">
      <t>シュウシカテイ</t>
    </rPh>
    <phoneticPr fontId="2"/>
  </si>
  <si>
    <t>（３）博士課程</t>
    <rPh sb="3" eb="5">
      <t>ハカセ</t>
    </rPh>
    <rPh sb="5" eb="7">
      <t>カテイ</t>
    </rPh>
    <phoneticPr fontId="2"/>
  </si>
  <si>
    <t>（４）専門職学位課程</t>
    <rPh sb="3" eb="6">
      <t>センモンショク</t>
    </rPh>
    <rPh sb="6" eb="8">
      <t>ガクイ</t>
    </rPh>
    <rPh sb="8" eb="10">
      <t>カテイ</t>
    </rPh>
    <phoneticPr fontId="2"/>
  </si>
  <si>
    <t>【グラフ作成用基礎データ】</t>
    <rPh sb="4" eb="6">
      <t>サクセイ</t>
    </rPh>
    <rPh sb="6" eb="7">
      <t>ヨウ</t>
    </rPh>
    <rPh sb="7" eb="9">
      <t>キソ</t>
    </rPh>
    <phoneticPr fontId="2"/>
  </si>
  <si>
    <t>学士課程平均</t>
    <rPh sb="0" eb="2">
      <t>ガクシ</t>
    </rPh>
    <rPh sb="2" eb="4">
      <t>カテイ</t>
    </rPh>
    <rPh sb="4" eb="6">
      <t>ヘイキン</t>
    </rPh>
    <phoneticPr fontId="2"/>
  </si>
  <si>
    <t>修士課程平均</t>
    <rPh sb="0" eb="2">
      <t>シュウシ</t>
    </rPh>
    <rPh sb="2" eb="4">
      <t>カテイ</t>
    </rPh>
    <rPh sb="4" eb="6">
      <t>ヘイキン</t>
    </rPh>
    <phoneticPr fontId="2"/>
  </si>
  <si>
    <t>専門職学位課程平均</t>
    <rPh sb="0" eb="3">
      <t>センモンショク</t>
    </rPh>
    <rPh sb="3" eb="5">
      <t>ガクイ</t>
    </rPh>
    <rPh sb="5" eb="7">
      <t>カテイ</t>
    </rPh>
    <rPh sb="7" eb="9">
      <t>ヘイキン</t>
    </rPh>
    <phoneticPr fontId="2"/>
  </si>
  <si>
    <t>博士課程平均</t>
    <rPh sb="0" eb="2">
      <t>ハカセ</t>
    </rPh>
    <rPh sb="2" eb="4">
      <t>カテイ</t>
    </rPh>
    <rPh sb="4" eb="6">
      <t>ヘイキン</t>
    </rPh>
    <phoneticPr fontId="2"/>
  </si>
  <si>
    <t>平均</t>
    <rPh sb="0" eb="2">
      <t>ヘイキン</t>
    </rPh>
    <phoneticPr fontId="2"/>
  </si>
  <si>
    <t>増減</t>
    <rPh sb="0" eb="2">
      <t>ゾウゲン</t>
    </rPh>
    <phoneticPr fontId="2"/>
  </si>
  <si>
    <t>①．総計</t>
    <rPh sb="2" eb="4">
      <t>ソウケイ</t>
    </rPh>
    <phoneticPr fontId="2"/>
  </si>
  <si>
    <t>■高知大学（学部別）</t>
    <rPh sb="1" eb="3">
      <t>コウチ</t>
    </rPh>
    <rPh sb="3" eb="5">
      <t>ダイガク</t>
    </rPh>
    <rPh sb="6" eb="8">
      <t>ガクブ</t>
    </rPh>
    <rPh sb="8" eb="9">
      <t>ベツ</t>
    </rPh>
    <phoneticPr fontId="2"/>
  </si>
  <si>
    <t>応用自然科学専攻</t>
    <phoneticPr fontId="2"/>
  </si>
  <si>
    <t>黒潮圏総合科学専攻</t>
    <rPh sb="0" eb="2">
      <t>クロシオ</t>
    </rPh>
    <rPh sb="2" eb="3">
      <t>ケン</t>
    </rPh>
    <rPh sb="3" eb="5">
      <t>ソウゴウ</t>
    </rPh>
    <rPh sb="5" eb="7">
      <t>カガク</t>
    </rPh>
    <rPh sb="7" eb="9">
      <t>センコウ</t>
    </rPh>
    <phoneticPr fontId="2"/>
  </si>
  <si>
    <t>博士課程計</t>
    <phoneticPr fontId="2"/>
  </si>
  <si>
    <t>専門職学位課程計</t>
    <phoneticPr fontId="2"/>
  </si>
  <si>
    <t>判定③-1により判定</t>
    <rPh sb="0" eb="2">
      <t>ハンテイ</t>
    </rPh>
    <rPh sb="8" eb="10">
      <t>ハンテイ</t>
    </rPh>
    <phoneticPr fontId="2"/>
  </si>
  <si>
    <t>判定③-2により判定</t>
    <rPh sb="0" eb="2">
      <t>ハンテイ</t>
    </rPh>
    <rPh sb="8" eb="10">
      <t>ハンテイ</t>
    </rPh>
    <phoneticPr fontId="2"/>
  </si>
  <si>
    <t>同値「―」の状態により判定</t>
    <rPh sb="0" eb="2">
      <t>ドウチ</t>
    </rPh>
    <rPh sb="6" eb="8">
      <t>ジョウタイ</t>
    </rPh>
    <rPh sb="11" eb="13">
      <t>ハンテイ</t>
    </rPh>
    <phoneticPr fontId="2"/>
  </si>
  <si>
    <t>判定②</t>
    <rPh sb="0" eb="2">
      <t>ハンテイ</t>
    </rPh>
    <phoneticPr fontId="2"/>
  </si>
  <si>
    <t>4→2</t>
    <phoneticPr fontId="2"/>
  </si>
  <si>
    <t>判定③-1</t>
    <rPh sb="0" eb="2">
      <t>ハンテイ</t>
    </rPh>
    <phoneticPr fontId="2"/>
  </si>
  <si>
    <t>3→1</t>
    <phoneticPr fontId="2"/>
  </si>
  <si>
    <t>判定③-2</t>
    <rPh sb="0" eb="2">
      <t>ハンテイ</t>
    </rPh>
    <phoneticPr fontId="2"/>
  </si>
  <si>
    <t>判定結果</t>
    <rPh sb="0" eb="4">
      <t>ハンテイケッカ</t>
    </rPh>
    <phoneticPr fontId="2"/>
  </si>
  <si>
    <t>1→当</t>
    <rPh sb="2" eb="3">
      <t>トウ</t>
    </rPh>
    <phoneticPr fontId="2"/>
  </si>
  <si>
    <t>↓↑↓↓</t>
    <phoneticPr fontId="2"/>
  </si>
  <si>
    <t>↑↓↑↑</t>
    <phoneticPr fontId="2"/>
  </si>
  <si>
    <t>↓↓↑↓</t>
    <phoneticPr fontId="2"/>
  </si>
  <si>
    <t>↑↑↓↑</t>
    <phoneticPr fontId="2"/>
  </si>
  <si>
    <t>同程度で推移</t>
    <rPh sb="0" eb="3">
      <t>ドウテイド</t>
    </rPh>
    <rPh sb="4" eb="6">
      <t>スイイ</t>
    </rPh>
    <phoneticPr fontId="2"/>
  </si>
  <si>
    <t>増加傾向⤴</t>
    <rPh sb="0" eb="2">
      <t>ゾウカ</t>
    </rPh>
    <rPh sb="2" eb="4">
      <t>ケイコウ</t>
    </rPh>
    <phoneticPr fontId="2"/>
  </si>
  <si>
    <t>年度により増減</t>
    <rPh sb="0" eb="2">
      <t>ネンド</t>
    </rPh>
    <rPh sb="5" eb="7">
      <t>ゾウゲン</t>
    </rPh>
    <phoneticPr fontId="2"/>
  </si>
  <si>
    <t>減少傾向⤵</t>
    <rPh sb="0" eb="4">
      <t>ゲンショウケイコウ</t>
    </rPh>
    <phoneticPr fontId="2"/>
  </si>
  <si>
    <t>―</t>
  </si>
  <si>
    <t>５年平均に対するコメントリスト</t>
    <rPh sb="1" eb="4">
      <t>ネンヘイキン</t>
    </rPh>
    <rPh sb="5" eb="6">
      <t>タイ</t>
    </rPh>
    <phoneticPr fontId="2"/>
  </si>
  <si>
    <t>年度毎増減</t>
    <rPh sb="0" eb="3">
      <t>ネンドマイ</t>
    </rPh>
    <rPh sb="3" eb="5">
      <t>ゾウゲン</t>
    </rPh>
    <phoneticPr fontId="2"/>
  </si>
  <si>
    <t>評定</t>
    <rPh sb="0" eb="2">
      <t>ヒョウテイ</t>
    </rPh>
    <phoneticPr fontId="2"/>
  </si>
  <si>
    <t>↑↑↑↑</t>
  </si>
  <si>
    <t>増加傾向⤴</t>
  </si>
  <si>
    <t>判定不能</t>
    <rPh sb="0" eb="4">
      <t>ハンテイフノウ</t>
    </rPh>
    <phoneticPr fontId="2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</si>
  <si>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</si>
  <si>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2"/>
  </si>
  <si>
    <t>最新年度のみ増加</t>
    <phoneticPr fontId="2"/>
  </si>
  <si>
    <t>↑↑↑－</t>
  </si>
  <si>
    <t>５年平均±３％判定</t>
    <rPh sb="1" eb="4">
      <t>ネンヘイキン</t>
    </rPh>
    <rPh sb="7" eb="9">
      <t>ハンテイ</t>
    </rPh>
    <phoneticPr fontId="2"/>
  </si>
  <si>
    <t>判定➀</t>
    <rPh sb="0" eb="2">
      <t>ハンテイ</t>
    </rPh>
    <phoneticPr fontId="2"/>
  </si>
  <si>
    <t>年度間増減</t>
    <rPh sb="0" eb="3">
      <t>ネンドカン</t>
    </rPh>
    <rPh sb="3" eb="5">
      <t>ゾウゲン</t>
    </rPh>
    <phoneticPr fontId="2"/>
  </si>
  <si>
    <t>↑↑↓↑</t>
  </si>
  <si>
    <t>５年平均</t>
    <phoneticPr fontId="2"/>
  </si>
  <si>
    <t>4→3</t>
    <phoneticPr fontId="2"/>
  </si>
  <si>
    <t>3→2</t>
    <phoneticPr fontId="2"/>
  </si>
  <si>
    <t>2→1</t>
    <phoneticPr fontId="2"/>
  </si>
  <si>
    <t>最新年度のみ減少</t>
    <phoneticPr fontId="2"/>
  </si>
  <si>
    <t>↑↑↓↓</t>
  </si>
  <si>
    <t>↑↑↓－</t>
  </si>
  <si>
    <t>隔年で増減</t>
    <rPh sb="0" eb="2">
      <t>カクネン</t>
    </rPh>
    <rPh sb="3" eb="5">
      <t>ゾウゲン</t>
    </rPh>
    <phoneticPr fontId="2"/>
  </si>
  <si>
    <t>↑↑－↑</t>
  </si>
  <si>
    <t>―</t>
    <phoneticPr fontId="2"/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</si>
  <si>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</si>
  <si>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</si>
  <si>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</si>
  <si>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</si>
  <si>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</si>
  <si>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</si>
  <si>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</si>
  <si>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</si>
  <si>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</si>
  <si>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</si>
  <si>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</si>
  <si>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</si>
  <si>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</si>
  <si>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</si>
  <si>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</si>
  <si>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</si>
  <si>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</si>
  <si>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2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</si>
  <si>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</si>
  <si>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</si>
  <si>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</si>
  <si>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</si>
  <si>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</si>
  <si>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</si>
  <si>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</si>
  <si>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</si>
  <si>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</si>
  <si>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</si>
  <si>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</si>
  <si>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</si>
  <si>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</si>
  <si>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</si>
  <si>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</si>
  <si>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</si>
  <si>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2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</si>
  <si>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</si>
  <si>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</si>
  <si>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</si>
  <si>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</si>
  <si>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</si>
  <si>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</si>
  <si>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</si>
  <si>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</si>
  <si>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</si>
  <si>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</si>
  <si>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</si>
  <si>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</si>
  <si>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</si>
  <si>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</si>
  <si>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</si>
  <si>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</si>
  <si>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</si>
  <si>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</si>
  <si>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</si>
  <si>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</si>
  <si>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</si>
  <si>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</si>
  <si>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</si>
  <si>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</si>
  <si>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</si>
  <si>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</si>
  <si>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</si>
  <si>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</si>
  <si>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</si>
  <si>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</si>
  <si>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</si>
  <si>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</si>
  <si>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</si>
  <si>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</si>
  <si>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</si>
  <si>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</si>
  <si>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</si>
  <si>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</si>
  <si>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</si>
  <si>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</si>
  <si>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</si>
  <si>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教育学部の
５年間推移</t>
    <rPh sb="0" eb="2">
      <t>キョウイク</t>
    </rPh>
    <rPh sb="2" eb="4">
      <t>ガクブ</t>
    </rPh>
    <rPh sb="7" eb="9">
      <t>ネンカン</t>
    </rPh>
    <rPh sb="9" eb="11">
      <t>スイイ</t>
    </rPh>
    <phoneticPr fontId="2"/>
  </si>
  <si>
    <t>医学部の
５年間推移</t>
    <rPh sb="0" eb="2">
      <t>イガク</t>
    </rPh>
    <rPh sb="2" eb="3">
      <t>ブ</t>
    </rPh>
    <rPh sb="6" eb="8">
      <t>ネンカン</t>
    </rPh>
    <rPh sb="8" eb="10">
      <t>スイイ</t>
    </rPh>
    <phoneticPr fontId="2"/>
  </si>
  <si>
    <t>地域協働学部の
５年間推移</t>
    <rPh sb="0" eb="2">
      <t>チイキ</t>
    </rPh>
    <rPh sb="2" eb="4">
      <t>キョウドウ</t>
    </rPh>
    <rPh sb="4" eb="6">
      <t>ガクブ</t>
    </rPh>
    <rPh sb="5" eb="6">
      <t>キョウガク</t>
    </rPh>
    <rPh sb="9" eb="11">
      <t>ネンカン</t>
    </rPh>
    <rPh sb="11" eb="13">
      <t>スイイ</t>
    </rPh>
    <phoneticPr fontId="2"/>
  </si>
  <si>
    <t>医科学専攻の
５年間推移</t>
    <rPh sb="0" eb="3">
      <t>イカガク</t>
    </rPh>
    <rPh sb="3" eb="5">
      <t>センコウ</t>
    </rPh>
    <rPh sb="8" eb="10">
      <t>ネンカン</t>
    </rPh>
    <rPh sb="10" eb="12">
      <t>スイイ</t>
    </rPh>
    <phoneticPr fontId="2"/>
  </si>
  <si>
    <t>農林海洋科学専攻の
５年間推移</t>
    <rPh sb="0" eb="2">
      <t>ノウリン</t>
    </rPh>
    <rPh sb="2" eb="4">
      <t>カイヨウ</t>
    </rPh>
    <rPh sb="4" eb="6">
      <t>カガク</t>
    </rPh>
    <rPh sb="6" eb="8">
      <t>センコウ</t>
    </rPh>
    <rPh sb="11" eb="13">
      <t>ネンカン</t>
    </rPh>
    <rPh sb="13" eb="15">
      <t>スイイ</t>
    </rPh>
    <phoneticPr fontId="2"/>
  </si>
  <si>
    <t>修士課程平均の
５年間推移</t>
    <rPh sb="0" eb="4">
      <t>シュウシカテイ</t>
    </rPh>
    <rPh sb="4" eb="6">
      <t>ヘイキン</t>
    </rPh>
    <rPh sb="9" eb="11">
      <t>ネンカン</t>
    </rPh>
    <rPh sb="11" eb="13">
      <t>スイイ</t>
    </rPh>
    <phoneticPr fontId="2"/>
  </si>
  <si>
    <t>応用自然科学専攻の
５年間推移</t>
    <rPh sb="0" eb="2">
      <t>オウヨウ</t>
    </rPh>
    <rPh sb="2" eb="4">
      <t>シゼン</t>
    </rPh>
    <rPh sb="4" eb="6">
      <t>カガク</t>
    </rPh>
    <rPh sb="6" eb="8">
      <t>センコウ</t>
    </rPh>
    <rPh sb="11" eb="13">
      <t>ネンカン</t>
    </rPh>
    <rPh sb="13" eb="15">
      <t>スイイ</t>
    </rPh>
    <phoneticPr fontId="2"/>
  </si>
  <si>
    <t>人文社会科学専攻の
５年間推移</t>
    <rPh sb="0" eb="2">
      <t>ジンブン</t>
    </rPh>
    <rPh sb="2" eb="4">
      <t>シャカイ</t>
    </rPh>
    <rPh sb="4" eb="6">
      <t>カガク</t>
    </rPh>
    <rPh sb="6" eb="8">
      <t>センコウ</t>
    </rPh>
    <rPh sb="11" eb="13">
      <t>ネンカン</t>
    </rPh>
    <rPh sb="13" eb="15">
      <t>スイイ</t>
    </rPh>
    <phoneticPr fontId="2"/>
  </si>
  <si>
    <t>人文社会科学部の
５年間推移</t>
    <rPh sb="0" eb="2">
      <t>ジンブン</t>
    </rPh>
    <rPh sb="2" eb="4">
      <t>シャカイ</t>
    </rPh>
    <rPh sb="4" eb="6">
      <t>カガク</t>
    </rPh>
    <rPh sb="6" eb="7">
      <t>ブ</t>
    </rPh>
    <rPh sb="10" eb="12">
      <t>ネンカン</t>
    </rPh>
    <rPh sb="12" eb="14">
      <t>スイイ</t>
    </rPh>
    <phoneticPr fontId="2"/>
  </si>
  <si>
    <t>理工学部の
５年間推移</t>
    <rPh sb="0" eb="4">
      <t>リコウガクブ</t>
    </rPh>
    <rPh sb="7" eb="9">
      <t>ネンカン</t>
    </rPh>
    <rPh sb="9" eb="11">
      <t>スイイ</t>
    </rPh>
    <phoneticPr fontId="2"/>
  </si>
  <si>
    <t>農林海洋科学部の
５年間推移</t>
    <rPh sb="0" eb="7">
      <t>ノウリンカイヨウカガクブ</t>
    </rPh>
    <rPh sb="10" eb="12">
      <t>ネンカン</t>
    </rPh>
    <rPh sb="12" eb="14">
      <t>スイイ</t>
    </rPh>
    <phoneticPr fontId="2"/>
  </si>
  <si>
    <t>学士課程平均の
５年間推移</t>
    <rPh sb="0" eb="2">
      <t>ガクシ</t>
    </rPh>
    <rPh sb="2" eb="4">
      <t>カテイ</t>
    </rPh>
    <rPh sb="4" eb="6">
      <t>ヘイキン</t>
    </rPh>
    <rPh sb="9" eb="11">
      <t>ネンカン</t>
    </rPh>
    <rPh sb="11" eb="13">
      <t>スイイ</t>
    </rPh>
    <phoneticPr fontId="2"/>
  </si>
  <si>
    <t>理工学専攻の
５年間推移</t>
    <rPh sb="0" eb="2">
      <t>リコウ</t>
    </rPh>
    <rPh sb="2" eb="3">
      <t>ガク</t>
    </rPh>
    <rPh sb="3" eb="5">
      <t>センコウ</t>
    </rPh>
    <rPh sb="8" eb="10">
      <t>ネンカン</t>
    </rPh>
    <rPh sb="10" eb="12">
      <t>スイイ</t>
    </rPh>
    <phoneticPr fontId="2"/>
  </si>
  <si>
    <t>看護学専攻の
５年間推移</t>
    <rPh sb="0" eb="3">
      <t>カンゴガク</t>
    </rPh>
    <rPh sb="3" eb="5">
      <t>センコウ</t>
    </rPh>
    <rPh sb="8" eb="10">
      <t>ネンカン</t>
    </rPh>
    <rPh sb="10" eb="12">
      <t>スイイ</t>
    </rPh>
    <phoneticPr fontId="2"/>
  </si>
  <si>
    <t>医学専攻の
５年間推移</t>
    <rPh sb="0" eb="2">
      <t>イガク</t>
    </rPh>
    <rPh sb="2" eb="4">
      <t>センコウ</t>
    </rPh>
    <rPh sb="7" eb="9">
      <t>ネンカン</t>
    </rPh>
    <rPh sb="9" eb="11">
      <t>スイイ</t>
    </rPh>
    <phoneticPr fontId="2"/>
  </si>
  <si>
    <t>黒潮圏総合科学専攻の
５年間推移</t>
    <rPh sb="0" eb="3">
      <t>クロシオケン</t>
    </rPh>
    <rPh sb="3" eb="5">
      <t>ソウゴウ</t>
    </rPh>
    <rPh sb="5" eb="7">
      <t>カガク</t>
    </rPh>
    <rPh sb="7" eb="9">
      <t>センコウ</t>
    </rPh>
    <rPh sb="12" eb="14">
      <t>ネンカン</t>
    </rPh>
    <rPh sb="14" eb="16">
      <t>スイイ</t>
    </rPh>
    <phoneticPr fontId="2"/>
  </si>
  <si>
    <t>博士課程平均の
５年間推移</t>
    <rPh sb="0" eb="2">
      <t>ハカセ</t>
    </rPh>
    <rPh sb="2" eb="4">
      <t>カテイ</t>
    </rPh>
    <rPh sb="4" eb="6">
      <t>ヘイキン</t>
    </rPh>
    <rPh sb="9" eb="11">
      <t>ネンカン</t>
    </rPh>
    <rPh sb="11" eb="13">
      <t>スイイ</t>
    </rPh>
    <phoneticPr fontId="2"/>
  </si>
  <si>
    <t>■高知大学（専攻別）</t>
    <rPh sb="1" eb="3">
      <t>コウチ</t>
    </rPh>
    <rPh sb="3" eb="5">
      <t>ダイガク</t>
    </rPh>
    <rPh sb="6" eb="8">
      <t>センコウ</t>
    </rPh>
    <rPh sb="8" eb="9">
      <t>ベツ</t>
    </rPh>
    <phoneticPr fontId="2"/>
  </si>
  <si>
    <t>教職実践高度化専攻の
５年間推移</t>
    <rPh sb="0" eb="2">
      <t>キョウショク</t>
    </rPh>
    <rPh sb="2" eb="4">
      <t>ジッセン</t>
    </rPh>
    <rPh sb="4" eb="9">
      <t>コウドカセンコウ</t>
    </rPh>
    <rPh sb="12" eb="14">
      <t>ネンカン</t>
    </rPh>
    <rPh sb="14" eb="16">
      <t>スイイ</t>
    </rPh>
    <phoneticPr fontId="2"/>
  </si>
  <si>
    <t>対象年度の略記➡</t>
    <rPh sb="0" eb="4">
      <t>タイショウネンド</t>
    </rPh>
    <rPh sb="5" eb="7">
      <t>リャッキ</t>
    </rPh>
    <phoneticPr fontId="2"/>
  </si>
  <si>
    <t>当</t>
    <rPh sb="0" eb="1">
      <t>トウ</t>
    </rPh>
    <phoneticPr fontId="2"/>
  </si>
  <si>
    <t>➡</t>
    <phoneticPr fontId="2"/>
  </si>
  <si>
    <t>【出典】</t>
    <rPh sb="1" eb="3">
      <t>シュッテン</t>
    </rPh>
    <phoneticPr fontId="2"/>
  </si>
  <si>
    <t>大学改革支援・学位授与機構「大学基本情報」（https://portal.niad.ac.jp/ptrt/table.html）を加工して作成</t>
    <phoneticPr fontId="2"/>
  </si>
  <si>
    <t>高知大学学則</t>
    <phoneticPr fontId="2"/>
  </si>
  <si>
    <t>R2</t>
  </si>
  <si>
    <t>R3</t>
  </si>
  <si>
    <t>R4</t>
  </si>
  <si>
    <t>最新年度のみ増加</t>
  </si>
  <si>
    <t>最新年度のみ減少</t>
  </si>
  <si>
    <t>教職実践高度化専攻</t>
    <phoneticPr fontId="2"/>
  </si>
  <si>
    <t>１．人文社会科学部</t>
  </si>
  <si>
    <t>２．教育学部</t>
  </si>
  <si>
    <t>３．理工学部</t>
  </si>
  <si>
    <t>４．医学部</t>
  </si>
  <si>
    <t>５．農林海洋科学部</t>
  </si>
  <si>
    <t>６．地域協働学部</t>
  </si>
  <si>
    <t>01．人文社会科学専攻</t>
  </si>
  <si>
    <t>02．教育学専攻</t>
  </si>
  <si>
    <t>03．理工学専攻</t>
    <phoneticPr fontId="12"/>
  </si>
  <si>
    <t>04．医科学専攻</t>
  </si>
  <si>
    <t>05．看護学専攻</t>
  </si>
  <si>
    <t>06．農林海洋科学専攻</t>
  </si>
  <si>
    <t>07．地域協働学専攻</t>
    <rPh sb="3" eb="5">
      <t>チイキ</t>
    </rPh>
    <rPh sb="5" eb="8">
      <t>キョウドウガク</t>
    </rPh>
    <rPh sb="8" eb="10">
      <t>センコウ</t>
    </rPh>
    <phoneticPr fontId="2"/>
  </si>
  <si>
    <t>11．応用自然科学専攻</t>
  </si>
  <si>
    <t>12．医学専攻</t>
  </si>
  <si>
    <t>13．黒潮圏総合科学専攻</t>
  </si>
  <si>
    <t>14．教職実践高度化専攻</t>
    <rPh sb="3" eb="5">
      <t>キョウショク</t>
    </rPh>
    <rPh sb="5" eb="7">
      <t>ジッセン</t>
    </rPh>
    <rPh sb="7" eb="10">
      <t>コウドカ</t>
    </rPh>
    <rPh sb="10" eb="12">
      <t>センコウ</t>
    </rPh>
    <phoneticPr fontId="2"/>
  </si>
  <si>
    <t>R1</t>
    <phoneticPr fontId="12"/>
  </si>
  <si>
    <t>R5</t>
  </si>
  <si>
    <t>R6</t>
  </si>
  <si>
    <t>R7</t>
  </si>
  <si>
    <t>R8</t>
  </si>
  <si>
    <t>R9</t>
  </si>
  <si>
    <t>R10</t>
  </si>
  <si>
    <t>在籍者数</t>
    <rPh sb="0" eb="4">
      <t>ザイセキシャスウ</t>
    </rPh>
    <phoneticPr fontId="12"/>
  </si>
  <si>
    <t>収容定員</t>
    <rPh sb="0" eb="4">
      <t>シュウヨウテイイン</t>
    </rPh>
    <phoneticPr fontId="12"/>
  </si>
  <si>
    <t>充足率(C=A/B)</t>
    <rPh sb="0" eb="3">
      <t>ジュウソクリツ</t>
    </rPh>
    <phoneticPr fontId="2"/>
  </si>
  <si>
    <t>2.経年データ（学部単位）</t>
    <rPh sb="2" eb="4">
      <t>ケイネン</t>
    </rPh>
    <rPh sb="8" eb="10">
      <t>ガクブ</t>
    </rPh>
    <rPh sb="10" eb="12">
      <t>タンイ</t>
    </rPh>
    <phoneticPr fontId="2"/>
  </si>
  <si>
    <t>2.経年データ（専攻単位）</t>
    <rPh sb="2" eb="4">
      <t>ケイネン</t>
    </rPh>
    <rPh sb="8" eb="10">
      <t>センコウ</t>
    </rPh>
    <rPh sb="10" eb="12">
      <t>タンイ</t>
    </rPh>
    <phoneticPr fontId="2"/>
  </si>
  <si>
    <t>最新作成年度に更新➡</t>
    <rPh sb="0" eb="2">
      <t>サイシン</t>
    </rPh>
    <rPh sb="2" eb="4">
      <t>サクセイ</t>
    </rPh>
    <rPh sb="4" eb="6">
      <t>ネンド</t>
    </rPh>
    <rPh sb="7" eb="9">
      <t>コウシン</t>
    </rPh>
    <phoneticPr fontId="2"/>
  </si>
  <si>
    <t>2.グラフデータ</t>
    <phoneticPr fontId="2"/>
  </si>
  <si>
    <t>08．スポーツ・芸術文化共創専攻</t>
    <rPh sb="8" eb="16">
      <t>ゲイジュツブンカキョウソウセンコウ</t>
    </rPh>
    <phoneticPr fontId="2"/>
  </si>
  <si>
    <t>スポーツ・芸術文化共創専攻</t>
    <rPh sb="5" eb="13">
      <t>ゲイジュツブンカキョウソウセンコウ</t>
    </rPh>
    <phoneticPr fontId="2"/>
  </si>
  <si>
    <t>地域協働学専攻の
５年間推移</t>
    <rPh sb="0" eb="2">
      <t>チイキ</t>
    </rPh>
    <rPh sb="2" eb="4">
      <t>キョウドウ</t>
    </rPh>
    <rPh sb="4" eb="5">
      <t>ガク</t>
    </rPh>
    <rPh sb="5" eb="7">
      <t>センコウ</t>
    </rPh>
    <rPh sb="10" eb="12">
      <t>ネンカン</t>
    </rPh>
    <rPh sb="12" eb="14">
      <t>スイイ</t>
    </rPh>
    <phoneticPr fontId="2"/>
  </si>
  <si>
    <t>教育学専攻の
３年間推移</t>
    <rPh sb="0" eb="2">
      <t>キョウイク</t>
    </rPh>
    <rPh sb="2" eb="3">
      <t>ガク</t>
    </rPh>
    <rPh sb="3" eb="5">
      <t>センコウ</t>
    </rPh>
    <rPh sb="8" eb="10">
      <t>ネンカン</t>
    </rPh>
    <rPh sb="10" eb="12">
      <t>スイイ</t>
    </rPh>
    <phoneticPr fontId="2"/>
  </si>
  <si>
    <t>スポーツ・芸術文化共創専攻平均の５年間推移</t>
    <rPh sb="5" eb="13">
      <t>ゲイジュツブンカキョウソウセンコウ</t>
    </rPh>
    <rPh sb="13" eb="15">
      <t>ヘイキン</t>
    </rPh>
    <rPh sb="17" eb="19">
      <t>ネンカン</t>
    </rPh>
    <rPh sb="19" eb="21">
      <t>スイイ</t>
    </rPh>
    <phoneticPr fontId="2"/>
  </si>
  <si>
    <r>
      <t xml:space="preserve">スポーツ・芸術文化共創専攻
</t>
    </r>
    <r>
      <rPr>
        <sz val="9"/>
        <color theme="1"/>
        <rFont val="ＭＳ 明朝"/>
        <family val="1"/>
        <charset val="128"/>
      </rPr>
      <t>（令和６年度設置）</t>
    </r>
    <rPh sb="5" eb="13">
      <t>ゲイジュツブンカキョウソウセンコウ</t>
    </rPh>
    <rPh sb="15" eb="17">
      <t>レイワ</t>
    </rPh>
    <rPh sb="18" eb="20">
      <t>ネンド</t>
    </rPh>
    <rPh sb="20" eb="22">
      <t>セッチ</t>
    </rPh>
    <phoneticPr fontId="2"/>
  </si>
  <si>
    <t>合計</t>
    <rPh sb="0" eb="2">
      <t>ゴウケイ</t>
    </rPh>
    <phoneticPr fontId="2"/>
  </si>
  <si>
    <t>在籍者数</t>
    <rPh sb="0" eb="4">
      <t>ザイセキシャスウ</t>
    </rPh>
    <phoneticPr fontId="2"/>
  </si>
  <si>
    <t>収容定員</t>
    <rPh sb="0" eb="4">
      <t>シュウヨウテイイン</t>
    </rPh>
    <phoneticPr fontId="2"/>
  </si>
  <si>
    <t>修士合計</t>
    <rPh sb="0" eb="2">
      <t>シュウシ</t>
    </rPh>
    <rPh sb="2" eb="4">
      <t>ゴウケイ</t>
    </rPh>
    <phoneticPr fontId="2"/>
  </si>
  <si>
    <t>博士合計</t>
    <rPh sb="0" eb="2">
      <t>ハカセ</t>
    </rPh>
    <rPh sb="2" eb="4">
      <t>ゴウケイ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</si>
</sst>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%"/>
    <numFmt numFmtId="177" formatCode="\+0.0%;\-0.0%;&quot;±0%&quot;"/>
    <numFmt numFmtId="178" formatCode="#,##0_);[Red]\(#,##0\)"/>
    <numFmt numFmtId="179" formatCode="0.0"/>
  </numFmts>
  <fonts count="1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u/>
      <sz val="11"/>
      <color theme="10"/>
      <name val="ＭＳ 明朝"/>
      <family val="2"/>
      <charset val="128"/>
    </font>
    <font>
      <sz val="11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ＭＳ 明朝"/>
      <family val="2"/>
      <charset val="128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thin">
        <color indexed="64"/>
      </right>
      <top style="medium">
        <color rgb="FFFF0000"/>
      </top>
      <bottom/>
      <diagonal/>
    </border>
    <border>
      <left/>
      <right/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thin">
        <color indexed="64"/>
      </right>
      <top/>
      <bottom style="medium">
        <color rgb="FFFF0000"/>
      </bottom>
      <diagonal/>
    </border>
    <border>
      <left/>
      <right/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/>
  </cellStyleXfs>
  <cellXfs count="265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5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6" fillId="0" borderId="2" xfId="3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7" borderId="0" xfId="0" applyFill="1">
      <alignment vertical="center"/>
    </xf>
    <xf numFmtId="0" fontId="7" fillId="0" borderId="0" xfId="0" applyFont="1" applyFill="1" applyBorder="1">
      <alignment vertical="center"/>
    </xf>
    <xf numFmtId="0" fontId="8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 vertical="center"/>
    </xf>
    <xf numFmtId="177" fontId="4" fillId="0" borderId="0" xfId="2" applyNumberFormat="1" applyFont="1" applyFill="1" applyBorder="1" applyAlignment="1">
      <alignment horizontal="center" vertical="center"/>
    </xf>
    <xf numFmtId="0" fontId="0" fillId="0" borderId="0" xfId="0" applyFill="1" applyProtection="1">
      <alignment vertical="center"/>
    </xf>
    <xf numFmtId="0" fontId="6" fillId="0" borderId="2" xfId="3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4" fillId="0" borderId="0" xfId="0" applyFont="1" applyAlignment="1" applyProtection="1">
      <alignment vertical="center" shrinkToFit="1"/>
    </xf>
    <xf numFmtId="0" fontId="4" fillId="0" borderId="0" xfId="0" applyFont="1" applyProtection="1">
      <alignment vertical="center"/>
    </xf>
    <xf numFmtId="0" fontId="4" fillId="9" borderId="0" xfId="0" applyFont="1" applyFill="1" applyProtection="1">
      <alignment vertical="center"/>
    </xf>
    <xf numFmtId="0" fontId="5" fillId="0" borderId="0" xfId="0" applyFont="1" applyAlignment="1" applyProtection="1">
      <alignment vertical="center" shrinkToFit="1"/>
    </xf>
    <xf numFmtId="0" fontId="0" fillId="0" borderId="0" xfId="0" applyProtection="1">
      <alignment vertical="center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 shrinkToFit="1"/>
    </xf>
    <xf numFmtId="0" fontId="5" fillId="0" borderId="0" xfId="0" applyFont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 textRotation="180"/>
    </xf>
    <xf numFmtId="0" fontId="5" fillId="10" borderId="0" xfId="0" applyFont="1" applyFill="1" applyAlignment="1" applyProtection="1">
      <alignment horizontal="center" vertical="center"/>
    </xf>
    <xf numFmtId="0" fontId="5" fillId="13" borderId="0" xfId="0" applyFont="1" applyFill="1" applyAlignment="1" applyProtection="1">
      <alignment horizontal="center" vertical="center" shrinkToFit="1"/>
    </xf>
    <xf numFmtId="0" fontId="5" fillId="0" borderId="55" xfId="0" applyFont="1" applyBorder="1" applyAlignment="1" applyProtection="1">
      <alignment horizontal="center" vertical="center"/>
    </xf>
    <xf numFmtId="0" fontId="5" fillId="11" borderId="0" xfId="0" applyFont="1" applyFill="1" applyAlignment="1" applyProtection="1">
      <alignment horizontal="center" vertical="center"/>
    </xf>
    <xf numFmtId="0" fontId="0" fillId="3" borderId="3" xfId="0" applyFill="1" applyBorder="1" applyProtection="1">
      <alignment vertical="center"/>
    </xf>
    <xf numFmtId="0" fontId="0" fillId="3" borderId="6" xfId="0" applyFill="1" applyBorder="1" applyProtection="1">
      <alignment vertical="center"/>
    </xf>
    <xf numFmtId="0" fontId="0" fillId="3" borderId="6" xfId="0" applyFill="1" applyBorder="1" applyAlignment="1" applyProtection="1">
      <alignment horizontal="center" vertical="center"/>
    </xf>
    <xf numFmtId="0" fontId="5" fillId="3" borderId="6" xfId="0" applyFont="1" applyFill="1" applyBorder="1" applyAlignment="1" applyProtection="1">
      <alignment vertical="center" shrinkToFit="1"/>
    </xf>
    <xf numFmtId="0" fontId="5" fillId="3" borderId="6" xfId="0" applyFont="1" applyFill="1" applyBorder="1" applyProtection="1">
      <alignment vertical="center"/>
    </xf>
    <xf numFmtId="0" fontId="0" fillId="3" borderId="7" xfId="0" applyFill="1" applyBorder="1" applyProtection="1">
      <alignment vertical="center"/>
    </xf>
    <xf numFmtId="0" fontId="0" fillId="3" borderId="4" xfId="0" applyFill="1" applyBorder="1" applyProtection="1">
      <alignment vertical="center"/>
    </xf>
    <xf numFmtId="0" fontId="0" fillId="3" borderId="0" xfId="0" applyFill="1" applyBorder="1" applyProtection="1">
      <alignment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8" xfId="0" applyFill="1" applyBorder="1" applyProtection="1">
      <alignment vertical="center"/>
    </xf>
    <xf numFmtId="0" fontId="0" fillId="0" borderId="1" xfId="0" applyFill="1" applyBorder="1" applyProtection="1">
      <alignment vertical="center"/>
    </xf>
    <xf numFmtId="38" fontId="0" fillId="0" borderId="1" xfId="1" applyFont="1" applyFill="1" applyBorder="1" applyAlignment="1" applyProtection="1">
      <alignment horizontal="center" vertical="center"/>
    </xf>
    <xf numFmtId="0" fontId="5" fillId="0" borderId="47" xfId="0" applyFont="1" applyBorder="1" applyAlignment="1" applyProtection="1">
      <alignment horizontal="center" vertical="center" shrinkToFit="1"/>
    </xf>
    <xf numFmtId="9" fontId="5" fillId="0" borderId="18" xfId="0" applyNumberFormat="1" applyFont="1" applyBorder="1" applyAlignment="1" applyProtection="1">
      <alignment horizontal="center" vertical="center" shrinkToFit="1"/>
    </xf>
    <xf numFmtId="0" fontId="5" fillId="0" borderId="47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9" borderId="44" xfId="0" applyFont="1" applyFill="1" applyBorder="1" applyAlignment="1" applyProtection="1">
      <alignment horizontal="center" vertical="center" shrinkToFit="1"/>
    </xf>
    <xf numFmtId="0" fontId="5" fillId="9" borderId="45" xfId="0" applyFont="1" applyFill="1" applyBorder="1" applyAlignment="1" applyProtection="1">
      <alignment horizontal="center" vertical="center" shrinkToFit="1"/>
    </xf>
    <xf numFmtId="0" fontId="5" fillId="10" borderId="44" xfId="0" applyFont="1" applyFill="1" applyBorder="1" applyAlignment="1" applyProtection="1">
      <alignment horizontal="center" vertical="center" shrinkToFit="1"/>
    </xf>
    <xf numFmtId="0" fontId="5" fillId="10" borderId="45" xfId="0" applyFont="1" applyFill="1" applyBorder="1" applyAlignment="1" applyProtection="1">
      <alignment horizontal="center" vertical="center" shrinkToFit="1"/>
    </xf>
    <xf numFmtId="176" fontId="0" fillId="0" borderId="1" xfId="2" applyNumberFormat="1" applyFont="1" applyFill="1" applyBorder="1" applyAlignment="1" applyProtection="1">
      <alignment horizontal="center"/>
    </xf>
    <xf numFmtId="176" fontId="5" fillId="0" borderId="47" xfId="2" applyNumberFormat="1" applyFont="1" applyBorder="1" applyAlignment="1" applyProtection="1">
      <alignment horizontal="center" vertical="center" shrinkToFit="1"/>
    </xf>
    <xf numFmtId="176" fontId="5" fillId="0" borderId="18" xfId="2" applyNumberFormat="1" applyFont="1" applyBorder="1" applyAlignment="1" applyProtection="1">
      <alignment horizontal="center" vertical="center" shrinkToFit="1"/>
    </xf>
    <xf numFmtId="0" fontId="5" fillId="0" borderId="48" xfId="0" applyFont="1" applyBorder="1" applyAlignment="1" applyProtection="1">
      <alignment horizontal="center" vertical="center"/>
    </xf>
    <xf numFmtId="0" fontId="5" fillId="0" borderId="17" xfId="0" applyFont="1" applyBorder="1" applyAlignment="1" applyProtection="1">
      <alignment horizontal="center" vertical="center" shrinkToFit="1"/>
    </xf>
    <xf numFmtId="178" fontId="5" fillId="0" borderId="47" xfId="0" applyNumberFormat="1" applyFont="1" applyBorder="1" applyAlignment="1" applyProtection="1">
      <alignment horizontal="center" vertical="center"/>
    </xf>
    <xf numFmtId="179" fontId="5" fillId="0" borderId="1" xfId="0" applyNumberFormat="1" applyFont="1" applyBorder="1" applyAlignment="1" applyProtection="1">
      <alignment horizontal="center" vertical="center" shrinkToFit="1"/>
    </xf>
    <xf numFmtId="0" fontId="5" fillId="0" borderId="48" xfId="0" applyFont="1" applyBorder="1" applyAlignment="1" applyProtection="1">
      <alignment horizontal="center" vertical="center" shrinkToFit="1"/>
    </xf>
    <xf numFmtId="178" fontId="5" fillId="0" borderId="1" xfId="0" applyNumberFormat="1" applyFont="1" applyBorder="1" applyAlignment="1" applyProtection="1">
      <alignment horizontal="center" vertical="center"/>
    </xf>
    <xf numFmtId="0" fontId="7" fillId="0" borderId="46" xfId="0" applyFont="1" applyBorder="1" applyAlignment="1" applyProtection="1">
      <alignment horizontal="center" vertical="center"/>
    </xf>
    <xf numFmtId="0" fontId="7" fillId="0" borderId="46" xfId="0" applyFont="1" applyFill="1" applyBorder="1" applyAlignment="1" applyProtection="1">
      <alignment horizontal="center" vertical="center"/>
    </xf>
    <xf numFmtId="0" fontId="0" fillId="3" borderId="5" xfId="0" applyFill="1" applyBorder="1" applyProtection="1">
      <alignment vertical="center"/>
    </xf>
    <xf numFmtId="0" fontId="0" fillId="3" borderId="9" xfId="0" applyFill="1" applyBorder="1" applyProtection="1">
      <alignment vertical="center"/>
    </xf>
    <xf numFmtId="176" fontId="0" fillId="3" borderId="9" xfId="2" applyNumberFormat="1" applyFont="1" applyFill="1" applyBorder="1" applyAlignment="1" applyProtection="1">
      <alignment horizontal="center"/>
    </xf>
    <xf numFmtId="176" fontId="0" fillId="3" borderId="9" xfId="2" applyNumberFormat="1" applyFont="1" applyFill="1" applyBorder="1" applyAlignment="1" applyProtection="1"/>
    <xf numFmtId="176" fontId="0" fillId="3" borderId="10" xfId="2" applyNumberFormat="1" applyFont="1" applyFill="1" applyBorder="1" applyAlignment="1" applyProtection="1"/>
    <xf numFmtId="0" fontId="0" fillId="0" borderId="0" xfId="0" applyBorder="1" applyProtection="1">
      <alignment vertical="center"/>
    </xf>
    <xf numFmtId="176" fontId="0" fillId="0" borderId="0" xfId="2" applyNumberFormat="1" applyFont="1" applyBorder="1" applyAlignment="1" applyProtection="1">
      <alignment horizontal="center"/>
    </xf>
    <xf numFmtId="176" fontId="0" fillId="0" borderId="0" xfId="2" applyNumberFormat="1" applyFont="1" applyBorder="1" applyAlignment="1" applyProtection="1"/>
    <xf numFmtId="0" fontId="0" fillId="4" borderId="3" xfId="0" applyFill="1" applyBorder="1" applyProtection="1">
      <alignment vertical="center"/>
    </xf>
    <xf numFmtId="0" fontId="0" fillId="4" borderId="6" xfId="0" applyFill="1" applyBorder="1" applyProtection="1">
      <alignment vertical="center"/>
    </xf>
    <xf numFmtId="0" fontId="0" fillId="4" borderId="6" xfId="0" applyFill="1" applyBorder="1" applyAlignment="1" applyProtection="1">
      <alignment horizontal="center" vertical="center"/>
    </xf>
    <xf numFmtId="0" fontId="0" fillId="4" borderId="7" xfId="0" applyFill="1" applyBorder="1" applyProtection="1">
      <alignment vertical="center"/>
    </xf>
    <xf numFmtId="0" fontId="0" fillId="4" borderId="4" xfId="0" applyFill="1" applyBorder="1" applyProtection="1">
      <alignment vertical="center"/>
    </xf>
    <xf numFmtId="0" fontId="0" fillId="4" borderId="0" xfId="0" applyFill="1" applyBorder="1" applyProtection="1">
      <alignment vertical="center"/>
    </xf>
    <xf numFmtId="0" fontId="0" fillId="4" borderId="0" xfId="0" applyFill="1" applyBorder="1" applyAlignment="1" applyProtection="1">
      <alignment horizontal="center" vertical="center"/>
    </xf>
    <xf numFmtId="0" fontId="0" fillId="4" borderId="8" xfId="0" applyFill="1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0" fillId="4" borderId="5" xfId="0" applyFill="1" applyBorder="1" applyProtection="1">
      <alignment vertical="center"/>
    </xf>
    <xf numFmtId="0" fontId="0" fillId="4" borderId="9" xfId="0" applyFill="1" applyBorder="1" applyProtection="1">
      <alignment vertical="center"/>
    </xf>
    <xf numFmtId="176" fontId="0" fillId="4" borderId="9" xfId="2" applyNumberFormat="1" applyFont="1" applyFill="1" applyBorder="1" applyAlignment="1" applyProtection="1">
      <alignment horizontal="center"/>
    </xf>
    <xf numFmtId="176" fontId="0" fillId="4" borderId="9" xfId="2" applyNumberFormat="1" applyFont="1" applyFill="1" applyBorder="1" applyAlignment="1" applyProtection="1"/>
    <xf numFmtId="0" fontId="0" fillId="4" borderId="10" xfId="0" applyFill="1" applyBorder="1" applyProtection="1">
      <alignment vertical="center"/>
    </xf>
    <xf numFmtId="0" fontId="0" fillId="6" borderId="3" xfId="0" applyFill="1" applyBorder="1" applyProtection="1">
      <alignment vertical="center"/>
    </xf>
    <xf numFmtId="0" fontId="0" fillId="6" borderId="6" xfId="0" applyFill="1" applyBorder="1" applyProtection="1">
      <alignment vertical="center"/>
    </xf>
    <xf numFmtId="0" fontId="0" fillId="6" borderId="6" xfId="0" applyFill="1" applyBorder="1" applyAlignment="1" applyProtection="1">
      <alignment horizontal="center" vertical="center"/>
    </xf>
    <xf numFmtId="0" fontId="0" fillId="6" borderId="7" xfId="0" applyFill="1" applyBorder="1" applyProtection="1">
      <alignment vertical="center"/>
    </xf>
    <xf numFmtId="0" fontId="0" fillId="6" borderId="4" xfId="0" applyFill="1" applyBorder="1" applyProtection="1">
      <alignment vertical="center"/>
    </xf>
    <xf numFmtId="0" fontId="0" fillId="6" borderId="0" xfId="0" applyFill="1" applyProtection="1">
      <alignment vertical="center"/>
    </xf>
    <xf numFmtId="0" fontId="0" fillId="6" borderId="0" xfId="0" applyFill="1" applyAlignment="1" applyProtection="1">
      <alignment horizontal="center" vertical="center"/>
    </xf>
    <xf numFmtId="0" fontId="0" fillId="6" borderId="8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9" xfId="0" applyFill="1" applyBorder="1" applyProtection="1">
      <alignment vertical="center"/>
    </xf>
    <xf numFmtId="176" fontId="0" fillId="6" borderId="9" xfId="2" applyNumberFormat="1" applyFont="1" applyFill="1" applyBorder="1" applyAlignment="1" applyProtection="1">
      <alignment horizontal="center"/>
    </xf>
    <xf numFmtId="176" fontId="0" fillId="6" borderId="9" xfId="2" applyNumberFormat="1" applyFont="1" applyFill="1" applyBorder="1" applyAlignment="1" applyProtection="1"/>
    <xf numFmtId="0" fontId="0" fillId="6" borderId="10" xfId="0" applyFill="1" applyBorder="1" applyProtection="1">
      <alignment vertical="center"/>
    </xf>
    <xf numFmtId="0" fontId="0" fillId="0" borderId="0" xfId="0" applyAlignment="1" applyProtection="1">
      <alignment horizontal="center" vertical="center" wrapText="1"/>
    </xf>
    <xf numFmtId="0" fontId="0" fillId="5" borderId="3" xfId="0" applyFill="1" applyBorder="1" applyProtection="1">
      <alignment vertical="center"/>
    </xf>
    <xf numFmtId="0" fontId="0" fillId="5" borderId="6" xfId="0" applyFill="1" applyBorder="1" applyProtection="1">
      <alignment vertical="center"/>
    </xf>
    <xf numFmtId="0" fontId="0" fillId="5" borderId="6" xfId="0" applyFill="1" applyBorder="1" applyAlignment="1" applyProtection="1">
      <alignment horizontal="center" vertical="center"/>
    </xf>
    <xf numFmtId="0" fontId="0" fillId="5" borderId="7" xfId="0" applyFill="1" applyBorder="1" applyProtection="1">
      <alignment vertical="center"/>
    </xf>
    <xf numFmtId="0" fontId="0" fillId="5" borderId="4" xfId="0" applyFill="1" applyBorder="1" applyProtection="1">
      <alignment vertical="center"/>
    </xf>
    <xf numFmtId="0" fontId="0" fillId="5" borderId="0" xfId="0" applyFill="1" applyProtection="1">
      <alignment vertical="center"/>
    </xf>
    <xf numFmtId="0" fontId="0" fillId="5" borderId="0" xfId="0" applyFill="1" applyAlignment="1" applyProtection="1">
      <alignment horizontal="center" vertical="center"/>
    </xf>
    <xf numFmtId="0" fontId="0" fillId="5" borderId="8" xfId="0" applyFill="1" applyBorder="1" applyProtection="1">
      <alignment vertical="center"/>
    </xf>
    <xf numFmtId="0" fontId="0" fillId="5" borderId="5" xfId="0" applyFill="1" applyBorder="1" applyProtection="1">
      <alignment vertical="center"/>
    </xf>
    <xf numFmtId="0" fontId="0" fillId="5" borderId="9" xfId="0" applyFill="1" applyBorder="1" applyProtection="1">
      <alignment vertical="center"/>
    </xf>
    <xf numFmtId="0" fontId="0" fillId="5" borderId="9" xfId="0" applyFill="1" applyBorder="1" applyAlignment="1" applyProtection="1">
      <alignment horizontal="center" vertical="center"/>
    </xf>
    <xf numFmtId="0" fontId="0" fillId="5" borderId="10" xfId="0" applyFill="1" applyBorder="1" applyProtection="1">
      <alignment vertical="center"/>
    </xf>
    <xf numFmtId="0" fontId="5" fillId="0" borderId="0" xfId="0" applyFont="1" applyProtection="1">
      <alignment vertical="center"/>
    </xf>
    <xf numFmtId="0" fontId="5" fillId="0" borderId="0" xfId="0" applyFont="1" applyAlignment="1" applyProtection="1">
      <alignment vertical="center" wrapText="1"/>
    </xf>
    <xf numFmtId="0" fontId="0" fillId="14" borderId="0" xfId="0" applyFill="1">
      <alignment vertical="center"/>
    </xf>
    <xf numFmtId="38" fontId="0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0" borderId="0" xfId="1" applyFont="1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0" borderId="18" xfId="1" applyFont="1" applyBorder="1" applyAlignment="1">
      <alignment horizontal="center" vertical="center"/>
    </xf>
    <xf numFmtId="0" fontId="7" fillId="0" borderId="0" xfId="4" applyFont="1"/>
    <xf numFmtId="0" fontId="7" fillId="0" borderId="0" xfId="4" applyFont="1" applyAlignment="1">
      <alignment wrapText="1"/>
    </xf>
    <xf numFmtId="0" fontId="7" fillId="0" borderId="1" xfId="0" applyFont="1" applyBorder="1" applyAlignment="1">
      <alignment vertical="top" wrapText="1"/>
    </xf>
    <xf numFmtId="0" fontId="7" fillId="0" borderId="17" xfId="4" applyFont="1" applyBorder="1"/>
    <xf numFmtId="0" fontId="0" fillId="0" borderId="1" xfId="0" applyBorder="1" applyAlignment="1">
      <alignment vertical="top" wrapText="1" shrinkToFit="1"/>
    </xf>
    <xf numFmtId="0" fontId="0" fillId="0" borderId="18" xfId="0" applyBorder="1" applyAlignment="1">
      <alignment vertical="top" wrapText="1" shrinkToFit="1"/>
    </xf>
    <xf numFmtId="0" fontId="0" fillId="0" borderId="56" xfId="0" applyBorder="1" applyAlignment="1">
      <alignment vertical="top" wrapText="1" shrinkToFit="1"/>
    </xf>
    <xf numFmtId="0" fontId="7" fillId="0" borderId="18" xfId="0" applyFont="1" applyBorder="1" applyAlignment="1">
      <alignment vertical="top" wrapText="1"/>
    </xf>
    <xf numFmtId="0" fontId="7" fillId="0" borderId="56" xfId="0" applyFont="1" applyBorder="1" applyAlignment="1">
      <alignment vertical="top" wrapText="1"/>
    </xf>
    <xf numFmtId="38" fontId="0" fillId="0" borderId="56" xfId="1" applyFont="1" applyBorder="1" applyAlignment="1">
      <alignment horizontal="center" vertical="center"/>
    </xf>
    <xf numFmtId="176" fontId="0" fillId="0" borderId="1" xfId="2" applyNumberFormat="1" applyFont="1" applyBorder="1" applyAlignment="1" applyProtection="1">
      <alignment horizontal="center" vertical="center"/>
    </xf>
    <xf numFmtId="176" fontId="0" fillId="0" borderId="48" xfId="2" applyNumberFormat="1" applyFont="1" applyBorder="1" applyAlignment="1" applyProtection="1">
      <alignment horizontal="center" vertical="center"/>
    </xf>
    <xf numFmtId="0" fontId="6" fillId="0" borderId="0" xfId="3" applyBorder="1" applyAlignment="1">
      <alignment horizontal="center" vertical="center"/>
    </xf>
    <xf numFmtId="0" fontId="14" fillId="8" borderId="0" xfId="0" applyFont="1" applyFill="1" applyAlignment="1" applyProtection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0" borderId="18" xfId="1" applyFont="1" applyBorder="1" applyAlignment="1">
      <alignment horizontal="center" vertical="center"/>
    </xf>
    <xf numFmtId="38" fontId="0" fillId="0" borderId="57" xfId="1" applyFont="1" applyBorder="1" applyAlignment="1">
      <alignment horizontal="center" vertical="center"/>
    </xf>
    <xf numFmtId="176" fontId="0" fillId="0" borderId="17" xfId="2" applyNumberFormat="1" applyFont="1" applyBorder="1" applyAlignment="1" applyProtection="1">
      <alignment horizontal="center" vertical="center"/>
    </xf>
    <xf numFmtId="176" fontId="0" fillId="0" borderId="0" xfId="2" applyNumberFormat="1" applyFont="1">
      <alignment vertical="center"/>
    </xf>
    <xf numFmtId="176" fontId="0" fillId="0" borderId="0" xfId="2" applyNumberFormat="1" applyFont="1" applyBorder="1" applyAlignment="1">
      <alignment horizontal="center" vertical="center"/>
    </xf>
    <xf numFmtId="38" fontId="0" fillId="15" borderId="1" xfId="1" applyFont="1" applyFill="1" applyBorder="1" applyAlignment="1">
      <alignment horizontal="center" vertical="center"/>
    </xf>
    <xf numFmtId="38" fontId="0" fillId="0" borderId="17" xfId="1" applyFont="1" applyBorder="1" applyAlignment="1">
      <alignment horizontal="center" vertical="center"/>
    </xf>
    <xf numFmtId="0" fontId="7" fillId="0" borderId="17" xfId="0" applyFont="1" applyBorder="1" applyAlignment="1">
      <alignment vertical="top" wrapText="1"/>
    </xf>
    <xf numFmtId="0" fontId="7" fillId="0" borderId="57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0" fillId="4" borderId="57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38" fontId="0" fillId="0" borderId="57" xfId="0" applyNumberFormat="1" applyBorder="1">
      <alignment vertical="center"/>
    </xf>
    <xf numFmtId="38" fontId="0" fillId="0" borderId="1" xfId="0" applyNumberFormat="1" applyBorder="1">
      <alignment vertical="center"/>
    </xf>
    <xf numFmtId="0" fontId="0" fillId="0" borderId="17" xfId="0" applyBorder="1" applyAlignment="1">
      <alignment vertical="top" wrapText="1" shrinkToFit="1"/>
    </xf>
    <xf numFmtId="0" fontId="0" fillId="0" borderId="1" xfId="0" applyFill="1" applyBorder="1" applyAlignment="1">
      <alignment vertical="top" wrapText="1" shrinkToFi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6" fillId="0" borderId="1" xfId="3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77" fontId="4" fillId="0" borderId="11" xfId="2" applyNumberFormat="1" applyFont="1" applyFill="1" applyBorder="1" applyAlignment="1">
      <alignment horizontal="center" vertical="center"/>
    </xf>
    <xf numFmtId="177" fontId="4" fillId="0" borderId="12" xfId="2" applyNumberFormat="1" applyFont="1" applyFill="1" applyBorder="1" applyAlignment="1">
      <alignment horizontal="center" vertical="center"/>
    </xf>
    <xf numFmtId="177" fontId="4" fillId="0" borderId="13" xfId="2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7" xfId="2" applyNumberFormat="1" applyFont="1" applyFill="1" applyBorder="1" applyAlignment="1">
      <alignment horizontal="center" vertical="center"/>
    </xf>
    <xf numFmtId="177" fontId="4" fillId="0" borderId="21" xfId="2" applyNumberFormat="1" applyFont="1" applyFill="1" applyBorder="1" applyAlignment="1">
      <alignment horizontal="center" vertical="center"/>
    </xf>
    <xf numFmtId="177" fontId="4" fillId="0" borderId="18" xfId="2" applyNumberFormat="1" applyFont="1" applyFill="1" applyBorder="1" applyAlignment="1">
      <alignment horizontal="center" vertical="center"/>
    </xf>
    <xf numFmtId="176" fontId="0" fillId="2" borderId="17" xfId="2" applyNumberFormat="1" applyFont="1" applyFill="1" applyBorder="1" applyAlignment="1">
      <alignment horizontal="center" vertical="center"/>
    </xf>
    <xf numFmtId="176" fontId="0" fillId="2" borderId="21" xfId="2" applyNumberFormat="1" applyFont="1" applyFill="1" applyBorder="1" applyAlignment="1">
      <alignment horizontal="center" vertical="center"/>
    </xf>
    <xf numFmtId="176" fontId="0" fillId="2" borderId="18" xfId="2" applyNumberFormat="1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0" fontId="0" fillId="2" borderId="11" xfId="0" applyFill="1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2" borderId="13" xfId="0" applyFill="1" applyBorder="1" applyAlignment="1">
      <alignment horizontal="left" vertical="center"/>
    </xf>
    <xf numFmtId="38" fontId="0" fillId="0" borderId="17" xfId="1" applyFont="1" applyBorder="1" applyAlignment="1">
      <alignment horizontal="center" vertical="center"/>
    </xf>
    <xf numFmtId="38" fontId="0" fillId="0" borderId="21" xfId="1" applyFont="1" applyBorder="1" applyAlignment="1">
      <alignment horizontal="center" vertical="center"/>
    </xf>
    <xf numFmtId="38" fontId="0" fillId="0" borderId="18" xfId="1" applyFont="1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2" borderId="23" xfId="0" applyFill="1" applyBorder="1" applyAlignment="1">
      <alignment horizontal="left" vertical="center"/>
    </xf>
    <xf numFmtId="0" fontId="0" fillId="2" borderId="35" xfId="0" applyFill="1" applyBorder="1" applyAlignment="1">
      <alignment horizontal="left" vertical="center"/>
    </xf>
    <xf numFmtId="0" fontId="0" fillId="2" borderId="36" xfId="0" applyFill="1" applyBorder="1" applyAlignment="1">
      <alignment horizontal="left" vertical="center"/>
    </xf>
    <xf numFmtId="38" fontId="0" fillId="0" borderId="22" xfId="1" applyFont="1" applyBorder="1" applyAlignment="1">
      <alignment horizontal="center" vertical="center"/>
    </xf>
    <xf numFmtId="38" fontId="0" fillId="0" borderId="27" xfId="1" applyFont="1" applyBorder="1" applyAlignment="1">
      <alignment horizontal="center" vertical="center"/>
    </xf>
    <xf numFmtId="38" fontId="0" fillId="0" borderId="28" xfId="1" applyFont="1" applyBorder="1" applyAlignment="1">
      <alignment horizontal="center" vertical="center"/>
    </xf>
    <xf numFmtId="176" fontId="0" fillId="2" borderId="23" xfId="2" applyNumberFormat="1" applyFont="1" applyFill="1" applyBorder="1" applyAlignment="1">
      <alignment horizontal="center" vertical="center"/>
    </xf>
    <xf numFmtId="176" fontId="0" fillId="2" borderId="35" xfId="2" applyNumberFormat="1" applyFont="1" applyFill="1" applyBorder="1" applyAlignment="1">
      <alignment horizontal="center" vertical="center"/>
    </xf>
    <xf numFmtId="176" fontId="0" fillId="2" borderId="36" xfId="2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0" borderId="31" xfId="1" applyFont="1" applyBorder="1" applyAlignment="1">
      <alignment horizontal="center" vertical="center"/>
    </xf>
    <xf numFmtId="176" fontId="0" fillId="2" borderId="37" xfId="2" applyNumberFormat="1" applyFont="1" applyFill="1" applyBorder="1" applyAlignment="1">
      <alignment horizontal="center" vertical="center"/>
    </xf>
    <xf numFmtId="38" fontId="0" fillId="0" borderId="29" xfId="1" applyFont="1" applyBorder="1" applyAlignment="1">
      <alignment horizontal="center" vertical="center"/>
    </xf>
    <xf numFmtId="176" fontId="0" fillId="2" borderId="11" xfId="2" applyNumberFormat="1" applyFont="1" applyFill="1" applyBorder="1" applyAlignment="1">
      <alignment horizontal="center" vertical="center"/>
    </xf>
    <xf numFmtId="176" fontId="0" fillId="2" borderId="12" xfId="2" applyNumberFormat="1" applyFont="1" applyFill="1" applyBorder="1" applyAlignment="1">
      <alignment horizontal="center" vertical="center"/>
    </xf>
    <xf numFmtId="176" fontId="0" fillId="2" borderId="13" xfId="2" applyNumberFormat="1" applyFont="1" applyFill="1" applyBorder="1" applyAlignment="1">
      <alignment horizontal="center" vertical="center"/>
    </xf>
    <xf numFmtId="0" fontId="0" fillId="2" borderId="17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2" borderId="18" xfId="0" applyFill="1" applyBorder="1" applyAlignment="1">
      <alignment horizontal="left" vertical="center"/>
    </xf>
    <xf numFmtId="0" fontId="5" fillId="8" borderId="40" xfId="0" applyFont="1" applyFill="1" applyBorder="1" applyAlignment="1" applyProtection="1">
      <alignment horizontal="center" vertical="center" shrinkToFit="1"/>
    </xf>
    <xf numFmtId="0" fontId="5" fillId="8" borderId="41" xfId="0" applyFont="1" applyFill="1" applyBorder="1" applyAlignment="1" applyProtection="1">
      <alignment horizontal="center" vertical="center" shrinkToFit="1"/>
    </xf>
    <xf numFmtId="0" fontId="10" fillId="12" borderId="41" xfId="0" applyFont="1" applyFill="1" applyBorder="1" applyAlignment="1" applyProtection="1">
      <alignment horizontal="center" vertical="center"/>
    </xf>
    <xf numFmtId="0" fontId="11" fillId="12" borderId="46" xfId="0" applyFont="1" applyFill="1" applyBorder="1" applyAlignment="1" applyProtection="1">
      <alignment horizontal="center" vertical="center"/>
    </xf>
    <xf numFmtId="0" fontId="5" fillId="8" borderId="52" xfId="0" applyFont="1" applyFill="1" applyBorder="1" applyAlignment="1" applyProtection="1">
      <alignment horizontal="center" vertical="center"/>
    </xf>
    <xf numFmtId="0" fontId="5" fillId="8" borderId="48" xfId="0" applyFont="1" applyFill="1" applyBorder="1" applyAlignment="1" applyProtection="1">
      <alignment horizontal="center" vertical="center"/>
    </xf>
    <xf numFmtId="0" fontId="5" fillId="0" borderId="49" xfId="0" applyFont="1" applyBorder="1" applyAlignment="1" applyProtection="1">
      <alignment horizontal="center" vertical="center"/>
    </xf>
    <xf numFmtId="0" fontId="5" fillId="0" borderId="51" xfId="0" applyFont="1" applyBorder="1" applyAlignment="1" applyProtection="1">
      <alignment horizontal="center" vertical="center"/>
    </xf>
    <xf numFmtId="0" fontId="5" fillId="8" borderId="38" xfId="0" applyFont="1" applyFill="1" applyBorder="1" applyAlignment="1" applyProtection="1">
      <alignment horizontal="center" vertical="center"/>
    </xf>
    <xf numFmtId="0" fontId="5" fillId="8" borderId="6" xfId="0" applyFont="1" applyFill="1" applyBorder="1" applyAlignment="1" applyProtection="1">
      <alignment horizontal="center" vertical="center"/>
    </xf>
    <xf numFmtId="0" fontId="5" fillId="8" borderId="19" xfId="0" applyFont="1" applyFill="1" applyBorder="1" applyAlignment="1" applyProtection="1">
      <alignment horizontal="center" vertical="center"/>
    </xf>
    <xf numFmtId="0" fontId="5" fillId="8" borderId="0" xfId="0" applyFont="1" applyFill="1" applyAlignment="1" applyProtection="1">
      <alignment horizontal="center" vertical="center"/>
    </xf>
    <xf numFmtId="0" fontId="5" fillId="9" borderId="39" xfId="0" applyFont="1" applyFill="1" applyBorder="1" applyAlignment="1" applyProtection="1">
      <alignment horizontal="center" vertical="center" wrapText="1"/>
    </xf>
    <xf numFmtId="0" fontId="5" fillId="9" borderId="43" xfId="0" applyFont="1" applyFill="1" applyBorder="1" applyAlignment="1" applyProtection="1">
      <alignment horizontal="center" vertical="center" wrapText="1"/>
    </xf>
    <xf numFmtId="0" fontId="5" fillId="10" borderId="42" xfId="0" applyFont="1" applyFill="1" applyBorder="1" applyAlignment="1" applyProtection="1">
      <alignment horizontal="center" vertical="center" wrapText="1"/>
    </xf>
    <xf numFmtId="0" fontId="5" fillId="10" borderId="44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right" vertical="center" wrapText="1" shrinkToFit="1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5" fillId="0" borderId="19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0" fontId="5" fillId="0" borderId="53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5" fillId="0" borderId="54" xfId="0" applyFont="1" applyBorder="1" applyAlignment="1" applyProtection="1">
      <alignment horizontal="center" vertical="center" wrapText="1"/>
    </xf>
    <xf numFmtId="0" fontId="5" fillId="0" borderId="50" xfId="0" applyFont="1" applyBorder="1" applyAlignment="1" applyProtection="1">
      <alignment horizontal="center" vertical="center"/>
    </xf>
    <xf numFmtId="0" fontId="5" fillId="8" borderId="0" xfId="0" applyFont="1" applyFill="1" applyBorder="1" applyAlignment="1" applyProtection="1">
      <alignment horizontal="center" vertical="center"/>
    </xf>
    <xf numFmtId="0" fontId="7" fillId="7" borderId="1" xfId="4" applyFont="1" applyFill="1" applyBorder="1" applyAlignment="1">
      <alignment horizontal="center" wrapText="1"/>
    </xf>
    <xf numFmtId="0" fontId="7" fillId="7" borderId="56" xfId="4" applyFont="1" applyFill="1" applyBorder="1" applyAlignment="1">
      <alignment horizontal="center" wrapText="1"/>
    </xf>
    <xf numFmtId="0" fontId="7" fillId="7" borderId="18" xfId="4" applyFont="1" applyFill="1" applyBorder="1" applyAlignment="1">
      <alignment horizontal="center" wrapText="1"/>
    </xf>
    <xf numFmtId="0" fontId="7" fillId="7" borderId="17" xfId="4" applyFont="1" applyFill="1" applyBorder="1" applyAlignment="1">
      <alignment horizontal="center" wrapText="1"/>
    </xf>
    <xf numFmtId="0" fontId="6" fillId="0" borderId="58" xfId="3" applyBorder="1" applyAlignment="1">
      <alignment horizontal="center" vertical="center"/>
    </xf>
    <xf numFmtId="0" fontId="6" fillId="0" borderId="59" xfId="3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5">
    <cellStyle name="パーセント" xfId="2" builtinId="5"/>
    <cellStyle name="ハイパーリンク" xfId="3" builtinId="8"/>
    <cellStyle name="桁区切り" xfId="1" builtinId="6"/>
    <cellStyle name="標準" xfId="0" builtinId="0"/>
    <cellStyle name="標準 3" xfId="4" xr:uid="{2E29EF9D-F710-46C3-BD51-4D13A8F6A0DE}"/>
  </cellStyles>
  <dxfs count="244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689543671917623E-2"/>
          <c:y val="0.13938560293443375"/>
          <c:w val="0.69033257714337171"/>
          <c:h val="0.78103786046204104"/>
        </c:manualLayout>
      </c:layout>
      <c:lineChart>
        <c:grouping val="standard"/>
        <c:varyColors val="0"/>
        <c:ser>
          <c:idx val="0"/>
          <c:order val="0"/>
          <c:tx>
            <c:strRef>
              <c:f>'2.グラフデータ'!$C$7</c:f>
              <c:strCache>
                <c:ptCount val="1"/>
                <c:pt idx="0">
                  <c:v>人文社会科学部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'2.グラフデータ'!$D$7:$H$7</c:f>
              <c:numCache>
                <c:formatCode>0.0%</c:formatCode>
                <c:ptCount val="5"/>
                <c:pt idx="0">
                  <c:v>1.097</c:v>
                </c:pt>
                <c:pt idx="1">
                  <c:v>1.1200000000000001</c:v>
                </c:pt>
                <c:pt idx="2">
                  <c:v>1.0940000000000001</c:v>
                </c:pt>
                <c:pt idx="3">
                  <c:v>1.095</c:v>
                </c:pt>
                <c:pt idx="4">
                  <c:v>1.1180000000000001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C3-4A53-95BA-95BE8CD22893}"/>
            </c:ext>
          </c:extLst>
        </c:ser>
        <c:ser>
          <c:idx val="1"/>
          <c:order val="1"/>
          <c:tx>
            <c:strRef>
              <c:f>'2.グラフデータ'!$C$8</c:f>
              <c:strCache>
                <c:ptCount val="1"/>
                <c:pt idx="0">
                  <c:v>教育学部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'2.グラフデータ'!$D$8:$H$8</c:f>
              <c:numCache>
                <c:formatCode>0.0%</c:formatCode>
                <c:ptCount val="5"/>
                <c:pt idx="0">
                  <c:v>1.085</c:v>
                </c:pt>
                <c:pt idx="1">
                  <c:v>1.073</c:v>
                </c:pt>
                <c:pt idx="2">
                  <c:v>1.075</c:v>
                </c:pt>
                <c:pt idx="3">
                  <c:v>1.071</c:v>
                </c:pt>
                <c:pt idx="4">
                  <c:v>1.077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C3-4A53-95BA-95BE8CD22893}"/>
            </c:ext>
          </c:extLst>
        </c:ser>
        <c:ser>
          <c:idx val="2"/>
          <c:order val="2"/>
          <c:tx>
            <c:strRef>
              <c:f>'2.グラフデータ'!$C$9</c:f>
              <c:strCache>
                <c:ptCount val="1"/>
                <c:pt idx="0">
                  <c:v>理工学部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'2.グラフデータ'!$D$9:$H$9</c:f>
              <c:numCache>
                <c:formatCode>0.0%</c:formatCode>
                <c:ptCount val="5"/>
                <c:pt idx="0">
                  <c:v>1.097</c:v>
                </c:pt>
                <c:pt idx="1">
                  <c:v>1.0840000000000001</c:v>
                </c:pt>
                <c:pt idx="2">
                  <c:v>1.069</c:v>
                </c:pt>
                <c:pt idx="3">
                  <c:v>1.0680000000000001</c:v>
                </c:pt>
                <c:pt idx="4">
                  <c:v>1.0920000000000001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C3-4A53-95BA-95BE8CD22893}"/>
            </c:ext>
          </c:extLst>
        </c:ser>
        <c:ser>
          <c:idx val="3"/>
          <c:order val="3"/>
          <c:tx>
            <c:strRef>
              <c:f>'2.グラフデータ'!$C$10</c:f>
              <c:strCache>
                <c:ptCount val="1"/>
                <c:pt idx="0">
                  <c:v>医学部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'2.グラフデータ'!$D$10:$H$10</c:f>
              <c:numCache>
                <c:formatCode>0.0%</c:formatCode>
                <c:ptCount val="5"/>
                <c:pt idx="0">
                  <c:v>1.04</c:v>
                </c:pt>
                <c:pt idx="1">
                  <c:v>1.026</c:v>
                </c:pt>
                <c:pt idx="2">
                  <c:v>1.034</c:v>
                </c:pt>
                <c:pt idx="3">
                  <c:v>1.016</c:v>
                </c:pt>
                <c:pt idx="4">
                  <c:v>1.0109999999999999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C3-4A53-95BA-95BE8CD22893}"/>
            </c:ext>
          </c:extLst>
        </c:ser>
        <c:ser>
          <c:idx val="4"/>
          <c:order val="4"/>
          <c:tx>
            <c:strRef>
              <c:f>'2.グラフデータ'!$C$11</c:f>
              <c:strCache>
                <c:ptCount val="1"/>
                <c:pt idx="0">
                  <c:v>農林海洋科学部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5"/>
            <c:spPr>
              <a:noFill/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'2.グラフデータ'!$D$11:$H$11</c:f>
              <c:numCache>
                <c:formatCode>0.0%</c:formatCode>
                <c:ptCount val="5"/>
                <c:pt idx="0">
                  <c:v>1.056</c:v>
                </c:pt>
                <c:pt idx="1">
                  <c:v>1.0529999999999999</c:v>
                </c:pt>
                <c:pt idx="2">
                  <c:v>1.056</c:v>
                </c:pt>
                <c:pt idx="3">
                  <c:v>1.06</c:v>
                </c:pt>
                <c:pt idx="4">
                  <c:v>1.0660000000000001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0C3-4A53-95BA-95BE8CD22893}"/>
            </c:ext>
          </c:extLst>
        </c:ser>
        <c:ser>
          <c:idx val="5"/>
          <c:order val="5"/>
          <c:tx>
            <c:strRef>
              <c:f>'2.グラフデータ'!$C$12</c:f>
              <c:strCache>
                <c:ptCount val="1"/>
                <c:pt idx="0">
                  <c:v>地域協働学部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'2.グラフデータ'!$D$12:$H$12</c:f>
              <c:numCache>
                <c:formatCode>0.0%</c:formatCode>
                <c:ptCount val="5"/>
                <c:pt idx="0">
                  <c:v>1.121</c:v>
                </c:pt>
                <c:pt idx="1">
                  <c:v>1.1040000000000001</c:v>
                </c:pt>
                <c:pt idx="2">
                  <c:v>1.129</c:v>
                </c:pt>
                <c:pt idx="3">
                  <c:v>1.1080000000000001</c:v>
                </c:pt>
                <c:pt idx="4">
                  <c:v>1.0629999999999999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0C3-4A53-95BA-95BE8CD22893}"/>
            </c:ext>
          </c:extLst>
        </c:ser>
        <c:ser>
          <c:idx val="6"/>
          <c:order val="6"/>
          <c:tx>
            <c:strRef>
              <c:f>'2.グラフデータ'!$C$13</c:f>
              <c:strCache>
                <c:ptCount val="1"/>
                <c:pt idx="0">
                  <c:v>学士課程平均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'2.グラフデータ'!$D$13:$H$13</c:f>
              <c:numCache>
                <c:formatCode>0.0%</c:formatCode>
                <c:ptCount val="5"/>
                <c:pt idx="0">
                  <c:v>1.0780000000000001</c:v>
                </c:pt>
                <c:pt idx="1">
                  <c:v>1.075</c:v>
                </c:pt>
                <c:pt idx="2">
                  <c:v>1.069</c:v>
                </c:pt>
                <c:pt idx="3">
                  <c:v>1.0649999999999999</c:v>
                </c:pt>
                <c:pt idx="4">
                  <c:v>1.0740000000000001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0C3-4A53-95BA-95BE8CD22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3875336"/>
        <c:axId val="623875008"/>
      </c:lineChart>
      <c:catAx>
        <c:axId val="623875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1.4350472704408868E-2"/>
              <c:y val="9.5761447198719901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3875008"/>
        <c:crosses val="autoZero"/>
        <c:auto val="1"/>
        <c:lblAlgn val="ctr"/>
        <c:lblOffset val="100"/>
        <c:noMultiLvlLbl val="0"/>
      </c:catAx>
      <c:valAx>
        <c:axId val="623875008"/>
        <c:scaling>
          <c:orientation val="minMax"/>
          <c:max val="1.2"/>
          <c:min val="1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3875336"/>
        <c:crosses val="autoZero"/>
        <c:crossBetween val="midCat"/>
        <c:majorUnit val="5.000000000000001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72569589933549"/>
          <c:y val="0.17919325049610083"/>
          <c:w val="0.59293774840844304"/>
          <c:h val="0.72589510700763926"/>
        </c:manualLayout>
      </c:layout>
      <c:lineChart>
        <c:grouping val="standard"/>
        <c:varyColors val="0"/>
        <c:ser>
          <c:idx val="0"/>
          <c:order val="0"/>
          <c:tx>
            <c:strRef>
              <c:f>'2.グラフデータ'!$C$19</c:f>
              <c:strCache>
                <c:ptCount val="1"/>
                <c:pt idx="0">
                  <c:v>人文社会科学専攻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'2.グラフデータ'!$D$18:$H$18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'2.グラフデータ'!$D$19:$H$19</c:f>
              <c:numCache>
                <c:formatCode>0.0%</c:formatCode>
                <c:ptCount val="5"/>
                <c:pt idx="0">
                  <c:v>0.72199999999999998</c:v>
                </c:pt>
                <c:pt idx="1">
                  <c:v>1.0629999999999999</c:v>
                </c:pt>
                <c:pt idx="2">
                  <c:v>1.125</c:v>
                </c:pt>
                <c:pt idx="3">
                  <c:v>1.0629999999999999</c:v>
                </c:pt>
                <c:pt idx="4">
                  <c:v>1.375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50-4873-A0BC-ADA89D561705}"/>
            </c:ext>
          </c:extLst>
        </c:ser>
        <c:ser>
          <c:idx val="1"/>
          <c:order val="1"/>
          <c:tx>
            <c:strRef>
              <c:f>'2.グラフデータ'!$C$20</c:f>
              <c:strCache>
                <c:ptCount val="1"/>
                <c:pt idx="0">
                  <c:v>教育学専攻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'2.グラフデータ'!$D$18:$H$18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'2.グラフデータ'!$D$20:$H$20</c:f>
              <c:numCache>
                <c:formatCode>0.0%</c:formatCode>
                <c:ptCount val="5"/>
                <c:pt idx="0">
                  <c:v>0.75</c:v>
                </c:pt>
                <c:pt idx="1">
                  <c:v>0.83299999999999996</c:v>
                </c:pt>
                <c:pt idx="2">
                  <c:v>1.083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50-4873-A0BC-ADA89D561705}"/>
            </c:ext>
          </c:extLst>
        </c:ser>
        <c:ser>
          <c:idx val="2"/>
          <c:order val="2"/>
          <c:tx>
            <c:strRef>
              <c:f>'2.グラフデータ'!$C$21</c:f>
              <c:strCache>
                <c:ptCount val="1"/>
                <c:pt idx="0">
                  <c:v>理工学専攻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'2.グラフデータ'!$D$18:$H$18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'2.グラフデータ'!$D$21:$H$21</c:f>
              <c:numCache>
                <c:formatCode>0.0%</c:formatCode>
                <c:ptCount val="5"/>
                <c:pt idx="0">
                  <c:v>0.93799999999999994</c:v>
                </c:pt>
                <c:pt idx="1">
                  <c:v>1.0820000000000001</c:v>
                </c:pt>
                <c:pt idx="2">
                  <c:v>1.145</c:v>
                </c:pt>
                <c:pt idx="3">
                  <c:v>1.2270000000000001</c:v>
                </c:pt>
                <c:pt idx="4">
                  <c:v>1.155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50-4873-A0BC-ADA89D561705}"/>
            </c:ext>
          </c:extLst>
        </c:ser>
        <c:ser>
          <c:idx val="3"/>
          <c:order val="3"/>
          <c:tx>
            <c:strRef>
              <c:f>'2.グラフデータ'!$C$22</c:f>
              <c:strCache>
                <c:ptCount val="1"/>
                <c:pt idx="0">
                  <c:v>医科学専攻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'2.グラフデータ'!$D$18:$H$18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'2.グラフデータ'!$D$22:$H$22</c:f>
              <c:numCache>
                <c:formatCode>0.0%</c:formatCode>
                <c:ptCount val="5"/>
                <c:pt idx="0">
                  <c:v>0.86699999999999999</c:v>
                </c:pt>
                <c:pt idx="1">
                  <c:v>1</c:v>
                </c:pt>
                <c:pt idx="2">
                  <c:v>1.1000000000000001</c:v>
                </c:pt>
                <c:pt idx="3">
                  <c:v>0.8</c:v>
                </c:pt>
                <c:pt idx="4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F50-4873-A0BC-ADA89D561705}"/>
            </c:ext>
          </c:extLst>
        </c:ser>
        <c:ser>
          <c:idx val="4"/>
          <c:order val="4"/>
          <c:tx>
            <c:strRef>
              <c:f>'2.グラフデータ'!$C$23</c:f>
              <c:strCache>
                <c:ptCount val="1"/>
                <c:pt idx="0">
                  <c:v>看護学専攻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'2.グラフデータ'!$D$18:$H$18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'2.グラフデータ'!$D$23:$H$23</c:f>
              <c:numCache>
                <c:formatCode>0.0%</c:formatCode>
                <c:ptCount val="5"/>
                <c:pt idx="0">
                  <c:v>1.667</c:v>
                </c:pt>
                <c:pt idx="1">
                  <c:v>1.292</c:v>
                </c:pt>
                <c:pt idx="2">
                  <c:v>1.042</c:v>
                </c:pt>
                <c:pt idx="3">
                  <c:v>1</c:v>
                </c:pt>
                <c:pt idx="4">
                  <c:v>1.125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F50-4873-A0BC-ADA89D561705}"/>
            </c:ext>
          </c:extLst>
        </c:ser>
        <c:ser>
          <c:idx val="5"/>
          <c:order val="5"/>
          <c:tx>
            <c:strRef>
              <c:f>'2.グラフデータ'!$C$24</c:f>
              <c:strCache>
                <c:ptCount val="1"/>
                <c:pt idx="0">
                  <c:v>農林海洋科学専攻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'2.グラフデータ'!$D$18:$H$18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'2.グラフデータ'!$D$24:$H$24</c:f>
              <c:numCache>
                <c:formatCode>0.0%</c:formatCode>
                <c:ptCount val="5"/>
                <c:pt idx="0">
                  <c:v>0.64900000000000002</c:v>
                </c:pt>
                <c:pt idx="1">
                  <c:v>0.79100000000000004</c:v>
                </c:pt>
                <c:pt idx="2">
                  <c:v>0.97299999999999998</c:v>
                </c:pt>
                <c:pt idx="3">
                  <c:v>1.0449999999999999</c:v>
                </c:pt>
                <c:pt idx="4">
                  <c:v>1.0089999999999999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F50-4873-A0BC-ADA89D561705}"/>
            </c:ext>
          </c:extLst>
        </c:ser>
        <c:ser>
          <c:idx val="6"/>
          <c:order val="6"/>
          <c:tx>
            <c:strRef>
              <c:f>'2.グラフデータ'!$C$25</c:f>
              <c:strCache>
                <c:ptCount val="1"/>
                <c:pt idx="0">
                  <c:v>地域協働学専攻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'2.グラフデータ'!$D$18:$H$18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'2.グラフデータ'!$D$25:$H$25</c:f>
              <c:numCache>
                <c:formatCode>0.0%</c:formatCode>
                <c:ptCount val="5"/>
                <c:pt idx="0">
                  <c:v>1</c:v>
                </c:pt>
                <c:pt idx="1">
                  <c:v>0.83299999999999996</c:v>
                </c:pt>
                <c:pt idx="2">
                  <c:v>0.83299999999999996</c:v>
                </c:pt>
                <c:pt idx="3">
                  <c:v>1.167</c:v>
                </c:pt>
                <c:pt idx="4">
                  <c:v>1.167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F50-4873-A0BC-ADA89D561705}"/>
            </c:ext>
          </c:extLst>
        </c:ser>
        <c:ser>
          <c:idx val="7"/>
          <c:order val="7"/>
          <c:tx>
            <c:strRef>
              <c:f>'2.グラフデータ'!$C$26</c:f>
              <c:strCache>
                <c:ptCount val="1"/>
                <c:pt idx="0">
                  <c:v>スポーツ・芸術文化共創専攻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'2.グラフデータ'!$D$18:$H$18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'2.グラフデータ'!$D$26:$H$26</c:f>
              <c:numCache>
                <c:formatCode>0.0%</c:formatCode>
                <c:ptCount val="5"/>
                <c:pt idx="4">
                  <c:v>0.83299999999999996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F50-4873-A0BC-ADA89D561705}"/>
            </c:ext>
          </c:extLst>
        </c:ser>
        <c:ser>
          <c:idx val="8"/>
          <c:order val="8"/>
          <c:tx>
            <c:strRef>
              <c:f>'2.グラフデータ'!$C$27</c:f>
              <c:strCache>
                <c:ptCount val="1"/>
                <c:pt idx="0">
                  <c:v>修士課程平均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'2.グラフデータ'!$D$18:$H$18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'2.グラフデータ'!$D$27:$H$27</c:f>
              <c:numCache>
                <c:formatCode>0.0%</c:formatCode>
                <c:ptCount val="5"/>
                <c:pt idx="0">
                  <c:v>0.86299999999999999</c:v>
                </c:pt>
                <c:pt idx="1">
                  <c:v>0.96599999999999997</c:v>
                </c:pt>
                <c:pt idx="2">
                  <c:v>1.0620000000000001</c:v>
                </c:pt>
                <c:pt idx="3">
                  <c:v>1.091</c:v>
                </c:pt>
                <c:pt idx="4">
                  <c:v>1.036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F50-4873-A0BC-ADA89D561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0183792"/>
        <c:axId val="1720184624"/>
      </c:lineChart>
      <c:catAx>
        <c:axId val="1720183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720184624"/>
        <c:crosses val="autoZero"/>
        <c:auto val="1"/>
        <c:lblAlgn val="ctr"/>
        <c:lblOffset val="100"/>
        <c:noMultiLvlLbl val="0"/>
      </c:catAx>
      <c:valAx>
        <c:axId val="1720184624"/>
        <c:scaling>
          <c:orientation val="minMax"/>
          <c:min val="0.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2.8910883482167946E-2"/>
              <c:y val="4.591334108764116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720183792"/>
        <c:crosses val="autoZero"/>
        <c:crossBetween val="midCat"/>
        <c:majorUnit val="0.30000000000000004"/>
      </c:valAx>
      <c:spPr>
        <a:noFill/>
        <a:ln>
          <a:solidFill>
            <a:schemeClr val="bg1">
              <a:lumMod val="50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901530093837788E-2"/>
          <c:y val="0.12021535884133162"/>
          <c:w val="0.67197627159165618"/>
          <c:h val="0.78764510376134877"/>
        </c:manualLayout>
      </c:layout>
      <c:lineChart>
        <c:grouping val="standard"/>
        <c:varyColors val="0"/>
        <c:ser>
          <c:idx val="0"/>
          <c:order val="0"/>
          <c:tx>
            <c:strRef>
              <c:f>'2.グラフデータ'!$C$33</c:f>
              <c:strCache>
                <c:ptCount val="1"/>
                <c:pt idx="0">
                  <c:v>応用自然科学専攻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cat>
            <c:strRef>
              <c:f>'2.グラフデータ'!$D$32:$H$32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'2.グラフデータ'!$D$33:$H$33</c:f>
              <c:numCache>
                <c:formatCode>0.0%</c:formatCode>
                <c:ptCount val="5"/>
                <c:pt idx="0">
                  <c:v>0.94399999999999995</c:v>
                </c:pt>
                <c:pt idx="1">
                  <c:v>0.88900000000000001</c:v>
                </c:pt>
                <c:pt idx="2">
                  <c:v>1.056</c:v>
                </c:pt>
                <c:pt idx="3">
                  <c:v>1.167</c:v>
                </c:pt>
                <c:pt idx="4">
                  <c:v>1.111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DC-4E7C-9A6F-49677E02428D}"/>
            </c:ext>
          </c:extLst>
        </c:ser>
        <c:ser>
          <c:idx val="1"/>
          <c:order val="1"/>
          <c:tx>
            <c:strRef>
              <c:f>'2.グラフデータ'!$C$34</c:f>
              <c:strCache>
                <c:ptCount val="1"/>
                <c:pt idx="0">
                  <c:v>医学専攻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cat>
            <c:strRef>
              <c:f>'2.グラフデータ'!$D$32:$H$32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'2.グラフデータ'!$D$34:$H$34</c:f>
              <c:numCache>
                <c:formatCode>0.0%</c:formatCode>
                <c:ptCount val="5"/>
                <c:pt idx="0">
                  <c:v>1.083</c:v>
                </c:pt>
                <c:pt idx="1">
                  <c:v>1.0669999999999999</c:v>
                </c:pt>
                <c:pt idx="2">
                  <c:v>1.0249999999999999</c:v>
                </c:pt>
                <c:pt idx="3">
                  <c:v>1.0329999999999999</c:v>
                </c:pt>
                <c:pt idx="4">
                  <c:v>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DC-4E7C-9A6F-49677E02428D}"/>
            </c:ext>
          </c:extLst>
        </c:ser>
        <c:ser>
          <c:idx val="2"/>
          <c:order val="2"/>
          <c:tx>
            <c:strRef>
              <c:f>'2.グラフデータ'!$C$35</c:f>
              <c:strCache>
                <c:ptCount val="1"/>
                <c:pt idx="0">
                  <c:v>黒潮圏総合科学専攻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cat>
            <c:strRef>
              <c:f>'2.グラフデータ'!$D$32:$H$32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'2.グラフデータ'!$D$35:$H$35</c:f>
              <c:numCache>
                <c:formatCode>0.0%</c:formatCode>
                <c:ptCount val="5"/>
                <c:pt idx="0">
                  <c:v>1.333</c:v>
                </c:pt>
                <c:pt idx="1">
                  <c:v>1.222</c:v>
                </c:pt>
                <c:pt idx="2">
                  <c:v>1.111</c:v>
                </c:pt>
                <c:pt idx="3">
                  <c:v>0.94399999999999995</c:v>
                </c:pt>
                <c:pt idx="4">
                  <c:v>1.444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DC-4E7C-9A6F-49677E02428D}"/>
            </c:ext>
          </c:extLst>
        </c:ser>
        <c:ser>
          <c:idx val="3"/>
          <c:order val="3"/>
          <c:tx>
            <c:strRef>
              <c:f>'2.グラフデータ'!$C$36</c:f>
              <c:strCache>
                <c:ptCount val="1"/>
                <c:pt idx="0">
                  <c:v>博士課程平均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Lbls>
            <c:delete val="1"/>
          </c:dLbls>
          <c:cat>
            <c:strRef>
              <c:f>'2.グラフデータ'!$D$32:$H$32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'2.グラフデータ'!$D$36:$H$36</c:f>
              <c:numCache>
                <c:formatCode>0.0%</c:formatCode>
                <c:ptCount val="5"/>
                <c:pt idx="0">
                  <c:v>1.0960000000000001</c:v>
                </c:pt>
                <c:pt idx="1">
                  <c:v>1.0640000000000001</c:v>
                </c:pt>
                <c:pt idx="2">
                  <c:v>1.038</c:v>
                </c:pt>
                <c:pt idx="3">
                  <c:v>1.038</c:v>
                </c:pt>
                <c:pt idx="4">
                  <c:v>1.103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CDC-4E7C-9A6F-49677E0242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20893096"/>
        <c:axId val="620895720"/>
      </c:lineChart>
      <c:catAx>
        <c:axId val="620893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2.1832666196506346E-2"/>
              <c:y val="2.291238343182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0895720"/>
        <c:crosses val="autoZero"/>
        <c:auto val="1"/>
        <c:lblAlgn val="ctr"/>
        <c:lblOffset val="100"/>
        <c:noMultiLvlLbl val="0"/>
      </c:catAx>
      <c:valAx>
        <c:axId val="620895720"/>
        <c:scaling>
          <c:orientation val="minMax"/>
          <c:min val="0.60000000000000009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0893096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649954012794238E-2"/>
          <c:y val="0.12037037037037036"/>
          <c:w val="0.67391810214872083"/>
          <c:h val="0.77348024205307675"/>
        </c:manualLayout>
      </c:layout>
      <c:lineChart>
        <c:grouping val="standard"/>
        <c:varyColors val="0"/>
        <c:ser>
          <c:idx val="0"/>
          <c:order val="0"/>
          <c:tx>
            <c:strRef>
              <c:f>'2.グラフデータ'!$C$42</c:f>
              <c:strCache>
                <c:ptCount val="1"/>
                <c:pt idx="0">
                  <c:v>教職実践高度化専攻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cat>
            <c:strRef>
              <c:f>'2.グラフデータ'!$D$41:$H$41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'2.グラフデータ'!$D$42:$H$42</c:f>
              <c:numCache>
                <c:formatCode>0.0%</c:formatCode>
                <c:ptCount val="5"/>
                <c:pt idx="0">
                  <c:v>0.9</c:v>
                </c:pt>
                <c:pt idx="1">
                  <c:v>0.93300000000000005</c:v>
                </c:pt>
                <c:pt idx="2">
                  <c:v>0.9</c:v>
                </c:pt>
                <c:pt idx="3">
                  <c:v>0.83299999999999996</c:v>
                </c:pt>
                <c:pt idx="4">
                  <c:v>0.83299999999999996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31-4B38-9525-EA4FC42A4D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10875168"/>
        <c:axId val="610873200"/>
      </c:lineChart>
      <c:catAx>
        <c:axId val="610875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1.4219533534549076E-2"/>
              <c:y val="1.050925925925930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10873200"/>
        <c:crosses val="autoZero"/>
        <c:auto val="1"/>
        <c:lblAlgn val="ctr"/>
        <c:lblOffset val="100"/>
        <c:noMultiLvlLbl val="0"/>
      </c:catAx>
      <c:valAx>
        <c:axId val="610873200"/>
        <c:scaling>
          <c:orientation val="minMax"/>
          <c:max val="1"/>
          <c:min val="0.8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10875168"/>
        <c:crosses val="autoZero"/>
        <c:crossBetween val="midCat"/>
        <c:majorUnit val="5.000000000000001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32</xdr:col>
      <xdr:colOff>0</xdr:colOff>
      <xdr:row>29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32</xdr:col>
      <xdr:colOff>0</xdr:colOff>
      <xdr:row>27</xdr:row>
      <xdr:rowOff>20855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D36417C7-0AD0-46FA-9C8F-99D6F1BCC3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32</xdr:col>
      <xdr:colOff>0</xdr:colOff>
      <xdr:row>25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32</xdr:col>
      <xdr:colOff>0</xdr:colOff>
      <xdr:row>23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tabSelected="1" workbookViewId="0"/>
  </sheetViews>
  <sheetFormatPr defaultRowHeight="22.5" customHeight="1" x14ac:dyDescent="0.15"/>
  <cols>
    <col min="1" max="4" width="22" customWidth="1"/>
  </cols>
  <sheetData>
    <row r="1" spans="1:4" ht="22.5" customHeight="1" x14ac:dyDescent="0.15">
      <c r="A1" t="s">
        <v>21</v>
      </c>
    </row>
    <row r="2" spans="1:4" ht="22.5" customHeight="1" x14ac:dyDescent="0.15">
      <c r="A2" t="s">
        <v>27</v>
      </c>
    </row>
    <row r="3" spans="1:4" ht="22.5" customHeight="1" x14ac:dyDescent="0.15">
      <c r="A3" s="11" t="s">
        <v>41</v>
      </c>
      <c r="B3" s="11"/>
      <c r="C3" s="11"/>
      <c r="D3" s="11"/>
    </row>
    <row r="4" spans="1:4" ht="22.5" customHeight="1" x14ac:dyDescent="0.15">
      <c r="A4" s="15" t="s">
        <v>42</v>
      </c>
      <c r="B4" s="15" t="s">
        <v>43</v>
      </c>
      <c r="C4" s="15" t="s">
        <v>44</v>
      </c>
      <c r="D4" s="15" t="s">
        <v>45</v>
      </c>
    </row>
    <row r="5" spans="1:4" ht="22.5" customHeight="1" x14ac:dyDescent="0.15">
      <c r="A5" s="163" t="s">
        <v>26</v>
      </c>
      <c r="B5" s="163" t="s">
        <v>22</v>
      </c>
      <c r="C5" s="163" t="s">
        <v>23</v>
      </c>
      <c r="D5" s="163" t="s">
        <v>24</v>
      </c>
    </row>
    <row r="6" spans="1:4" ht="22.5" customHeight="1" x14ac:dyDescent="0.15">
      <c r="A6" s="163"/>
      <c r="B6" s="163"/>
      <c r="C6" s="163"/>
      <c r="D6" s="163"/>
    </row>
    <row r="8" spans="1:4" ht="22.5" customHeight="1" x14ac:dyDescent="0.15">
      <c r="A8" s="164" t="s">
        <v>46</v>
      </c>
      <c r="B8" s="164"/>
    </row>
    <row r="9" spans="1:4" ht="22.5" customHeight="1" x14ac:dyDescent="0.15">
      <c r="A9" s="163" t="s">
        <v>239</v>
      </c>
      <c r="B9" s="163"/>
    </row>
    <row r="10" spans="1:4" ht="22.5" customHeight="1" x14ac:dyDescent="0.15">
      <c r="A10" s="163" t="s">
        <v>236</v>
      </c>
      <c r="B10" s="163"/>
    </row>
    <row r="11" spans="1:4" ht="22.5" customHeight="1" x14ac:dyDescent="0.15">
      <c r="A11" s="163" t="s">
        <v>237</v>
      </c>
      <c r="B11" s="163"/>
    </row>
    <row r="13" spans="1:4" ht="22.5" customHeight="1" x14ac:dyDescent="0.15">
      <c r="A13" s="116" t="s">
        <v>200</v>
      </c>
      <c r="B13" s="116"/>
      <c r="C13" s="116"/>
      <c r="D13" s="116"/>
    </row>
    <row r="14" spans="1:4" ht="22.5" customHeight="1" x14ac:dyDescent="0.15">
      <c r="A14" s="154" t="s">
        <v>201</v>
      </c>
      <c r="B14" s="155"/>
      <c r="C14" s="155"/>
      <c r="D14" s="156"/>
    </row>
    <row r="15" spans="1:4" ht="22.5" customHeight="1" x14ac:dyDescent="0.15">
      <c r="A15" s="157"/>
      <c r="B15" s="158"/>
      <c r="C15" s="158"/>
      <c r="D15" s="159"/>
    </row>
    <row r="16" spans="1:4" ht="22.5" customHeight="1" x14ac:dyDescent="0.15">
      <c r="A16" s="160" t="s">
        <v>202</v>
      </c>
      <c r="B16" s="161"/>
      <c r="C16" s="161"/>
      <c r="D16" s="162"/>
    </row>
  </sheetData>
  <mergeCells count="10">
    <mergeCell ref="A14:D15"/>
    <mergeCell ref="A16:D16"/>
    <mergeCell ref="A11:B11"/>
    <mergeCell ref="A5:A6"/>
    <mergeCell ref="B5:B6"/>
    <mergeCell ref="C5:C6"/>
    <mergeCell ref="D5:D6"/>
    <mergeCell ref="A8:B8"/>
    <mergeCell ref="A9:B9"/>
    <mergeCell ref="A10:B10"/>
  </mergeCells>
  <phoneticPr fontId="2"/>
  <hyperlinks>
    <hyperlink ref="A5" location="'2-1.学士課程'!A1" display="2-1.学士課程" xr:uid="{00000000-0004-0000-0000-000000000000}"/>
    <hyperlink ref="B5" location="'2-2.修士課程'!A1" display="2-2.修士課程" xr:uid="{00000000-0004-0000-0000-000001000000}"/>
    <hyperlink ref="C5" location="'2-3.博士課程'!A1" display="2-3.博士課程" xr:uid="{00000000-0004-0000-0000-000002000000}"/>
    <hyperlink ref="A9" location="'2.グラフデータ'!A1" display="2.経年データ" xr:uid="{00000000-0004-0000-0000-000003000000}"/>
    <hyperlink ref="A10" location="'2.経年データ（収容定員）'!A1" display="2.経年データ（収容定員）" xr:uid="{00000000-0004-0000-0000-000004000000}"/>
    <hyperlink ref="A11" location="'2.経年データ（在籍者数）'!A1" display="2.経年データ（在籍者数）" xr:uid="{00000000-0004-0000-0000-000005000000}"/>
    <hyperlink ref="D5" location="'2-4.専門職学位課程'!A1" display="2-4.専門職学位課程" xr:uid="{00000000-0004-0000-0000-000006000000}"/>
    <hyperlink ref="A10:B10" location="'2.経年データ（学部単位）'!A1" display="2.経年データ（学部単位）" xr:uid="{EBCACED0-3D5F-43BF-B9C7-EF8545E7E65D}"/>
    <hyperlink ref="A11:B11" location="'2.経年データ（専攻単位）'!A1" display="2.経年データ（専攻単位）" xr:uid="{B8ACEB6F-0923-4D77-9B72-6785D1B76B58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55"/>
  <sheetViews>
    <sheetView workbookViewId="0"/>
  </sheetViews>
  <sheetFormatPr defaultRowHeight="13.5" x14ac:dyDescent="0.15"/>
  <cols>
    <col min="1" max="1" width="0.625" customWidth="1"/>
    <col min="2" max="32" width="3" customWidth="1"/>
    <col min="33" max="33" width="0.625" customWidth="1"/>
    <col min="34" max="34" width="20.5" bestFit="1" customWidth="1"/>
    <col min="35" max="39" width="8.625" bestFit="1" customWidth="1"/>
  </cols>
  <sheetData>
    <row r="1" spans="1:40" ht="24" customHeight="1" thickBot="1" x14ac:dyDescent="0.2">
      <c r="A1" s="2" t="s">
        <v>15</v>
      </c>
      <c r="B1" s="2"/>
      <c r="C1" s="2"/>
      <c r="AH1" s="9" t="s">
        <v>25</v>
      </c>
    </row>
    <row r="2" spans="1:40" ht="24" customHeight="1" x14ac:dyDescent="0.15">
      <c r="A2" s="2" t="s">
        <v>29</v>
      </c>
      <c r="B2" s="2"/>
      <c r="C2" s="2"/>
    </row>
    <row r="3" spans="1:40" ht="24" customHeight="1" x14ac:dyDescent="0.15">
      <c r="A3" s="4"/>
      <c r="B3" s="4" t="s">
        <v>53</v>
      </c>
      <c r="C3" s="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5"/>
      <c r="AI3" s="5"/>
      <c r="AJ3" s="5"/>
      <c r="AK3" s="5"/>
      <c r="AL3" s="5"/>
      <c r="AM3" s="5"/>
      <c r="AN3" s="5"/>
    </row>
    <row r="4" spans="1:40" x14ac:dyDescent="0.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1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7"/>
      <c r="AH4" s="5"/>
      <c r="AI4" s="5"/>
      <c r="AJ4" s="5"/>
      <c r="AK4" s="5"/>
      <c r="AL4" s="5"/>
      <c r="AM4" s="5"/>
      <c r="AN4" s="5"/>
    </row>
    <row r="5" spans="1:40" s="5" customFormat="1" ht="18.75" customHeight="1" x14ac:dyDescent="0.15">
      <c r="A5" s="12"/>
      <c r="B5" s="4" t="s">
        <v>54</v>
      </c>
      <c r="C5" s="12"/>
      <c r="D5" s="12"/>
      <c r="E5" s="12"/>
      <c r="F5" s="12"/>
      <c r="G5" s="4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</row>
    <row r="6" spans="1:40" s="5" customFormat="1" ht="17.25" customHeight="1" x14ac:dyDescent="0.15">
      <c r="A6" s="13"/>
      <c r="B6" s="165" t="s">
        <v>186</v>
      </c>
      <c r="C6" s="166"/>
      <c r="D6" s="166"/>
      <c r="E6" s="166"/>
      <c r="F6" s="166"/>
      <c r="G6" s="167"/>
      <c r="H6" s="171" t="s">
        <v>51</v>
      </c>
      <c r="I6" s="171"/>
      <c r="J6" s="172">
        <f>AVERAGE('2.グラフデータ'!D7:H7)</f>
        <v>1.1048</v>
      </c>
      <c r="K6" s="172"/>
      <c r="L6" s="172"/>
      <c r="M6" s="173" t="str">
        <f>'2.グラフデータ'!AD7</f>
        <v>同程度で推移</v>
      </c>
      <c r="N6" s="174"/>
      <c r="O6" s="174"/>
      <c r="P6" s="175"/>
      <c r="Q6" s="16"/>
      <c r="R6" s="182" t="s">
        <v>178</v>
      </c>
      <c r="S6" s="171"/>
      <c r="T6" s="171"/>
      <c r="U6" s="171"/>
      <c r="V6" s="171"/>
      <c r="W6" s="171"/>
      <c r="X6" s="171" t="s">
        <v>51</v>
      </c>
      <c r="Y6" s="171"/>
      <c r="Z6" s="172">
        <f>AVERAGE('2.グラフデータ'!D8:H8)</f>
        <v>1.0761999999999998</v>
      </c>
      <c r="AA6" s="172"/>
      <c r="AB6" s="172"/>
      <c r="AC6" s="173" t="str">
        <f>'2.グラフデータ'!AD8</f>
        <v>同程度で推移</v>
      </c>
      <c r="AD6" s="174"/>
      <c r="AE6" s="174"/>
      <c r="AF6" s="175"/>
      <c r="AG6" s="14"/>
    </row>
    <row r="7" spans="1:40" s="5" customFormat="1" ht="17.25" customHeight="1" x14ac:dyDescent="0.15">
      <c r="A7" s="13"/>
      <c r="B7" s="168"/>
      <c r="C7" s="169"/>
      <c r="D7" s="169"/>
      <c r="E7" s="169"/>
      <c r="F7" s="169"/>
      <c r="G7" s="170"/>
      <c r="H7" s="171" t="s">
        <v>52</v>
      </c>
      <c r="I7" s="171"/>
      <c r="J7" s="179">
        <f>'2.グラフデータ'!H7-'2.グラフデータ'!D7</f>
        <v>2.100000000000013E-2</v>
      </c>
      <c r="K7" s="180"/>
      <c r="L7" s="181"/>
      <c r="M7" s="176"/>
      <c r="N7" s="177"/>
      <c r="O7" s="177"/>
      <c r="P7" s="178"/>
      <c r="Q7" s="17"/>
      <c r="R7" s="171"/>
      <c r="S7" s="171"/>
      <c r="T7" s="171"/>
      <c r="U7" s="171"/>
      <c r="V7" s="171"/>
      <c r="W7" s="171"/>
      <c r="X7" s="171" t="s">
        <v>52</v>
      </c>
      <c r="Y7" s="171"/>
      <c r="Z7" s="179">
        <f>'2.グラフデータ'!H8-'2.グラフデータ'!D8</f>
        <v>-8.0000000000000071E-3</v>
      </c>
      <c r="AA7" s="180"/>
      <c r="AB7" s="181"/>
      <c r="AC7" s="176"/>
      <c r="AD7" s="177"/>
      <c r="AE7" s="177"/>
      <c r="AF7" s="178"/>
      <c r="AG7" s="14"/>
    </row>
    <row r="8" spans="1:40" s="5" customFormat="1" ht="17.25" customHeight="1" x14ac:dyDescent="0.15">
      <c r="A8" s="13"/>
      <c r="B8" s="165" t="s">
        <v>187</v>
      </c>
      <c r="C8" s="166"/>
      <c r="D8" s="166"/>
      <c r="E8" s="166"/>
      <c r="F8" s="166"/>
      <c r="G8" s="167"/>
      <c r="H8" s="171" t="s">
        <v>51</v>
      </c>
      <c r="I8" s="171"/>
      <c r="J8" s="172">
        <f>AVERAGE('2.グラフデータ'!D9:H9)</f>
        <v>1.0820000000000001</v>
      </c>
      <c r="K8" s="172"/>
      <c r="L8" s="172"/>
      <c r="M8" s="173" t="str">
        <f>'2.グラフデータ'!AD9</f>
        <v>同程度で推移</v>
      </c>
      <c r="N8" s="174"/>
      <c r="O8" s="174"/>
      <c r="P8" s="175"/>
      <c r="Q8" s="16"/>
      <c r="R8" s="182" t="s">
        <v>179</v>
      </c>
      <c r="S8" s="171"/>
      <c r="T8" s="171"/>
      <c r="U8" s="171"/>
      <c r="V8" s="171"/>
      <c r="W8" s="171"/>
      <c r="X8" s="171" t="s">
        <v>51</v>
      </c>
      <c r="Y8" s="171"/>
      <c r="Z8" s="172">
        <f>AVERAGE('2.グラフデータ'!D10:H10)</f>
        <v>1.0253999999999999</v>
      </c>
      <c r="AA8" s="172"/>
      <c r="AB8" s="172"/>
      <c r="AC8" s="173" t="str">
        <f>'2.グラフデータ'!AD10</f>
        <v>同程度で推移</v>
      </c>
      <c r="AD8" s="174"/>
      <c r="AE8" s="174"/>
      <c r="AF8" s="175"/>
      <c r="AG8" s="14"/>
    </row>
    <row r="9" spans="1:40" s="5" customFormat="1" ht="17.25" customHeight="1" x14ac:dyDescent="0.15">
      <c r="A9" s="13"/>
      <c r="B9" s="168"/>
      <c r="C9" s="169"/>
      <c r="D9" s="169"/>
      <c r="E9" s="169"/>
      <c r="F9" s="169"/>
      <c r="G9" s="170"/>
      <c r="H9" s="171" t="s">
        <v>52</v>
      </c>
      <c r="I9" s="171"/>
      <c r="J9" s="179">
        <f>'2.グラフデータ'!H9-'2.グラフデータ'!D9</f>
        <v>-4.9999999999998934E-3</v>
      </c>
      <c r="K9" s="180"/>
      <c r="L9" s="181"/>
      <c r="M9" s="176"/>
      <c r="N9" s="177"/>
      <c r="O9" s="177"/>
      <c r="P9" s="178"/>
      <c r="Q9" s="17"/>
      <c r="R9" s="171"/>
      <c r="S9" s="171"/>
      <c r="T9" s="171"/>
      <c r="U9" s="171"/>
      <c r="V9" s="171"/>
      <c r="W9" s="171"/>
      <c r="X9" s="171" t="s">
        <v>52</v>
      </c>
      <c r="Y9" s="171"/>
      <c r="Z9" s="179">
        <f>'2.グラフデータ'!H10-'2.グラフデータ'!D10</f>
        <v>-2.9000000000000137E-2</v>
      </c>
      <c r="AA9" s="180"/>
      <c r="AB9" s="181"/>
      <c r="AC9" s="176"/>
      <c r="AD9" s="177"/>
      <c r="AE9" s="177"/>
      <c r="AF9" s="178"/>
      <c r="AG9" s="14"/>
    </row>
    <row r="10" spans="1:40" s="5" customFormat="1" ht="17.25" customHeight="1" x14ac:dyDescent="0.15">
      <c r="A10" s="13"/>
      <c r="B10" s="165" t="s">
        <v>188</v>
      </c>
      <c r="C10" s="166"/>
      <c r="D10" s="166"/>
      <c r="E10" s="166"/>
      <c r="F10" s="166"/>
      <c r="G10" s="167"/>
      <c r="H10" s="171" t="s">
        <v>51</v>
      </c>
      <c r="I10" s="171"/>
      <c r="J10" s="172">
        <f>AVERAGE('2.グラフデータ'!D11:H11)</f>
        <v>1.0581999999999998</v>
      </c>
      <c r="K10" s="172"/>
      <c r="L10" s="172"/>
      <c r="M10" s="173" t="str">
        <f>'2.グラフデータ'!AD11</f>
        <v>同程度で推移</v>
      </c>
      <c r="N10" s="174"/>
      <c r="O10" s="174"/>
      <c r="P10" s="175"/>
      <c r="Q10" s="16"/>
      <c r="R10" s="182" t="s">
        <v>180</v>
      </c>
      <c r="S10" s="171"/>
      <c r="T10" s="171"/>
      <c r="U10" s="171"/>
      <c r="V10" s="171"/>
      <c r="W10" s="171"/>
      <c r="X10" s="171" t="s">
        <v>51</v>
      </c>
      <c r="Y10" s="171"/>
      <c r="Z10" s="172">
        <f>AVERAGE('2.グラフデータ'!D12:H12)</f>
        <v>1.105</v>
      </c>
      <c r="AA10" s="172"/>
      <c r="AB10" s="172"/>
      <c r="AC10" s="173" t="str">
        <f>'2.グラフデータ'!AD12</f>
        <v>年度により増減</v>
      </c>
      <c r="AD10" s="174"/>
      <c r="AE10" s="174"/>
      <c r="AF10" s="175"/>
      <c r="AG10" s="14"/>
    </row>
    <row r="11" spans="1:40" s="5" customFormat="1" ht="17.25" customHeight="1" x14ac:dyDescent="0.15">
      <c r="A11" s="13"/>
      <c r="B11" s="168"/>
      <c r="C11" s="169"/>
      <c r="D11" s="169"/>
      <c r="E11" s="169"/>
      <c r="F11" s="169"/>
      <c r="G11" s="170"/>
      <c r="H11" s="171" t="s">
        <v>52</v>
      </c>
      <c r="I11" s="171"/>
      <c r="J11" s="179">
        <f>'2.グラフデータ'!H11-'2.グラフデータ'!D11</f>
        <v>1.0000000000000009E-2</v>
      </c>
      <c r="K11" s="180"/>
      <c r="L11" s="181"/>
      <c r="M11" s="176"/>
      <c r="N11" s="177"/>
      <c r="O11" s="177"/>
      <c r="P11" s="178"/>
      <c r="Q11" s="17"/>
      <c r="R11" s="171"/>
      <c r="S11" s="171"/>
      <c r="T11" s="171"/>
      <c r="U11" s="171"/>
      <c r="V11" s="171"/>
      <c r="W11" s="171"/>
      <c r="X11" s="171" t="s">
        <v>52</v>
      </c>
      <c r="Y11" s="171"/>
      <c r="Z11" s="183">
        <f>'2.グラフデータ'!H12-'2.グラフデータ'!D12</f>
        <v>-5.8000000000000052E-2</v>
      </c>
      <c r="AA11" s="184"/>
      <c r="AB11" s="185"/>
      <c r="AC11" s="176"/>
      <c r="AD11" s="177"/>
      <c r="AE11" s="177"/>
      <c r="AF11" s="178"/>
      <c r="AG11" s="14"/>
    </row>
    <row r="12" spans="1:40" s="5" customFormat="1" ht="17.25" customHeight="1" x14ac:dyDescent="0.15">
      <c r="A12" s="13"/>
      <c r="B12" s="165" t="s">
        <v>189</v>
      </c>
      <c r="C12" s="166"/>
      <c r="D12" s="166"/>
      <c r="E12" s="166"/>
      <c r="F12" s="166"/>
      <c r="G12" s="167"/>
      <c r="H12" s="171" t="s">
        <v>51</v>
      </c>
      <c r="I12" s="171"/>
      <c r="J12" s="172">
        <f>AVERAGE(M51:AF51)</f>
        <v>1.0723127035830617</v>
      </c>
      <c r="K12" s="172"/>
      <c r="L12" s="172"/>
      <c r="M12" s="173" t="str">
        <f>'2.グラフデータ'!AD13</f>
        <v>同程度で推移</v>
      </c>
      <c r="N12" s="174"/>
      <c r="O12" s="174"/>
      <c r="P12" s="175"/>
    </row>
    <row r="13" spans="1:40" s="5" customFormat="1" ht="17.25" customHeight="1" x14ac:dyDescent="0.15">
      <c r="A13" s="13"/>
      <c r="B13" s="168"/>
      <c r="C13" s="169"/>
      <c r="D13" s="169"/>
      <c r="E13" s="169"/>
      <c r="F13" s="169"/>
      <c r="G13" s="170"/>
      <c r="H13" s="171" t="s">
        <v>52</v>
      </c>
      <c r="I13" s="171"/>
      <c r="J13" s="179">
        <f>AC51-M51</f>
        <v>-4.3431053203040193E-3</v>
      </c>
      <c r="K13" s="180"/>
      <c r="L13" s="181"/>
      <c r="M13" s="176"/>
      <c r="N13" s="177"/>
      <c r="O13" s="177"/>
      <c r="P13" s="178"/>
    </row>
    <row r="14" spans="1:40" x14ac:dyDescent="0.15">
      <c r="A14" s="2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</row>
    <row r="15" spans="1:40" x14ac:dyDescent="0.15">
      <c r="B15" s="4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40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9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9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9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9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9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H21" s="5"/>
      <c r="AI21" s="5"/>
      <c r="AJ21" s="5"/>
      <c r="AK21" s="5"/>
      <c r="AL21" s="5"/>
      <c r="AM21" s="5"/>
    </row>
    <row r="22" spans="1:39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H22" s="5"/>
      <c r="AI22" s="5"/>
      <c r="AJ22" s="5"/>
      <c r="AK22" s="5"/>
      <c r="AL22" s="5"/>
      <c r="AM22" s="5"/>
    </row>
    <row r="23" spans="1:39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H23" s="5"/>
      <c r="AI23" s="5"/>
      <c r="AJ23" s="5"/>
      <c r="AK23" s="5"/>
      <c r="AL23" s="5"/>
      <c r="AM23" s="5"/>
    </row>
    <row r="24" spans="1:39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H24" s="5"/>
      <c r="AI24" s="5"/>
      <c r="AJ24" s="5"/>
      <c r="AK24" s="5"/>
      <c r="AL24" s="5"/>
      <c r="AM24" s="5"/>
    </row>
    <row r="25" spans="1:39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H25" s="5"/>
      <c r="AI25" s="5"/>
      <c r="AJ25" s="5"/>
      <c r="AK25" s="5"/>
      <c r="AL25" s="5"/>
      <c r="AM25" s="5"/>
    </row>
    <row r="26" spans="1:39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H26" s="5"/>
      <c r="AI26" s="5"/>
      <c r="AJ26" s="5"/>
      <c r="AK26" s="5"/>
      <c r="AL26" s="5"/>
      <c r="AM26" s="5"/>
    </row>
    <row r="27" spans="1:39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H27" s="5"/>
      <c r="AI27" s="5"/>
      <c r="AJ27" s="5"/>
      <c r="AK27" s="5"/>
      <c r="AL27" s="5"/>
      <c r="AM27" s="5"/>
    </row>
    <row r="28" spans="1:39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H28" s="5"/>
      <c r="AI28" s="5"/>
      <c r="AJ28" s="5"/>
      <c r="AK28" s="5"/>
      <c r="AL28" s="5"/>
      <c r="AM28" s="5"/>
    </row>
    <row r="29" spans="1:39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H29" s="5"/>
      <c r="AI29" s="5"/>
      <c r="AJ29" s="5"/>
      <c r="AK29" s="5"/>
      <c r="AL29" s="5"/>
      <c r="AM29" s="5"/>
    </row>
    <row r="30" spans="1:39" x14ac:dyDescent="0.15">
      <c r="A30" s="4"/>
      <c r="B30" s="199"/>
      <c r="C30" s="199"/>
      <c r="D30" s="199"/>
      <c r="E30" s="199"/>
      <c r="F30" s="199"/>
      <c r="G30" s="199"/>
      <c r="H30" s="200"/>
      <c r="I30" s="200"/>
      <c r="J30" s="200"/>
      <c r="K30" s="200"/>
      <c r="L30" s="200"/>
      <c r="M30" s="200" t="str">
        <f>'2.グラフデータ'!Q1</f>
        <v>R2</v>
      </c>
      <c r="N30" s="200"/>
      <c r="O30" s="200"/>
      <c r="P30" s="200"/>
      <c r="Q30" s="200" t="str">
        <f>'2.グラフデータ'!R1</f>
        <v>R3</v>
      </c>
      <c r="R30" s="200"/>
      <c r="S30" s="200"/>
      <c r="T30" s="200"/>
      <c r="U30" s="200" t="str">
        <f>'2.グラフデータ'!S1</f>
        <v>R4</v>
      </c>
      <c r="V30" s="200"/>
      <c r="W30" s="200"/>
      <c r="X30" s="200"/>
      <c r="Y30" s="200" t="str">
        <f>'2.グラフデータ'!T1</f>
        <v>R5</v>
      </c>
      <c r="Z30" s="200"/>
      <c r="AA30" s="200"/>
      <c r="AB30" s="200"/>
      <c r="AC30" s="200" t="str">
        <f>'2.グラフデータ'!U1</f>
        <v>R6</v>
      </c>
      <c r="AD30" s="200"/>
      <c r="AE30" s="200"/>
      <c r="AF30" s="200"/>
      <c r="AJ30" s="5"/>
      <c r="AK30" s="5"/>
      <c r="AL30" s="5"/>
    </row>
    <row r="31" spans="1:39" ht="13.5" customHeight="1" x14ac:dyDescent="0.15">
      <c r="B31" s="173" t="s">
        <v>16</v>
      </c>
      <c r="C31" s="174"/>
      <c r="D31" s="174"/>
      <c r="E31" s="174"/>
      <c r="F31" s="174"/>
      <c r="G31" s="175"/>
      <c r="H31" s="160" t="s">
        <v>37</v>
      </c>
      <c r="I31" s="161"/>
      <c r="J31" s="161"/>
      <c r="K31" s="161"/>
      <c r="L31" s="162"/>
      <c r="M31" s="204">
        <f>SUMIF('2.経年データ（学部単位）'!$A:$A,M30,'2.経年データ（学部単位）'!$B:$B)</f>
        <v>1229</v>
      </c>
      <c r="N31" s="205"/>
      <c r="O31" s="205"/>
      <c r="P31" s="206"/>
      <c r="Q31" s="204">
        <f>SUMIF('2.経年データ（学部単位）'!$A:$A,Q30,'2.経年データ（学部単位）'!$B:$B)</f>
        <v>1254</v>
      </c>
      <c r="R31" s="205"/>
      <c r="S31" s="205"/>
      <c r="T31" s="206"/>
      <c r="U31" s="204">
        <f>SUMIF('2.経年データ（学部単位）'!$A:$A,U30,'2.経年データ（学部単位）'!$B:$B)</f>
        <v>1225</v>
      </c>
      <c r="V31" s="205"/>
      <c r="W31" s="205"/>
      <c r="X31" s="206"/>
      <c r="Y31" s="204">
        <f>SUMIF('2.経年データ（学部単位）'!$A:$A,Y30,'2.経年データ（学部単位）'!$B:$B)</f>
        <v>1224</v>
      </c>
      <c r="Z31" s="205"/>
      <c r="AA31" s="205"/>
      <c r="AB31" s="206"/>
      <c r="AC31" s="204">
        <f>SUMIF('2.経年データ（学部単位）'!$A:$A,AC30,'2.経年データ（学部単位）'!$B:$B)</f>
        <v>1248</v>
      </c>
      <c r="AD31" s="205"/>
      <c r="AE31" s="205"/>
      <c r="AF31" s="206"/>
    </row>
    <row r="32" spans="1:39" x14ac:dyDescent="0.15">
      <c r="B32" s="189"/>
      <c r="C32" s="190"/>
      <c r="D32" s="190"/>
      <c r="E32" s="190"/>
      <c r="F32" s="190"/>
      <c r="G32" s="191"/>
      <c r="H32" s="160" t="s">
        <v>38</v>
      </c>
      <c r="I32" s="161"/>
      <c r="J32" s="161"/>
      <c r="K32" s="161"/>
      <c r="L32" s="162"/>
      <c r="M32" s="204">
        <f>SUMIF('2.経年データ（学部単位）'!$A:$A,M30,'2.経年データ（学部単位）'!$H:$H)</f>
        <v>1120</v>
      </c>
      <c r="N32" s="205"/>
      <c r="O32" s="205"/>
      <c r="P32" s="206"/>
      <c r="Q32" s="204">
        <f>SUMIF('2.経年データ（学部単位）'!$A:$A,Q30,'2.経年データ（学部単位）'!$H:$H)</f>
        <v>1120</v>
      </c>
      <c r="R32" s="205"/>
      <c r="S32" s="205"/>
      <c r="T32" s="206"/>
      <c r="U32" s="204">
        <f>SUMIF('2.経年データ（学部単位）'!$A:$A,U30,'2.経年データ（学部単位）'!$H:$H)</f>
        <v>1120</v>
      </c>
      <c r="V32" s="205"/>
      <c r="W32" s="205"/>
      <c r="X32" s="206"/>
      <c r="Y32" s="204">
        <f>SUMIF('2.経年データ（学部単位）'!$A:$A,Y30,'2.経年データ（学部単位）'!$H:$H)</f>
        <v>1118</v>
      </c>
      <c r="Z32" s="205"/>
      <c r="AA32" s="205"/>
      <c r="AB32" s="206"/>
      <c r="AC32" s="204">
        <f>SUMIF('2.経年データ（学部単位）'!$A:$A,AC30,'2.経年データ（学部単位）'!$H:$H)</f>
        <v>1116</v>
      </c>
      <c r="AD32" s="205"/>
      <c r="AE32" s="205"/>
      <c r="AF32" s="206"/>
    </row>
    <row r="33" spans="2:42" x14ac:dyDescent="0.15">
      <c r="B33" s="189"/>
      <c r="C33" s="190"/>
      <c r="D33" s="190"/>
      <c r="E33" s="190"/>
      <c r="F33" s="190"/>
      <c r="G33" s="191"/>
      <c r="H33" s="201" t="s">
        <v>235</v>
      </c>
      <c r="I33" s="202"/>
      <c r="J33" s="202"/>
      <c r="K33" s="202"/>
      <c r="L33" s="203"/>
      <c r="M33" s="186">
        <f>M31/M32</f>
        <v>1.0973214285714286</v>
      </c>
      <c r="N33" s="187"/>
      <c r="O33" s="187"/>
      <c r="P33" s="188"/>
      <c r="Q33" s="186">
        <f>Q31/Q32</f>
        <v>1.1196428571428572</v>
      </c>
      <c r="R33" s="187"/>
      <c r="S33" s="187"/>
      <c r="T33" s="188"/>
      <c r="U33" s="186">
        <f>U31/U32</f>
        <v>1.09375</v>
      </c>
      <c r="V33" s="187"/>
      <c r="W33" s="187"/>
      <c r="X33" s="188"/>
      <c r="Y33" s="186">
        <f>Y31/Y32</f>
        <v>1.0948121645796065</v>
      </c>
      <c r="Z33" s="187"/>
      <c r="AA33" s="187"/>
      <c r="AB33" s="188"/>
      <c r="AC33" s="186">
        <f>AC31/AC32</f>
        <v>1.118279569892473</v>
      </c>
      <c r="AD33" s="187"/>
      <c r="AE33" s="187"/>
      <c r="AF33" s="188"/>
    </row>
    <row r="34" spans="2:42" ht="13.5" customHeight="1" x14ac:dyDescent="0.15">
      <c r="B34" s="173" t="s">
        <v>0</v>
      </c>
      <c r="C34" s="174"/>
      <c r="D34" s="174"/>
      <c r="E34" s="174"/>
      <c r="F34" s="174"/>
      <c r="G34" s="175"/>
      <c r="H34" s="160" t="s">
        <v>37</v>
      </c>
      <c r="I34" s="161"/>
      <c r="J34" s="161"/>
      <c r="K34" s="161"/>
      <c r="L34" s="162"/>
      <c r="M34" s="204">
        <f>SUMIF('2.経年データ（学部単位）'!$A:$A,M30,'2.経年データ（学部単位）'!$C:$C)</f>
        <v>564</v>
      </c>
      <c r="N34" s="205"/>
      <c r="O34" s="205"/>
      <c r="P34" s="206"/>
      <c r="Q34" s="204">
        <f>SUMIF('2.経年データ（学部単位）'!$A:$A,Q30,'2.経年データ（学部単位）'!$C:$C)</f>
        <v>558</v>
      </c>
      <c r="R34" s="205"/>
      <c r="S34" s="205"/>
      <c r="T34" s="206"/>
      <c r="U34" s="204">
        <f>SUMIF('2.経年データ（学部単位）'!$A:$A,U30,'2.経年データ（学部単位）'!$C:$C)</f>
        <v>559</v>
      </c>
      <c r="V34" s="205"/>
      <c r="W34" s="205"/>
      <c r="X34" s="206"/>
      <c r="Y34" s="204">
        <f>SUMIF('2.経年データ（学部単位）'!$A:$A,Y30,'2.経年データ（学部単位）'!$C:$C)</f>
        <v>557</v>
      </c>
      <c r="Z34" s="205"/>
      <c r="AA34" s="205"/>
      <c r="AB34" s="206"/>
      <c r="AC34" s="204">
        <f>SUMIF('2.経年データ（学部単位）'!$A:$A,AC30,'2.経年データ（学部単位）'!$C:$C)</f>
        <v>560</v>
      </c>
      <c r="AD34" s="205"/>
      <c r="AE34" s="205"/>
      <c r="AF34" s="206"/>
      <c r="AI34" s="219"/>
      <c r="AJ34" s="219"/>
      <c r="AK34" s="219"/>
      <c r="AL34" s="219"/>
      <c r="AM34" s="219"/>
      <c r="AN34" s="219"/>
      <c r="AO34" s="219"/>
      <c r="AP34" s="219"/>
    </row>
    <row r="35" spans="2:42" ht="13.5" customHeight="1" x14ac:dyDescent="0.15">
      <c r="B35" s="189" t="s">
        <v>0</v>
      </c>
      <c r="C35" s="190"/>
      <c r="D35" s="190"/>
      <c r="E35" s="190"/>
      <c r="F35" s="190"/>
      <c r="G35" s="191"/>
      <c r="H35" s="160" t="s">
        <v>38</v>
      </c>
      <c r="I35" s="161"/>
      <c r="J35" s="161"/>
      <c r="K35" s="161"/>
      <c r="L35" s="162"/>
      <c r="M35" s="204">
        <f>SUMIF('2.経年データ（学部単位）'!$A:$A,M30,'2.経年データ（学部単位）'!$I:$I)</f>
        <v>520</v>
      </c>
      <c r="N35" s="205"/>
      <c r="O35" s="205"/>
      <c r="P35" s="206"/>
      <c r="Q35" s="204">
        <f>SUMIF('2.経年データ（学部単位）'!$A:$A,Q30,'2.経年データ（学部単位）'!$I:$I)</f>
        <v>520</v>
      </c>
      <c r="R35" s="205"/>
      <c r="S35" s="205"/>
      <c r="T35" s="206"/>
      <c r="U35" s="204">
        <f>SUMIF('2.経年データ（学部単位）'!$A:$A,U30,'2.経年データ（学部単位）'!$I:$I)</f>
        <v>520</v>
      </c>
      <c r="V35" s="205"/>
      <c r="W35" s="205"/>
      <c r="X35" s="206"/>
      <c r="Y35" s="204">
        <f>SUMIF('2.経年データ（学部単位）'!$A:$A,Y30,'2.経年データ（学部単位）'!$I:$I)</f>
        <v>520</v>
      </c>
      <c r="Z35" s="205"/>
      <c r="AA35" s="205"/>
      <c r="AB35" s="206"/>
      <c r="AC35" s="204">
        <f>SUMIF('2.経年データ（学部単位）'!$A:$A,AC30,'2.経年データ（学部単位）'!$I:$I)</f>
        <v>520</v>
      </c>
      <c r="AD35" s="205"/>
      <c r="AE35" s="205"/>
      <c r="AF35" s="206"/>
    </row>
    <row r="36" spans="2:42" ht="13.5" customHeight="1" x14ac:dyDescent="0.15">
      <c r="B36" s="189" t="s">
        <v>0</v>
      </c>
      <c r="C36" s="190"/>
      <c r="D36" s="190"/>
      <c r="E36" s="190"/>
      <c r="F36" s="190"/>
      <c r="G36" s="191"/>
      <c r="H36" s="201" t="s">
        <v>235</v>
      </c>
      <c r="I36" s="202"/>
      <c r="J36" s="202"/>
      <c r="K36" s="202"/>
      <c r="L36" s="203"/>
      <c r="M36" s="186">
        <f>M34/M35</f>
        <v>1.0846153846153845</v>
      </c>
      <c r="N36" s="187"/>
      <c r="O36" s="187"/>
      <c r="P36" s="188"/>
      <c r="Q36" s="186">
        <f>Q34/Q35</f>
        <v>1.073076923076923</v>
      </c>
      <c r="R36" s="187"/>
      <c r="S36" s="187"/>
      <c r="T36" s="188"/>
      <c r="U36" s="186">
        <f>U34/U35</f>
        <v>1.075</v>
      </c>
      <c r="V36" s="187"/>
      <c r="W36" s="187"/>
      <c r="X36" s="188"/>
      <c r="Y36" s="186">
        <f>Y34/Y35</f>
        <v>1.0711538461538461</v>
      </c>
      <c r="Z36" s="187"/>
      <c r="AA36" s="187"/>
      <c r="AB36" s="188"/>
      <c r="AC36" s="186">
        <f>AC34/AC35</f>
        <v>1.0769230769230769</v>
      </c>
      <c r="AD36" s="187"/>
      <c r="AE36" s="187"/>
      <c r="AF36" s="188"/>
    </row>
    <row r="37" spans="2:42" ht="13.5" customHeight="1" x14ac:dyDescent="0.15">
      <c r="B37" s="173" t="s">
        <v>18</v>
      </c>
      <c r="C37" s="174"/>
      <c r="D37" s="174"/>
      <c r="E37" s="174"/>
      <c r="F37" s="174"/>
      <c r="G37" s="175"/>
      <c r="H37" s="160" t="s">
        <v>37</v>
      </c>
      <c r="I37" s="161"/>
      <c r="J37" s="161"/>
      <c r="K37" s="161"/>
      <c r="L37" s="162"/>
      <c r="M37" s="204">
        <f>SUMIF('2.経年データ（学部単位）'!$A:$A,M30,'2.経年データ（学部単位）'!$D:$D)</f>
        <v>1075</v>
      </c>
      <c r="N37" s="205"/>
      <c r="O37" s="205"/>
      <c r="P37" s="206"/>
      <c r="Q37" s="204">
        <f>SUMIF('2.経年データ（学部単位）'!$A:$A,Q30,'2.経年データ（学部単位）'!$D:$D)</f>
        <v>1062</v>
      </c>
      <c r="R37" s="205"/>
      <c r="S37" s="205"/>
      <c r="T37" s="206"/>
      <c r="U37" s="204">
        <f>SUMIF('2.経年データ（学部単位）'!$A:$A,U30,'2.経年データ（学部単位）'!$D:$D)</f>
        <v>1048</v>
      </c>
      <c r="V37" s="205"/>
      <c r="W37" s="205"/>
      <c r="X37" s="206"/>
      <c r="Y37" s="204">
        <f>SUMIF('2.経年データ（学部単位）'!$A:$A,Y30,'2.経年データ（学部単位）'!$D:$D)</f>
        <v>1047</v>
      </c>
      <c r="Z37" s="205"/>
      <c r="AA37" s="205"/>
      <c r="AB37" s="206"/>
      <c r="AC37" s="204">
        <f>SUMIF('2.経年データ（学部単位）'!$A:$A,AC30,'2.経年データ（学部単位）'!$D:$D)</f>
        <v>1070</v>
      </c>
      <c r="AD37" s="205"/>
      <c r="AE37" s="205"/>
      <c r="AF37" s="206"/>
    </row>
    <row r="38" spans="2:42" ht="13.5" customHeight="1" x14ac:dyDescent="0.15">
      <c r="B38" s="189" t="s">
        <v>12</v>
      </c>
      <c r="C38" s="190"/>
      <c r="D38" s="190"/>
      <c r="E38" s="190"/>
      <c r="F38" s="190"/>
      <c r="G38" s="191"/>
      <c r="H38" s="160" t="s">
        <v>38</v>
      </c>
      <c r="I38" s="161"/>
      <c r="J38" s="161"/>
      <c r="K38" s="161"/>
      <c r="L38" s="162"/>
      <c r="M38" s="204">
        <f>SUMIF('2.経年データ（学部単位）'!$A:$A,M30,'2.経年データ（学部単位）'!$J:$J)</f>
        <v>980</v>
      </c>
      <c r="N38" s="205"/>
      <c r="O38" s="205"/>
      <c r="P38" s="206"/>
      <c r="Q38" s="204">
        <f>SUMIF('2.経年データ（学部単位）'!$A:$A,Q30,'2.経年データ（学部単位）'!$J:$J)</f>
        <v>980</v>
      </c>
      <c r="R38" s="205"/>
      <c r="S38" s="205"/>
      <c r="T38" s="206"/>
      <c r="U38" s="204">
        <f>SUMIF('2.経年データ（学部単位）'!$A:$A,U30,'2.経年データ（学部単位）'!$J:$J)</f>
        <v>980</v>
      </c>
      <c r="V38" s="205"/>
      <c r="W38" s="205"/>
      <c r="X38" s="206"/>
      <c r="Y38" s="204">
        <f>SUMIF('2.経年データ（学部単位）'!$A:$A,Y30,'2.経年データ（学部単位）'!$J:$J)</f>
        <v>980</v>
      </c>
      <c r="Z38" s="205"/>
      <c r="AA38" s="205"/>
      <c r="AB38" s="206"/>
      <c r="AC38" s="204">
        <f>SUMIF('2.経年データ（学部単位）'!$A:$A,AC30,'2.経年データ（学部単位）'!$J:$J)</f>
        <v>980</v>
      </c>
      <c r="AD38" s="205"/>
      <c r="AE38" s="205"/>
      <c r="AF38" s="206"/>
    </row>
    <row r="39" spans="2:42" ht="13.5" customHeight="1" x14ac:dyDescent="0.15">
      <c r="B39" s="189" t="s">
        <v>12</v>
      </c>
      <c r="C39" s="190"/>
      <c r="D39" s="190"/>
      <c r="E39" s="190"/>
      <c r="F39" s="190"/>
      <c r="G39" s="191"/>
      <c r="H39" s="201" t="s">
        <v>235</v>
      </c>
      <c r="I39" s="202"/>
      <c r="J39" s="202"/>
      <c r="K39" s="202"/>
      <c r="L39" s="203"/>
      <c r="M39" s="186">
        <f>M37/M38</f>
        <v>1.096938775510204</v>
      </c>
      <c r="N39" s="187"/>
      <c r="O39" s="187"/>
      <c r="P39" s="188"/>
      <c r="Q39" s="186">
        <f>Q37/Q38</f>
        <v>1.083673469387755</v>
      </c>
      <c r="R39" s="187"/>
      <c r="S39" s="187"/>
      <c r="T39" s="188"/>
      <c r="U39" s="186">
        <f>U37/U38</f>
        <v>1.0693877551020408</v>
      </c>
      <c r="V39" s="187"/>
      <c r="W39" s="187"/>
      <c r="X39" s="188"/>
      <c r="Y39" s="186">
        <f>Y37/Y38</f>
        <v>1.0683673469387756</v>
      </c>
      <c r="Z39" s="187"/>
      <c r="AA39" s="187"/>
      <c r="AB39" s="188"/>
      <c r="AC39" s="186">
        <f>AC37/AC38</f>
        <v>1.0918367346938775</v>
      </c>
      <c r="AD39" s="187"/>
      <c r="AE39" s="187"/>
      <c r="AF39" s="188"/>
    </row>
    <row r="40" spans="2:42" ht="13.5" customHeight="1" x14ac:dyDescent="0.15">
      <c r="B40" s="173" t="s">
        <v>1</v>
      </c>
      <c r="C40" s="174"/>
      <c r="D40" s="174"/>
      <c r="E40" s="174"/>
      <c r="F40" s="174"/>
      <c r="G40" s="175"/>
      <c r="H40" s="160" t="s">
        <v>37</v>
      </c>
      <c r="I40" s="161"/>
      <c r="J40" s="161"/>
      <c r="K40" s="161"/>
      <c r="L40" s="162"/>
      <c r="M40" s="204">
        <f>SUMIF('2.経年データ（学部単位）'!$A:$A,M30,'2.経年データ（学部単位）'!$E:$E)</f>
        <v>983</v>
      </c>
      <c r="N40" s="205"/>
      <c r="O40" s="205"/>
      <c r="P40" s="206"/>
      <c r="Q40" s="204">
        <f>SUMIF('2.経年データ（学部単位）'!$A:$A,Q30,'2.経年データ（学部単位）'!$E:$E)</f>
        <v>970</v>
      </c>
      <c r="R40" s="205"/>
      <c r="S40" s="205"/>
      <c r="T40" s="206"/>
      <c r="U40" s="204">
        <f>SUMIF('2.経年データ（学部単位）'!$A:$A,U30,'2.経年データ（学部単位）'!$E:$E)</f>
        <v>977</v>
      </c>
      <c r="V40" s="205"/>
      <c r="W40" s="205"/>
      <c r="X40" s="206"/>
      <c r="Y40" s="204">
        <f>SUMIF('2.経年データ（学部単位）'!$A:$A,Y30,'2.経年データ（学部単位）'!$E:$E)</f>
        <v>960</v>
      </c>
      <c r="Z40" s="205"/>
      <c r="AA40" s="205"/>
      <c r="AB40" s="206"/>
      <c r="AC40" s="204">
        <f>SUMIF('2.経年データ（学部単位）'!$A:$A,AC30,'2.経年データ（学部単位）'!$E:$E)</f>
        <v>955</v>
      </c>
      <c r="AD40" s="205"/>
      <c r="AE40" s="205"/>
      <c r="AF40" s="206"/>
    </row>
    <row r="41" spans="2:42" ht="13.5" customHeight="1" x14ac:dyDescent="0.15">
      <c r="B41" s="189" t="s">
        <v>1</v>
      </c>
      <c r="C41" s="190"/>
      <c r="D41" s="190"/>
      <c r="E41" s="190"/>
      <c r="F41" s="190"/>
      <c r="G41" s="191"/>
      <c r="H41" s="160" t="s">
        <v>38</v>
      </c>
      <c r="I41" s="161"/>
      <c r="J41" s="161"/>
      <c r="K41" s="161"/>
      <c r="L41" s="162"/>
      <c r="M41" s="204">
        <f>SUMIF('2.経年データ（学部単位）'!$A:$A,M30,'2.経年データ（学部単位）'!$K:$K)</f>
        <v>945</v>
      </c>
      <c r="N41" s="205"/>
      <c r="O41" s="205"/>
      <c r="P41" s="206"/>
      <c r="Q41" s="204">
        <f>SUMIF('2.経年データ（学部単位）'!$A:$A,Q30,'2.経年データ（学部単位）'!$K:$K)</f>
        <v>945</v>
      </c>
      <c r="R41" s="205"/>
      <c r="S41" s="205"/>
      <c r="T41" s="206"/>
      <c r="U41" s="204">
        <f>SUMIF('2.経年データ（学部単位）'!$A:$A,U30,'2.経年データ（学部単位）'!$K:$K)</f>
        <v>945</v>
      </c>
      <c r="V41" s="205"/>
      <c r="W41" s="205"/>
      <c r="X41" s="206"/>
      <c r="Y41" s="204">
        <f>SUMIF('2.経年データ（学部単位）'!$A:$A,Y30,'2.経年データ（学部単位）'!$K:$K)</f>
        <v>945</v>
      </c>
      <c r="Z41" s="205"/>
      <c r="AA41" s="205"/>
      <c r="AB41" s="206"/>
      <c r="AC41" s="204">
        <f>SUMIF('2.経年データ（学部単位）'!$A:$A,AC30,'2.経年データ（学部単位）'!$K:$K)</f>
        <v>945</v>
      </c>
      <c r="AD41" s="205"/>
      <c r="AE41" s="205"/>
      <c r="AF41" s="206"/>
    </row>
    <row r="42" spans="2:42" ht="13.5" customHeight="1" x14ac:dyDescent="0.15">
      <c r="B42" s="189" t="s">
        <v>1</v>
      </c>
      <c r="C42" s="190"/>
      <c r="D42" s="190"/>
      <c r="E42" s="190"/>
      <c r="F42" s="190"/>
      <c r="G42" s="191"/>
      <c r="H42" s="201" t="s">
        <v>235</v>
      </c>
      <c r="I42" s="202"/>
      <c r="J42" s="202"/>
      <c r="K42" s="202"/>
      <c r="L42" s="203"/>
      <c r="M42" s="186">
        <f>M40/M41</f>
        <v>1.0402116402116401</v>
      </c>
      <c r="N42" s="187"/>
      <c r="O42" s="187"/>
      <c r="P42" s="188"/>
      <c r="Q42" s="186">
        <f>Q40/Q41</f>
        <v>1.0264550264550265</v>
      </c>
      <c r="R42" s="187"/>
      <c r="S42" s="187"/>
      <c r="T42" s="188"/>
      <c r="U42" s="186">
        <f>U40/U41</f>
        <v>1.0338624338624338</v>
      </c>
      <c r="V42" s="187"/>
      <c r="W42" s="187"/>
      <c r="X42" s="188"/>
      <c r="Y42" s="186">
        <f>Y40/Y41</f>
        <v>1.0158730158730158</v>
      </c>
      <c r="Z42" s="187"/>
      <c r="AA42" s="187"/>
      <c r="AB42" s="188"/>
      <c r="AC42" s="186">
        <f>AC40/AC41</f>
        <v>1.0105820105820107</v>
      </c>
      <c r="AD42" s="187"/>
      <c r="AE42" s="187"/>
      <c r="AF42" s="188"/>
    </row>
    <row r="43" spans="2:42" ht="13.5" customHeight="1" x14ac:dyDescent="0.15">
      <c r="B43" s="173" t="s">
        <v>17</v>
      </c>
      <c r="C43" s="174"/>
      <c r="D43" s="174"/>
      <c r="E43" s="174"/>
      <c r="F43" s="174"/>
      <c r="G43" s="175"/>
      <c r="H43" s="160" t="s">
        <v>37</v>
      </c>
      <c r="I43" s="161"/>
      <c r="J43" s="161"/>
      <c r="K43" s="161"/>
      <c r="L43" s="162"/>
      <c r="M43" s="204">
        <f>SUMIF('2.経年データ（学部単位）'!$A:$A,M30,'2.経年データ（学部単位）'!$F:$F)</f>
        <v>845</v>
      </c>
      <c r="N43" s="205"/>
      <c r="O43" s="205"/>
      <c r="P43" s="206"/>
      <c r="Q43" s="204">
        <f>SUMIF('2.経年データ（学部単位）'!$A:$A,Q30,'2.経年データ（学部単位）'!$F:$F)</f>
        <v>842</v>
      </c>
      <c r="R43" s="205"/>
      <c r="S43" s="205"/>
      <c r="T43" s="206"/>
      <c r="U43" s="204">
        <f>SUMIF('2.経年データ（学部単位）'!$A:$A,U30,'2.経年データ（学部単位）'!$F:$F)</f>
        <v>845</v>
      </c>
      <c r="V43" s="205"/>
      <c r="W43" s="205"/>
      <c r="X43" s="206"/>
      <c r="Y43" s="204">
        <f>SUMIF('2.経年データ（学部単位）'!$A:$A,Y30,'2.経年データ（学部単位）'!$F:$F)</f>
        <v>850</v>
      </c>
      <c r="Z43" s="205"/>
      <c r="AA43" s="205"/>
      <c r="AB43" s="206"/>
      <c r="AC43" s="204">
        <f>SUMIF('2.経年データ（学部単位）'!$A:$A,AC30,'2.経年データ（学部単位）'!$F:$F)</f>
        <v>857</v>
      </c>
      <c r="AD43" s="205"/>
      <c r="AE43" s="205"/>
      <c r="AF43" s="206"/>
    </row>
    <row r="44" spans="2:42" ht="13.5" customHeight="1" x14ac:dyDescent="0.15">
      <c r="B44" s="189" t="s">
        <v>13</v>
      </c>
      <c r="C44" s="190"/>
      <c r="D44" s="190"/>
      <c r="E44" s="190"/>
      <c r="F44" s="190"/>
      <c r="G44" s="191"/>
      <c r="H44" s="160" t="s">
        <v>38</v>
      </c>
      <c r="I44" s="161"/>
      <c r="J44" s="161"/>
      <c r="K44" s="161"/>
      <c r="L44" s="162"/>
      <c r="M44" s="204">
        <f>SUMIF('2.経年データ（学部単位）'!$A:$A,M30,'2.経年データ（学部単位）'!$L:$L)</f>
        <v>800</v>
      </c>
      <c r="N44" s="205"/>
      <c r="O44" s="205"/>
      <c r="P44" s="206"/>
      <c r="Q44" s="204">
        <f>SUMIF('2.経年データ（学部単位）'!$A:$A,Q30,'2.経年データ（学部単位）'!$L:$L)</f>
        <v>800</v>
      </c>
      <c r="R44" s="205"/>
      <c r="S44" s="205"/>
      <c r="T44" s="206"/>
      <c r="U44" s="204">
        <f>SUMIF('2.経年データ（学部単位）'!$A:$A,U30,'2.経年データ（学部単位）'!$L:$L)</f>
        <v>800</v>
      </c>
      <c r="V44" s="205"/>
      <c r="W44" s="205"/>
      <c r="X44" s="206"/>
      <c r="Y44" s="204">
        <f>SUMIF('2.経年データ（学部単位）'!$A:$A,Y30,'2.経年データ（学部単位）'!$L:$L)</f>
        <v>802</v>
      </c>
      <c r="Z44" s="205"/>
      <c r="AA44" s="205"/>
      <c r="AB44" s="206"/>
      <c r="AC44" s="204">
        <f>SUMIF('2.経年データ（学部単位）'!$A:$A,AC30,'2.経年データ（学部単位）'!$L:$L)</f>
        <v>804</v>
      </c>
      <c r="AD44" s="205"/>
      <c r="AE44" s="205"/>
      <c r="AF44" s="206"/>
    </row>
    <row r="45" spans="2:42" ht="13.5" customHeight="1" x14ac:dyDescent="0.15">
      <c r="B45" s="189" t="s">
        <v>13</v>
      </c>
      <c r="C45" s="190"/>
      <c r="D45" s="190"/>
      <c r="E45" s="190"/>
      <c r="F45" s="190"/>
      <c r="G45" s="191"/>
      <c r="H45" s="201" t="s">
        <v>235</v>
      </c>
      <c r="I45" s="202"/>
      <c r="J45" s="202"/>
      <c r="K45" s="202"/>
      <c r="L45" s="203"/>
      <c r="M45" s="186">
        <f>M43/M44</f>
        <v>1.0562499999999999</v>
      </c>
      <c r="N45" s="187"/>
      <c r="O45" s="187"/>
      <c r="P45" s="188"/>
      <c r="Q45" s="186">
        <f>Q43/Q44</f>
        <v>1.0525</v>
      </c>
      <c r="R45" s="187"/>
      <c r="S45" s="187"/>
      <c r="T45" s="188"/>
      <c r="U45" s="186">
        <f>U43/U44</f>
        <v>1.0562499999999999</v>
      </c>
      <c r="V45" s="187"/>
      <c r="W45" s="187"/>
      <c r="X45" s="188"/>
      <c r="Y45" s="186">
        <f>Y43/Y44</f>
        <v>1.059850374064838</v>
      </c>
      <c r="Z45" s="187"/>
      <c r="AA45" s="187"/>
      <c r="AB45" s="188"/>
      <c r="AC45" s="186">
        <f>AC43/AC44</f>
        <v>1.0659203980099503</v>
      </c>
      <c r="AD45" s="187"/>
      <c r="AE45" s="187"/>
      <c r="AF45" s="188"/>
    </row>
    <row r="46" spans="2:42" ht="13.5" customHeight="1" x14ac:dyDescent="0.15">
      <c r="B46" s="173" t="s">
        <v>2</v>
      </c>
      <c r="C46" s="174"/>
      <c r="D46" s="174"/>
      <c r="E46" s="174"/>
      <c r="F46" s="174"/>
      <c r="G46" s="175"/>
      <c r="H46" s="160" t="s">
        <v>37</v>
      </c>
      <c r="I46" s="161"/>
      <c r="J46" s="161"/>
      <c r="K46" s="161"/>
      <c r="L46" s="162"/>
      <c r="M46" s="204">
        <f>SUMIF('2.経年データ（学部単位）'!$A:$A,M30,'2.経年データ（学部単位）'!$G:$G)</f>
        <v>269</v>
      </c>
      <c r="N46" s="205"/>
      <c r="O46" s="205"/>
      <c r="P46" s="206"/>
      <c r="Q46" s="204">
        <f>SUMIF('2.経年データ（学部単位）'!$A:$A,Q30,'2.経年データ（学部単位）'!$G:$G)</f>
        <v>265</v>
      </c>
      <c r="R46" s="205"/>
      <c r="S46" s="205"/>
      <c r="T46" s="206"/>
      <c r="U46" s="204">
        <f>SUMIF('2.経年データ（学部単位）'!$A:$A,U30,'2.経年データ（学部単位）'!$G:$G)</f>
        <v>271</v>
      </c>
      <c r="V46" s="205"/>
      <c r="W46" s="205"/>
      <c r="X46" s="206"/>
      <c r="Y46" s="204">
        <f>SUMIF('2.経年データ（学部単位）'!$A:$A,Y30,'2.経年データ（学部単位）'!$G:$G)</f>
        <v>266</v>
      </c>
      <c r="Z46" s="205"/>
      <c r="AA46" s="205"/>
      <c r="AB46" s="206"/>
      <c r="AC46" s="204">
        <f>SUMIF('2.経年データ（学部単位）'!$A:$A,AC30,'2.経年データ（学部単位）'!$G:$G)</f>
        <v>255</v>
      </c>
      <c r="AD46" s="205"/>
      <c r="AE46" s="205"/>
      <c r="AF46" s="206"/>
    </row>
    <row r="47" spans="2:42" ht="13.5" customHeight="1" x14ac:dyDescent="0.15">
      <c r="B47" s="189" t="s">
        <v>2</v>
      </c>
      <c r="C47" s="190"/>
      <c r="D47" s="190"/>
      <c r="E47" s="190"/>
      <c r="F47" s="190"/>
      <c r="G47" s="191"/>
      <c r="H47" s="160" t="s">
        <v>38</v>
      </c>
      <c r="I47" s="161"/>
      <c r="J47" s="161"/>
      <c r="K47" s="161"/>
      <c r="L47" s="162"/>
      <c r="M47" s="204">
        <f>SUMIF('2.経年データ（学部単位）'!$A:$A,M30,'2.経年データ（学部単位）'!$M:$M)</f>
        <v>240</v>
      </c>
      <c r="N47" s="205"/>
      <c r="O47" s="205"/>
      <c r="P47" s="206"/>
      <c r="Q47" s="204">
        <f>SUMIF('2.経年データ（学部単位）'!$A:$A,Q30,'2.経年データ（学部単位）'!$M:$M)</f>
        <v>240</v>
      </c>
      <c r="R47" s="205"/>
      <c r="S47" s="205"/>
      <c r="T47" s="206"/>
      <c r="U47" s="204">
        <f>SUMIF('2.経年データ（学部単位）'!$A:$A,U30,'2.経年データ（学部単位）'!$M:$M)</f>
        <v>240</v>
      </c>
      <c r="V47" s="205"/>
      <c r="W47" s="205"/>
      <c r="X47" s="206"/>
      <c r="Y47" s="204">
        <f>SUMIF('2.経年データ（学部単位）'!$A:$A,Y30,'2.経年データ（学部単位）'!$M:$M)</f>
        <v>240</v>
      </c>
      <c r="Z47" s="205"/>
      <c r="AA47" s="205"/>
      <c r="AB47" s="206"/>
      <c r="AC47" s="204">
        <f>SUMIF('2.経年データ（学部単位）'!$A:$A,AC30,'2.経年データ（学部単位）'!$M:$M)</f>
        <v>240</v>
      </c>
      <c r="AD47" s="205"/>
      <c r="AE47" s="205"/>
      <c r="AF47" s="206"/>
    </row>
    <row r="48" spans="2:42" ht="14.25" customHeight="1" thickBot="1" x14ac:dyDescent="0.2">
      <c r="B48" s="189" t="s">
        <v>2</v>
      </c>
      <c r="C48" s="190"/>
      <c r="D48" s="190"/>
      <c r="E48" s="190"/>
      <c r="F48" s="190"/>
      <c r="G48" s="191"/>
      <c r="H48" s="201" t="s">
        <v>235</v>
      </c>
      <c r="I48" s="202"/>
      <c r="J48" s="202"/>
      <c r="K48" s="202"/>
      <c r="L48" s="203"/>
      <c r="M48" s="186">
        <f>M46/M47</f>
        <v>1.1208333333333333</v>
      </c>
      <c r="N48" s="187"/>
      <c r="O48" s="187"/>
      <c r="P48" s="188"/>
      <c r="Q48" s="186">
        <f>Q46/Q47</f>
        <v>1.1041666666666667</v>
      </c>
      <c r="R48" s="187"/>
      <c r="S48" s="187"/>
      <c r="T48" s="188"/>
      <c r="U48" s="186">
        <f>U46/U47</f>
        <v>1.1291666666666667</v>
      </c>
      <c r="V48" s="187"/>
      <c r="W48" s="187"/>
      <c r="X48" s="188"/>
      <c r="Y48" s="186">
        <f>Y46/Y47</f>
        <v>1.1083333333333334</v>
      </c>
      <c r="Z48" s="187"/>
      <c r="AA48" s="187"/>
      <c r="AB48" s="188"/>
      <c r="AC48" s="186">
        <f>AC46/AC47</f>
        <v>1.0625</v>
      </c>
      <c r="AD48" s="187"/>
      <c r="AE48" s="187"/>
      <c r="AF48" s="188"/>
    </row>
    <row r="49" spans="1:32" ht="13.5" customHeight="1" x14ac:dyDescent="0.15">
      <c r="B49" s="192" t="s">
        <v>28</v>
      </c>
      <c r="C49" s="193"/>
      <c r="D49" s="193"/>
      <c r="E49" s="193"/>
      <c r="F49" s="193"/>
      <c r="G49" s="194"/>
      <c r="H49" s="207" t="s">
        <v>37</v>
      </c>
      <c r="I49" s="208"/>
      <c r="J49" s="208"/>
      <c r="K49" s="208"/>
      <c r="L49" s="209"/>
      <c r="M49" s="213">
        <f>SUM(M31,M34,M37,M40,M43,M46)</f>
        <v>4965</v>
      </c>
      <c r="N49" s="214"/>
      <c r="O49" s="214"/>
      <c r="P49" s="215"/>
      <c r="Q49" s="213">
        <f>SUM(Q31,Q34,Q37,Q40,Q43,Q46)</f>
        <v>4951</v>
      </c>
      <c r="R49" s="214"/>
      <c r="S49" s="214"/>
      <c r="T49" s="215"/>
      <c r="U49" s="213">
        <f>SUM(U31,U34,U37,U40,U43,U46)</f>
        <v>4925</v>
      </c>
      <c r="V49" s="214"/>
      <c r="W49" s="214"/>
      <c r="X49" s="215"/>
      <c r="Y49" s="213">
        <f>SUM(Y31,Y34,Y37,Y40,Y43,Y46)</f>
        <v>4904</v>
      </c>
      <c r="Z49" s="214"/>
      <c r="AA49" s="214"/>
      <c r="AB49" s="215"/>
      <c r="AC49" s="213">
        <f>SUM(AC31,AC34,AC37,AC40,AC43,AC46)</f>
        <v>4945</v>
      </c>
      <c r="AD49" s="214"/>
      <c r="AE49" s="214"/>
      <c r="AF49" s="222"/>
    </row>
    <row r="50" spans="1:32" ht="13.5" customHeight="1" x14ac:dyDescent="0.15">
      <c r="B50" s="195" t="s">
        <v>2</v>
      </c>
      <c r="C50" s="190"/>
      <c r="D50" s="190"/>
      <c r="E50" s="190"/>
      <c r="F50" s="190"/>
      <c r="G50" s="191"/>
      <c r="H50" s="160" t="s">
        <v>38</v>
      </c>
      <c r="I50" s="161"/>
      <c r="J50" s="161"/>
      <c r="K50" s="161"/>
      <c r="L50" s="162"/>
      <c r="M50" s="204">
        <f>SUM(M32,M35,M38,M41,M44,M47)</f>
        <v>4605</v>
      </c>
      <c r="N50" s="205"/>
      <c r="O50" s="205"/>
      <c r="P50" s="206"/>
      <c r="Q50" s="204">
        <f>SUM(Q32,Q35,Q38,Q41,Q44,Q47)</f>
        <v>4605</v>
      </c>
      <c r="R50" s="205"/>
      <c r="S50" s="205"/>
      <c r="T50" s="206"/>
      <c r="U50" s="204">
        <f>SUM(U32,U35,U38,U41,U44,U47)</f>
        <v>4605</v>
      </c>
      <c r="V50" s="205"/>
      <c r="W50" s="205"/>
      <c r="X50" s="206"/>
      <c r="Y50" s="204">
        <f>SUM(Y32,Y35,Y38,Y41,Y44,Y47)</f>
        <v>4605</v>
      </c>
      <c r="Z50" s="205"/>
      <c r="AA50" s="205"/>
      <c r="AB50" s="206"/>
      <c r="AC50" s="204">
        <f>SUM(AC32,AC35,AC38,AC41,AC44,AC47)</f>
        <v>4605</v>
      </c>
      <c r="AD50" s="205"/>
      <c r="AE50" s="205"/>
      <c r="AF50" s="220"/>
    </row>
    <row r="51" spans="1:32" ht="14.25" customHeight="1" thickBot="1" x14ac:dyDescent="0.2">
      <c r="B51" s="196" t="s">
        <v>2</v>
      </c>
      <c r="C51" s="197"/>
      <c r="D51" s="197"/>
      <c r="E51" s="197"/>
      <c r="F51" s="197"/>
      <c r="G51" s="198"/>
      <c r="H51" s="210" t="s">
        <v>235</v>
      </c>
      <c r="I51" s="211"/>
      <c r="J51" s="211"/>
      <c r="K51" s="211"/>
      <c r="L51" s="212"/>
      <c r="M51" s="216">
        <f>M49/M50</f>
        <v>1.0781758957654723</v>
      </c>
      <c r="N51" s="217"/>
      <c r="O51" s="217"/>
      <c r="P51" s="218"/>
      <c r="Q51" s="216">
        <f>Q49/Q50</f>
        <v>1.0751357220412594</v>
      </c>
      <c r="R51" s="217"/>
      <c r="S51" s="217"/>
      <c r="T51" s="218"/>
      <c r="U51" s="216">
        <f>U49/U50</f>
        <v>1.0694896851248643</v>
      </c>
      <c r="V51" s="217"/>
      <c r="W51" s="217"/>
      <c r="X51" s="218"/>
      <c r="Y51" s="216">
        <f>Y49/Y50</f>
        <v>1.064929424538545</v>
      </c>
      <c r="Z51" s="217"/>
      <c r="AA51" s="217"/>
      <c r="AB51" s="218"/>
      <c r="AC51" s="216">
        <f>AC49/AC50</f>
        <v>1.0738327904451683</v>
      </c>
      <c r="AD51" s="217"/>
      <c r="AE51" s="217"/>
      <c r="AF51" s="221"/>
    </row>
    <row r="54" spans="1:32" s="7" customFormat="1" x14ac:dyDescent="0.1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</row>
    <row r="55" spans="1:32" s="7" customFormat="1" x14ac:dyDescent="0.1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</row>
  </sheetData>
  <mergeCells count="184">
    <mergeCell ref="AI34:AL34"/>
    <mergeCell ref="AM34:AP34"/>
    <mergeCell ref="Q50:T50"/>
    <mergeCell ref="U50:X50"/>
    <mergeCell ref="Y50:AB50"/>
    <mergeCell ref="AC50:AF50"/>
    <mergeCell ref="Q51:T51"/>
    <mergeCell ref="U51:X51"/>
    <mergeCell ref="Y51:AB51"/>
    <mergeCell ref="AC51:AF51"/>
    <mergeCell ref="Q48:T48"/>
    <mergeCell ref="U48:X48"/>
    <mergeCell ref="Y48:AB48"/>
    <mergeCell ref="AC48:AF48"/>
    <mergeCell ref="Q49:T49"/>
    <mergeCell ref="U49:X49"/>
    <mergeCell ref="Y49:AB49"/>
    <mergeCell ref="AC49:AF49"/>
    <mergeCell ref="AC47:AF47"/>
    <mergeCell ref="Q44:T44"/>
    <mergeCell ref="U44:X44"/>
    <mergeCell ref="Y44:AB44"/>
    <mergeCell ref="AC44:AF44"/>
    <mergeCell ref="Q45:T45"/>
    <mergeCell ref="U45:X45"/>
    <mergeCell ref="Y45:AB45"/>
    <mergeCell ref="AC45:AF45"/>
    <mergeCell ref="Q46:T46"/>
    <mergeCell ref="U46:X46"/>
    <mergeCell ref="Y46:AB46"/>
    <mergeCell ref="AC46:AF46"/>
    <mergeCell ref="Q47:T47"/>
    <mergeCell ref="U47:X47"/>
    <mergeCell ref="Y47:AB47"/>
    <mergeCell ref="AC37:AF37"/>
    <mergeCell ref="U42:X42"/>
    <mergeCell ref="Y42:AB42"/>
    <mergeCell ref="AC42:AF42"/>
    <mergeCell ref="Q43:T43"/>
    <mergeCell ref="U43:X43"/>
    <mergeCell ref="Y43:AB43"/>
    <mergeCell ref="AC43:AF43"/>
    <mergeCell ref="Y40:AB40"/>
    <mergeCell ref="AC40:AF40"/>
    <mergeCell ref="Q41:T41"/>
    <mergeCell ref="U41:X41"/>
    <mergeCell ref="Y41:AB41"/>
    <mergeCell ref="AC41:AF41"/>
    <mergeCell ref="M51:P51"/>
    <mergeCell ref="Q30:T30"/>
    <mergeCell ref="U30:X30"/>
    <mergeCell ref="Q32:T32"/>
    <mergeCell ref="U32:X32"/>
    <mergeCell ref="Q34:T34"/>
    <mergeCell ref="U34:X34"/>
    <mergeCell ref="Q36:T36"/>
    <mergeCell ref="U36:X36"/>
    <mergeCell ref="Q38:T38"/>
    <mergeCell ref="U38:X38"/>
    <mergeCell ref="Q40:T40"/>
    <mergeCell ref="U40:X40"/>
    <mergeCell ref="Q42:T42"/>
    <mergeCell ref="M43:P43"/>
    <mergeCell ref="M44:P44"/>
    <mergeCell ref="Q35:T35"/>
    <mergeCell ref="U35:X35"/>
    <mergeCell ref="Q33:T33"/>
    <mergeCell ref="U33:X33"/>
    <mergeCell ref="Q39:T39"/>
    <mergeCell ref="U39:X39"/>
    <mergeCell ref="Q37:T37"/>
    <mergeCell ref="U37:X37"/>
    <mergeCell ref="H48:L48"/>
    <mergeCell ref="Y30:AB30"/>
    <mergeCell ref="AC30:AF30"/>
    <mergeCell ref="Q31:T31"/>
    <mergeCell ref="U31:X31"/>
    <mergeCell ref="Y31:AB31"/>
    <mergeCell ref="AC31:AF31"/>
    <mergeCell ref="M49:P49"/>
    <mergeCell ref="M50:P50"/>
    <mergeCell ref="Y34:AB34"/>
    <mergeCell ref="AC34:AF34"/>
    <mergeCell ref="Y35:AB35"/>
    <mergeCell ref="AC35:AF35"/>
    <mergeCell ref="Y32:AB32"/>
    <mergeCell ref="AC32:AF32"/>
    <mergeCell ref="Y33:AB33"/>
    <mergeCell ref="AC33:AF33"/>
    <mergeCell ref="Y38:AB38"/>
    <mergeCell ref="AC38:AF38"/>
    <mergeCell ref="Y39:AB39"/>
    <mergeCell ref="AC39:AF39"/>
    <mergeCell ref="Y36:AB36"/>
    <mergeCell ref="AC36:AF36"/>
    <mergeCell ref="Y37:AB37"/>
    <mergeCell ref="M39:P39"/>
    <mergeCell ref="M40:P40"/>
    <mergeCell ref="M41:P41"/>
    <mergeCell ref="M42:P42"/>
    <mergeCell ref="H43:L43"/>
    <mergeCell ref="H44:L44"/>
    <mergeCell ref="H45:L45"/>
    <mergeCell ref="H46:L46"/>
    <mergeCell ref="H47:L47"/>
    <mergeCell ref="H39:L39"/>
    <mergeCell ref="H40:L40"/>
    <mergeCell ref="H41:L41"/>
    <mergeCell ref="H42:L42"/>
    <mergeCell ref="M30:P30"/>
    <mergeCell ref="M31:P31"/>
    <mergeCell ref="M32:P32"/>
    <mergeCell ref="M33:P33"/>
    <mergeCell ref="M34:P34"/>
    <mergeCell ref="M35:P35"/>
    <mergeCell ref="M36:P36"/>
    <mergeCell ref="M37:P37"/>
    <mergeCell ref="M38:P38"/>
    <mergeCell ref="M48:P48"/>
    <mergeCell ref="B46:G48"/>
    <mergeCell ref="B49:G51"/>
    <mergeCell ref="B30:G30"/>
    <mergeCell ref="B31:G33"/>
    <mergeCell ref="B34:G36"/>
    <mergeCell ref="B37:G39"/>
    <mergeCell ref="B40:G42"/>
    <mergeCell ref="B43:G45"/>
    <mergeCell ref="H30:L30"/>
    <mergeCell ref="H31:L31"/>
    <mergeCell ref="H32:L32"/>
    <mergeCell ref="H33:L33"/>
    <mergeCell ref="H34:L34"/>
    <mergeCell ref="H35:L35"/>
    <mergeCell ref="H36:L36"/>
    <mergeCell ref="H37:L37"/>
    <mergeCell ref="H38:L38"/>
    <mergeCell ref="M45:P45"/>
    <mergeCell ref="M46:P46"/>
    <mergeCell ref="M47:P47"/>
    <mergeCell ref="H49:L49"/>
    <mergeCell ref="H50:L50"/>
    <mergeCell ref="H51:L51"/>
    <mergeCell ref="R10:W11"/>
    <mergeCell ref="X10:Y10"/>
    <mergeCell ref="Z10:AB10"/>
    <mergeCell ref="AC10:AF11"/>
    <mergeCell ref="H11:I11"/>
    <mergeCell ref="J11:L11"/>
    <mergeCell ref="X11:Y11"/>
    <mergeCell ref="Z11:AB11"/>
    <mergeCell ref="H10:I10"/>
    <mergeCell ref="J10:L10"/>
    <mergeCell ref="M10:P11"/>
    <mergeCell ref="R6:W7"/>
    <mergeCell ref="X6:Y6"/>
    <mergeCell ref="Z6:AB6"/>
    <mergeCell ref="AC6:AF7"/>
    <mergeCell ref="H7:I7"/>
    <mergeCell ref="J7:L7"/>
    <mergeCell ref="X7:Y7"/>
    <mergeCell ref="Z7:AB7"/>
    <mergeCell ref="B8:G9"/>
    <mergeCell ref="H8:I8"/>
    <mergeCell ref="J8:L8"/>
    <mergeCell ref="M8:P9"/>
    <mergeCell ref="R8:W9"/>
    <mergeCell ref="X8:Y8"/>
    <mergeCell ref="Z8:AB8"/>
    <mergeCell ref="AC8:AF9"/>
    <mergeCell ref="H9:I9"/>
    <mergeCell ref="J9:L9"/>
    <mergeCell ref="X9:Y9"/>
    <mergeCell ref="Z9:AB9"/>
    <mergeCell ref="B12:G13"/>
    <mergeCell ref="H12:I12"/>
    <mergeCell ref="J12:L12"/>
    <mergeCell ref="M12:P13"/>
    <mergeCell ref="H13:I13"/>
    <mergeCell ref="J13:L13"/>
    <mergeCell ref="B6:G7"/>
    <mergeCell ref="H6:I6"/>
    <mergeCell ref="J6:L6"/>
    <mergeCell ref="M6:P7"/>
    <mergeCell ref="B10:G11"/>
  </mergeCells>
  <phoneticPr fontId="2"/>
  <conditionalFormatting sqref="AG10:AG11">
    <cfRule type="containsText" dxfId="243" priority="128" operator="containsText" text="無し">
      <formula>NOT(ISERROR(SEARCH("無し",AG10)))</formula>
    </cfRule>
    <cfRule type="containsText" dxfId="242" priority="129" operator="containsText" text="変動">
      <formula>NOT(ISERROR(SEARCH("変動",AG10)))</formula>
    </cfRule>
    <cfRule type="containsText" dxfId="241" priority="130" operator="containsText" text="減少">
      <formula>NOT(ISERROR(SEARCH("減少",AG10)))</formula>
    </cfRule>
    <cfRule type="containsText" dxfId="240" priority="131" operator="containsText" text="増加">
      <formula>NOT(ISERROR(SEARCH("増加",AG10)))</formula>
    </cfRule>
    <cfRule type="containsText" dxfId="239" priority="132" operator="containsText" text="安定">
      <formula>NOT(ISERROR(SEARCH("安定",AG10)))</formula>
    </cfRule>
  </conditionalFormatting>
  <conditionalFormatting sqref="AG8:AG9">
    <cfRule type="containsText" dxfId="238" priority="105" operator="containsText" text="無し">
      <formula>NOT(ISERROR(SEARCH("無し",AG8)))</formula>
    </cfRule>
    <cfRule type="containsText" dxfId="237" priority="106" operator="containsText" text="変動">
      <formula>NOT(ISERROR(SEARCH("変動",AG8)))</formula>
    </cfRule>
    <cfRule type="containsText" dxfId="236" priority="107" operator="containsText" text="減少">
      <formula>NOT(ISERROR(SEARCH("減少",AG8)))</formula>
    </cfRule>
    <cfRule type="containsText" dxfId="235" priority="108" operator="containsText" text="増加">
      <formula>NOT(ISERROR(SEARCH("増加",AG8)))</formula>
    </cfRule>
    <cfRule type="containsText" dxfId="234" priority="109" operator="containsText" text="安定">
      <formula>NOT(ISERROR(SEARCH("安定",AG8)))</formula>
    </cfRule>
  </conditionalFormatting>
  <conditionalFormatting sqref="AG6:AG7">
    <cfRule type="containsText" dxfId="233" priority="90" operator="containsText" text="無し">
      <formula>NOT(ISERROR(SEARCH("無し",AG6)))</formula>
    </cfRule>
    <cfRule type="containsText" dxfId="232" priority="91" operator="containsText" text="変動">
      <formula>NOT(ISERROR(SEARCH("変動",AG6)))</formula>
    </cfRule>
    <cfRule type="containsText" dxfId="231" priority="92" operator="containsText" text="減少">
      <formula>NOT(ISERROR(SEARCH("減少",AG6)))</formula>
    </cfRule>
    <cfRule type="containsText" dxfId="230" priority="93" operator="containsText" text="増加">
      <formula>NOT(ISERROR(SEARCH("増加",AG6)))</formula>
    </cfRule>
    <cfRule type="containsText" dxfId="229" priority="94" operator="containsText" text="安定">
      <formula>NOT(ISERROR(SEARCH("安定",AG6)))</formula>
    </cfRule>
  </conditionalFormatting>
  <conditionalFormatting sqref="M6">
    <cfRule type="containsText" dxfId="228" priority="59" operator="containsText" text="―">
      <formula>NOT(ISERROR(SEARCH("―",M6)))</formula>
    </cfRule>
    <cfRule type="containsText" dxfId="227" priority="60" operator="containsText" text="隔年で">
      <formula>NOT(ISERROR(SEARCH("隔年で",M6)))</formula>
    </cfRule>
    <cfRule type="containsText" dxfId="226" priority="61" operator="containsText" text="年度により">
      <formula>NOT(ISERROR(SEARCH("年度により",M6)))</formula>
    </cfRule>
    <cfRule type="containsText" dxfId="225" priority="62" operator="containsText" text="減少傾向">
      <formula>NOT(ISERROR(SEARCH("減少傾向",M6)))</formula>
    </cfRule>
    <cfRule type="containsText" dxfId="224" priority="63" operator="containsText" text="増加傾向">
      <formula>NOT(ISERROR(SEARCH("増加傾向",M6)))</formula>
    </cfRule>
    <cfRule type="containsText" dxfId="223" priority="64" operator="containsText" text="同程度">
      <formula>NOT(ISERROR(SEARCH("同程度",M6)))</formula>
    </cfRule>
  </conditionalFormatting>
  <conditionalFormatting sqref="M6">
    <cfRule type="containsText" dxfId="222" priority="57" operator="containsText" text="最新年度のみ減少">
      <formula>NOT(ISERROR(SEARCH("最新年度のみ減少",M6)))</formula>
    </cfRule>
    <cfRule type="containsText" dxfId="221" priority="58" operator="containsText" text="最新年度のみ増加">
      <formula>NOT(ISERROR(SEARCH("最新年度のみ増加",M6)))</formula>
    </cfRule>
  </conditionalFormatting>
  <conditionalFormatting sqref="M8">
    <cfRule type="containsText" dxfId="220" priority="51" operator="containsText" text="―">
      <formula>NOT(ISERROR(SEARCH("―",M8)))</formula>
    </cfRule>
    <cfRule type="containsText" dxfId="219" priority="52" operator="containsText" text="隔年で">
      <formula>NOT(ISERROR(SEARCH("隔年で",M8)))</formula>
    </cfRule>
    <cfRule type="containsText" dxfId="218" priority="53" operator="containsText" text="年度により">
      <formula>NOT(ISERROR(SEARCH("年度により",M8)))</formula>
    </cfRule>
    <cfRule type="containsText" dxfId="217" priority="54" operator="containsText" text="減少傾向">
      <formula>NOT(ISERROR(SEARCH("減少傾向",M8)))</formula>
    </cfRule>
    <cfRule type="containsText" dxfId="216" priority="55" operator="containsText" text="増加傾向">
      <formula>NOT(ISERROR(SEARCH("増加傾向",M8)))</formula>
    </cfRule>
    <cfRule type="containsText" dxfId="215" priority="56" operator="containsText" text="同程度">
      <formula>NOT(ISERROR(SEARCH("同程度",M8)))</formula>
    </cfRule>
  </conditionalFormatting>
  <conditionalFormatting sqref="M8">
    <cfRule type="containsText" dxfId="214" priority="49" operator="containsText" text="最新年度のみ減少">
      <formula>NOT(ISERROR(SEARCH("最新年度のみ減少",M8)))</formula>
    </cfRule>
    <cfRule type="containsText" dxfId="213" priority="50" operator="containsText" text="最新年度のみ増加">
      <formula>NOT(ISERROR(SEARCH("最新年度のみ増加",M8)))</formula>
    </cfRule>
  </conditionalFormatting>
  <conditionalFormatting sqref="M10">
    <cfRule type="containsText" dxfId="212" priority="43" operator="containsText" text="―">
      <formula>NOT(ISERROR(SEARCH("―",M10)))</formula>
    </cfRule>
    <cfRule type="containsText" dxfId="211" priority="44" operator="containsText" text="隔年で">
      <formula>NOT(ISERROR(SEARCH("隔年で",M10)))</formula>
    </cfRule>
    <cfRule type="containsText" dxfId="210" priority="45" operator="containsText" text="年度により">
      <formula>NOT(ISERROR(SEARCH("年度により",M10)))</formula>
    </cfRule>
    <cfRule type="containsText" dxfId="209" priority="46" operator="containsText" text="減少傾向">
      <formula>NOT(ISERROR(SEARCH("減少傾向",M10)))</formula>
    </cfRule>
    <cfRule type="containsText" dxfId="208" priority="47" operator="containsText" text="増加傾向">
      <formula>NOT(ISERROR(SEARCH("増加傾向",M10)))</formula>
    </cfRule>
    <cfRule type="containsText" dxfId="207" priority="48" operator="containsText" text="同程度">
      <formula>NOT(ISERROR(SEARCH("同程度",M10)))</formula>
    </cfRule>
  </conditionalFormatting>
  <conditionalFormatting sqref="M10">
    <cfRule type="containsText" dxfId="206" priority="41" operator="containsText" text="最新年度のみ減少">
      <formula>NOT(ISERROR(SEARCH("最新年度のみ減少",M10)))</formula>
    </cfRule>
    <cfRule type="containsText" dxfId="205" priority="42" operator="containsText" text="最新年度のみ増加">
      <formula>NOT(ISERROR(SEARCH("最新年度のみ増加",M10)))</formula>
    </cfRule>
  </conditionalFormatting>
  <conditionalFormatting sqref="M12">
    <cfRule type="containsText" dxfId="204" priority="35" operator="containsText" text="―">
      <formula>NOT(ISERROR(SEARCH("―",M12)))</formula>
    </cfRule>
    <cfRule type="containsText" dxfId="203" priority="36" operator="containsText" text="隔年で">
      <formula>NOT(ISERROR(SEARCH("隔年で",M12)))</formula>
    </cfRule>
    <cfRule type="containsText" dxfId="202" priority="37" operator="containsText" text="年度により">
      <formula>NOT(ISERROR(SEARCH("年度により",M12)))</formula>
    </cfRule>
    <cfRule type="containsText" dxfId="201" priority="38" operator="containsText" text="減少傾向">
      <formula>NOT(ISERROR(SEARCH("減少傾向",M12)))</formula>
    </cfRule>
    <cfRule type="containsText" dxfId="200" priority="39" operator="containsText" text="増加傾向">
      <formula>NOT(ISERROR(SEARCH("増加傾向",M12)))</formula>
    </cfRule>
    <cfRule type="containsText" dxfId="199" priority="40" operator="containsText" text="同程度">
      <formula>NOT(ISERROR(SEARCH("同程度",M12)))</formula>
    </cfRule>
  </conditionalFormatting>
  <conditionalFormatting sqref="M12">
    <cfRule type="containsText" dxfId="198" priority="33" operator="containsText" text="最新年度のみ減少">
      <formula>NOT(ISERROR(SEARCH("最新年度のみ減少",M12)))</formula>
    </cfRule>
    <cfRule type="containsText" dxfId="197" priority="34" operator="containsText" text="最新年度のみ増加">
      <formula>NOT(ISERROR(SEARCH("最新年度のみ増加",M12)))</formula>
    </cfRule>
  </conditionalFormatting>
  <conditionalFormatting sqref="AC6">
    <cfRule type="containsText" dxfId="196" priority="19" operator="containsText" text="―">
      <formula>NOT(ISERROR(SEARCH("―",AC6)))</formula>
    </cfRule>
    <cfRule type="containsText" dxfId="195" priority="20" operator="containsText" text="隔年で">
      <formula>NOT(ISERROR(SEARCH("隔年で",AC6)))</formula>
    </cfRule>
    <cfRule type="containsText" dxfId="194" priority="21" operator="containsText" text="年度により">
      <formula>NOT(ISERROR(SEARCH("年度により",AC6)))</formula>
    </cfRule>
    <cfRule type="containsText" dxfId="193" priority="22" operator="containsText" text="減少傾向">
      <formula>NOT(ISERROR(SEARCH("減少傾向",AC6)))</formula>
    </cfRule>
    <cfRule type="containsText" dxfId="192" priority="23" operator="containsText" text="増加傾向">
      <formula>NOT(ISERROR(SEARCH("増加傾向",AC6)))</formula>
    </cfRule>
    <cfRule type="containsText" dxfId="191" priority="24" operator="containsText" text="同程度">
      <formula>NOT(ISERROR(SEARCH("同程度",AC6)))</formula>
    </cfRule>
  </conditionalFormatting>
  <conditionalFormatting sqref="AC6">
    <cfRule type="containsText" dxfId="190" priority="17" operator="containsText" text="最新年度のみ減少">
      <formula>NOT(ISERROR(SEARCH("最新年度のみ減少",AC6)))</formula>
    </cfRule>
    <cfRule type="containsText" dxfId="189" priority="18" operator="containsText" text="最新年度のみ増加">
      <formula>NOT(ISERROR(SEARCH("最新年度のみ増加",AC6)))</formula>
    </cfRule>
  </conditionalFormatting>
  <conditionalFormatting sqref="AC8">
    <cfRule type="containsText" dxfId="188" priority="11" operator="containsText" text="―">
      <formula>NOT(ISERROR(SEARCH("―",AC8)))</formula>
    </cfRule>
    <cfRule type="containsText" dxfId="187" priority="12" operator="containsText" text="隔年で">
      <formula>NOT(ISERROR(SEARCH("隔年で",AC8)))</formula>
    </cfRule>
    <cfRule type="containsText" dxfId="186" priority="13" operator="containsText" text="年度により">
      <formula>NOT(ISERROR(SEARCH("年度により",AC8)))</formula>
    </cfRule>
    <cfRule type="containsText" dxfId="185" priority="14" operator="containsText" text="減少傾向">
      <formula>NOT(ISERROR(SEARCH("減少傾向",AC8)))</formula>
    </cfRule>
    <cfRule type="containsText" dxfId="184" priority="15" operator="containsText" text="増加傾向">
      <formula>NOT(ISERROR(SEARCH("増加傾向",AC8)))</formula>
    </cfRule>
    <cfRule type="containsText" dxfId="183" priority="16" operator="containsText" text="同程度">
      <formula>NOT(ISERROR(SEARCH("同程度",AC8)))</formula>
    </cfRule>
  </conditionalFormatting>
  <conditionalFormatting sqref="AC8">
    <cfRule type="containsText" dxfId="182" priority="9" operator="containsText" text="最新年度のみ減少">
      <formula>NOT(ISERROR(SEARCH("最新年度のみ減少",AC8)))</formula>
    </cfRule>
    <cfRule type="containsText" dxfId="181" priority="10" operator="containsText" text="最新年度のみ増加">
      <formula>NOT(ISERROR(SEARCH("最新年度のみ増加",AC8)))</formula>
    </cfRule>
  </conditionalFormatting>
  <conditionalFormatting sqref="AC10">
    <cfRule type="containsText" dxfId="180" priority="3" operator="containsText" text="―">
      <formula>NOT(ISERROR(SEARCH("―",AC10)))</formula>
    </cfRule>
    <cfRule type="containsText" dxfId="179" priority="4" operator="containsText" text="隔年で">
      <formula>NOT(ISERROR(SEARCH("隔年で",AC10)))</formula>
    </cfRule>
    <cfRule type="containsText" dxfId="178" priority="5" operator="containsText" text="年度により">
      <formula>NOT(ISERROR(SEARCH("年度により",AC10)))</formula>
    </cfRule>
    <cfRule type="containsText" dxfId="177" priority="6" operator="containsText" text="減少傾向">
      <formula>NOT(ISERROR(SEARCH("減少傾向",AC10)))</formula>
    </cfRule>
    <cfRule type="containsText" dxfId="176" priority="7" operator="containsText" text="増加傾向">
      <formula>NOT(ISERROR(SEARCH("増加傾向",AC10)))</formula>
    </cfRule>
    <cfRule type="containsText" dxfId="175" priority="8" operator="containsText" text="同程度">
      <formula>NOT(ISERROR(SEARCH("同程度",AC10)))</formula>
    </cfRule>
  </conditionalFormatting>
  <conditionalFormatting sqref="AC10">
    <cfRule type="containsText" dxfId="174" priority="1" operator="containsText" text="最新年度のみ減少">
      <formula>NOT(ISERROR(SEARCH("最新年度のみ減少",AC10)))</formula>
    </cfRule>
    <cfRule type="containsText" dxfId="173" priority="2" operator="containsText" text="最新年度のみ増加">
      <formula>NOT(ISERROR(SEARCH("最新年度のみ増加",AC10)))</formula>
    </cfRule>
  </conditionalFormatting>
  <hyperlinks>
    <hyperlink ref="AH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高知大学学則
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6"/>
  <sheetViews>
    <sheetView workbookViewId="0"/>
  </sheetViews>
  <sheetFormatPr defaultRowHeight="13.5" x14ac:dyDescent="0.15"/>
  <cols>
    <col min="1" max="1" width="0.625" customWidth="1"/>
    <col min="2" max="32" width="3" customWidth="1"/>
    <col min="33" max="34" width="0.625" customWidth="1"/>
    <col min="35" max="35" width="20.5" bestFit="1" customWidth="1"/>
  </cols>
  <sheetData>
    <row r="1" spans="1:40" ht="24" customHeight="1" thickBot="1" x14ac:dyDescent="0.2">
      <c r="A1" s="2" t="s">
        <v>15</v>
      </c>
      <c r="B1" s="2"/>
      <c r="C1" s="2"/>
      <c r="AI1" s="9" t="s">
        <v>25</v>
      </c>
    </row>
    <row r="2" spans="1:40" ht="24" customHeight="1" x14ac:dyDescent="0.15">
      <c r="A2" s="2" t="s">
        <v>30</v>
      </c>
      <c r="B2" s="2"/>
      <c r="C2" s="2"/>
    </row>
    <row r="3" spans="1:40" x14ac:dyDescent="0.15">
      <c r="A3" s="4"/>
      <c r="B3" s="4" t="s">
        <v>53</v>
      </c>
      <c r="C3" s="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5"/>
      <c r="AI3" s="5"/>
      <c r="AJ3" s="5"/>
      <c r="AK3" s="5"/>
      <c r="AL3" s="5"/>
      <c r="AM3" s="5"/>
      <c r="AN3" s="5"/>
    </row>
    <row r="4" spans="1:40" x14ac:dyDescent="0.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7"/>
      <c r="AH4" s="5"/>
      <c r="AI4" s="5"/>
      <c r="AJ4" s="5"/>
      <c r="AK4" s="5"/>
      <c r="AL4" s="5"/>
      <c r="AM4" s="5"/>
      <c r="AN4" s="5"/>
    </row>
    <row r="5" spans="1:40" s="5" customFormat="1" ht="18.75" customHeight="1" x14ac:dyDescent="0.15">
      <c r="A5" s="12"/>
      <c r="B5" s="4" t="s">
        <v>195</v>
      </c>
      <c r="C5" s="12"/>
      <c r="D5" s="12"/>
      <c r="E5" s="12"/>
      <c r="F5" s="12"/>
      <c r="G5" s="4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</row>
    <row r="6" spans="1:40" s="5" customFormat="1" ht="17.25" customHeight="1" x14ac:dyDescent="0.15">
      <c r="A6" s="13"/>
      <c r="B6" s="165" t="s">
        <v>185</v>
      </c>
      <c r="C6" s="166"/>
      <c r="D6" s="166"/>
      <c r="E6" s="166"/>
      <c r="F6" s="166"/>
      <c r="G6" s="167"/>
      <c r="H6" s="171" t="s">
        <v>51</v>
      </c>
      <c r="I6" s="171"/>
      <c r="J6" s="172">
        <f>AVERAGE('2.グラフデータ'!D19:H19)</f>
        <v>1.0695999999999999</v>
      </c>
      <c r="K6" s="172"/>
      <c r="L6" s="172"/>
      <c r="M6" s="173" t="str">
        <f>'2.グラフデータ'!AD19</f>
        <v>年度により増減</v>
      </c>
      <c r="N6" s="174"/>
      <c r="O6" s="174"/>
      <c r="P6" s="175"/>
      <c r="Q6" s="16"/>
      <c r="R6" s="182" t="s">
        <v>243</v>
      </c>
      <c r="S6" s="171"/>
      <c r="T6" s="171"/>
      <c r="U6" s="171"/>
      <c r="V6" s="171"/>
      <c r="W6" s="171"/>
      <c r="X6" s="171" t="s">
        <v>51</v>
      </c>
      <c r="Y6" s="171"/>
      <c r="Z6" s="172">
        <f>AVERAGE('2.グラフデータ'!D20:H20)</f>
        <v>0.8886666666666666</v>
      </c>
      <c r="AA6" s="172"/>
      <c r="AB6" s="172"/>
      <c r="AC6" s="173" t="str">
        <f>'2.グラフデータ'!AD20</f>
        <v>―</v>
      </c>
      <c r="AD6" s="174"/>
      <c r="AE6" s="174"/>
      <c r="AF6" s="175"/>
      <c r="AG6" s="14"/>
    </row>
    <row r="7" spans="1:40" s="5" customFormat="1" ht="17.25" customHeight="1" x14ac:dyDescent="0.15">
      <c r="A7" s="13"/>
      <c r="B7" s="168"/>
      <c r="C7" s="169"/>
      <c r="D7" s="169"/>
      <c r="E7" s="169"/>
      <c r="F7" s="169"/>
      <c r="G7" s="170"/>
      <c r="H7" s="171" t="s">
        <v>52</v>
      </c>
      <c r="I7" s="171"/>
      <c r="J7" s="179">
        <f>'2.グラフデータ'!H19-'2.グラフデータ'!D19</f>
        <v>0.65300000000000002</v>
      </c>
      <c r="K7" s="180"/>
      <c r="L7" s="181"/>
      <c r="M7" s="176"/>
      <c r="N7" s="177"/>
      <c r="O7" s="177"/>
      <c r="P7" s="178"/>
      <c r="Q7" s="17"/>
      <c r="R7" s="171"/>
      <c r="S7" s="171"/>
      <c r="T7" s="171"/>
      <c r="U7" s="171"/>
      <c r="V7" s="171"/>
      <c r="W7" s="171"/>
      <c r="X7" s="171" t="s">
        <v>52</v>
      </c>
      <c r="Y7" s="171"/>
      <c r="Z7" s="179">
        <f>'2.グラフデータ'!F20-'2.グラフデータ'!D20</f>
        <v>0.33299999999999996</v>
      </c>
      <c r="AA7" s="180"/>
      <c r="AB7" s="181"/>
      <c r="AC7" s="176"/>
      <c r="AD7" s="177"/>
      <c r="AE7" s="177"/>
      <c r="AF7" s="178"/>
      <c r="AG7" s="14"/>
    </row>
    <row r="8" spans="1:40" s="5" customFormat="1" ht="17.25" customHeight="1" x14ac:dyDescent="0.15">
      <c r="A8" s="13"/>
      <c r="B8" s="165" t="s">
        <v>190</v>
      </c>
      <c r="C8" s="166"/>
      <c r="D8" s="166"/>
      <c r="E8" s="166"/>
      <c r="F8" s="166"/>
      <c r="G8" s="167"/>
      <c r="H8" s="171" t="s">
        <v>51</v>
      </c>
      <c r="I8" s="171"/>
      <c r="J8" s="172">
        <f>AVERAGE('2.グラフデータ'!D21:H21)</f>
        <v>1.1094000000000002</v>
      </c>
      <c r="K8" s="172"/>
      <c r="L8" s="172"/>
      <c r="M8" s="173" t="str">
        <f>'2.グラフデータ'!AD21</f>
        <v>最新年度のみ減少</v>
      </c>
      <c r="N8" s="174"/>
      <c r="O8" s="174"/>
      <c r="P8" s="175"/>
      <c r="Q8" s="16"/>
      <c r="R8" s="182" t="s">
        <v>181</v>
      </c>
      <c r="S8" s="171"/>
      <c r="T8" s="171"/>
      <c r="U8" s="171"/>
      <c r="V8" s="171"/>
      <c r="W8" s="171"/>
      <c r="X8" s="171" t="s">
        <v>51</v>
      </c>
      <c r="Y8" s="171"/>
      <c r="Z8" s="172">
        <f>AVERAGE('2.グラフデータ'!D22:H22)</f>
        <v>0.8468</v>
      </c>
      <c r="AA8" s="172"/>
      <c r="AB8" s="172"/>
      <c r="AC8" s="173" t="str">
        <f>'2.グラフデータ'!AD22</f>
        <v>年度により増減</v>
      </c>
      <c r="AD8" s="174"/>
      <c r="AE8" s="174"/>
      <c r="AF8" s="175"/>
      <c r="AG8" s="14"/>
    </row>
    <row r="9" spans="1:40" s="5" customFormat="1" ht="17.25" customHeight="1" x14ac:dyDescent="0.15">
      <c r="A9" s="13"/>
      <c r="B9" s="168"/>
      <c r="C9" s="169"/>
      <c r="D9" s="169"/>
      <c r="E9" s="169"/>
      <c r="F9" s="169"/>
      <c r="G9" s="170"/>
      <c r="H9" s="171" t="s">
        <v>52</v>
      </c>
      <c r="I9" s="171"/>
      <c r="J9" s="179">
        <f>'2.グラフデータ'!H21-'2.グラフデータ'!D21</f>
        <v>0.21700000000000008</v>
      </c>
      <c r="K9" s="180"/>
      <c r="L9" s="181"/>
      <c r="M9" s="176"/>
      <c r="N9" s="177"/>
      <c r="O9" s="177"/>
      <c r="P9" s="178"/>
      <c r="Q9" s="17"/>
      <c r="R9" s="171"/>
      <c r="S9" s="171"/>
      <c r="T9" s="171"/>
      <c r="U9" s="171"/>
      <c r="V9" s="171"/>
      <c r="W9" s="171"/>
      <c r="X9" s="171" t="s">
        <v>52</v>
      </c>
      <c r="Y9" s="171"/>
      <c r="Z9" s="179">
        <f>'2.グラフデータ'!H22-'2.グラフデータ'!D22</f>
        <v>-0.39999999999999997</v>
      </c>
      <c r="AA9" s="180"/>
      <c r="AB9" s="181"/>
      <c r="AC9" s="176"/>
      <c r="AD9" s="177"/>
      <c r="AE9" s="177"/>
      <c r="AF9" s="178"/>
      <c r="AG9" s="14"/>
    </row>
    <row r="10" spans="1:40" s="5" customFormat="1" ht="17.25" customHeight="1" x14ac:dyDescent="0.15">
      <c r="A10" s="13"/>
      <c r="B10" s="165" t="s">
        <v>191</v>
      </c>
      <c r="C10" s="166"/>
      <c r="D10" s="166"/>
      <c r="E10" s="166"/>
      <c r="F10" s="166"/>
      <c r="G10" s="167"/>
      <c r="H10" s="171" t="s">
        <v>51</v>
      </c>
      <c r="I10" s="171"/>
      <c r="J10" s="172">
        <f>AVERAGE('2.グラフデータ'!D23:H23)</f>
        <v>1.2252000000000001</v>
      </c>
      <c r="K10" s="172"/>
      <c r="L10" s="172"/>
      <c r="M10" s="173" t="str">
        <f>'2.グラフデータ'!AD23</f>
        <v>最新年度のみ増加</v>
      </c>
      <c r="N10" s="174"/>
      <c r="O10" s="174"/>
      <c r="P10" s="175"/>
      <c r="Q10" s="16"/>
      <c r="R10" s="182" t="s">
        <v>182</v>
      </c>
      <c r="S10" s="171"/>
      <c r="T10" s="171"/>
      <c r="U10" s="171"/>
      <c r="V10" s="171"/>
      <c r="W10" s="171"/>
      <c r="X10" s="171" t="s">
        <v>51</v>
      </c>
      <c r="Y10" s="171"/>
      <c r="Z10" s="172">
        <f>AVERAGE('2.グラフデータ'!D24:H24)</f>
        <v>0.89339999999999997</v>
      </c>
      <c r="AA10" s="172"/>
      <c r="AB10" s="172"/>
      <c r="AC10" s="173" t="str">
        <f>'2.グラフデータ'!AD24</f>
        <v>最新年度のみ減少</v>
      </c>
      <c r="AD10" s="174"/>
      <c r="AE10" s="174"/>
      <c r="AF10" s="175"/>
      <c r="AG10" s="14"/>
    </row>
    <row r="11" spans="1:40" s="5" customFormat="1" ht="17.25" customHeight="1" x14ac:dyDescent="0.15">
      <c r="A11" s="13"/>
      <c r="B11" s="168"/>
      <c r="C11" s="169"/>
      <c r="D11" s="169"/>
      <c r="E11" s="169"/>
      <c r="F11" s="169"/>
      <c r="G11" s="170"/>
      <c r="H11" s="171" t="s">
        <v>52</v>
      </c>
      <c r="I11" s="171"/>
      <c r="J11" s="179">
        <f>'2.グラフデータ'!H23-'2.グラフデータ'!D23</f>
        <v>-0.54200000000000004</v>
      </c>
      <c r="K11" s="180"/>
      <c r="L11" s="181"/>
      <c r="M11" s="176"/>
      <c r="N11" s="177"/>
      <c r="O11" s="177"/>
      <c r="P11" s="178"/>
      <c r="Q11" s="17"/>
      <c r="R11" s="171"/>
      <c r="S11" s="171"/>
      <c r="T11" s="171"/>
      <c r="U11" s="171"/>
      <c r="V11" s="171"/>
      <c r="W11" s="171"/>
      <c r="X11" s="171" t="s">
        <v>52</v>
      </c>
      <c r="Y11" s="171"/>
      <c r="Z11" s="179">
        <f>'2.グラフデータ'!H24-'2.グラフデータ'!D24</f>
        <v>0.35999999999999988</v>
      </c>
      <c r="AA11" s="180"/>
      <c r="AB11" s="181"/>
      <c r="AC11" s="176"/>
      <c r="AD11" s="177"/>
      <c r="AE11" s="177"/>
      <c r="AF11" s="178"/>
      <c r="AG11" s="14"/>
    </row>
    <row r="12" spans="1:40" s="5" customFormat="1" ht="17.25" customHeight="1" x14ac:dyDescent="0.15">
      <c r="A12" s="13"/>
      <c r="B12" s="165" t="s">
        <v>242</v>
      </c>
      <c r="C12" s="166"/>
      <c r="D12" s="166"/>
      <c r="E12" s="166"/>
      <c r="F12" s="166"/>
      <c r="G12" s="167"/>
      <c r="H12" s="171" t="s">
        <v>51</v>
      </c>
      <c r="I12" s="171"/>
      <c r="J12" s="172">
        <f>AVERAGE('2.グラフデータ'!D23:H23)</f>
        <v>1.2252000000000001</v>
      </c>
      <c r="K12" s="172"/>
      <c r="L12" s="172"/>
      <c r="M12" s="173" t="str">
        <f>'2.グラフデータ'!AD25</f>
        <v>年度により増減</v>
      </c>
      <c r="N12" s="174"/>
      <c r="O12" s="174"/>
      <c r="P12" s="175"/>
      <c r="Q12" s="16"/>
      <c r="R12" s="182" t="s">
        <v>244</v>
      </c>
      <c r="S12" s="171"/>
      <c r="T12" s="171"/>
      <c r="U12" s="171"/>
      <c r="V12" s="171"/>
      <c r="W12" s="171"/>
      <c r="X12" s="171" t="s">
        <v>51</v>
      </c>
      <c r="Y12" s="171"/>
      <c r="Z12" s="172">
        <f>AVERAGE('2.グラフデータ'!D26:H26)</f>
        <v>0.83299999999999996</v>
      </c>
      <c r="AA12" s="172"/>
      <c r="AB12" s="172"/>
      <c r="AC12" s="173" t="str">
        <f>'2.グラフデータ'!AD26</f>
        <v>―</v>
      </c>
      <c r="AD12" s="174"/>
      <c r="AE12" s="174"/>
      <c r="AF12" s="175"/>
      <c r="AG12" s="14"/>
    </row>
    <row r="13" spans="1:40" s="5" customFormat="1" ht="17.25" customHeight="1" x14ac:dyDescent="0.15">
      <c r="A13" s="13"/>
      <c r="B13" s="168"/>
      <c r="C13" s="169"/>
      <c r="D13" s="169"/>
      <c r="E13" s="169"/>
      <c r="F13" s="169"/>
      <c r="G13" s="170"/>
      <c r="H13" s="171" t="s">
        <v>52</v>
      </c>
      <c r="I13" s="171"/>
      <c r="J13" s="179">
        <f>'2.グラフデータ'!H23-'2.グラフデータ'!E23</f>
        <v>-0.16700000000000004</v>
      </c>
      <c r="K13" s="180"/>
      <c r="L13" s="181"/>
      <c r="M13" s="176"/>
      <c r="N13" s="177"/>
      <c r="O13" s="177"/>
      <c r="P13" s="178"/>
      <c r="Q13" s="17"/>
      <c r="R13" s="171"/>
      <c r="S13" s="171"/>
      <c r="T13" s="171"/>
      <c r="U13" s="171"/>
      <c r="V13" s="171"/>
      <c r="W13" s="171"/>
      <c r="X13" s="171" t="s">
        <v>52</v>
      </c>
      <c r="Y13" s="171"/>
      <c r="Z13" s="183" t="s">
        <v>101</v>
      </c>
      <c r="AA13" s="184"/>
      <c r="AB13" s="185"/>
      <c r="AC13" s="176"/>
      <c r="AD13" s="177"/>
      <c r="AE13" s="177"/>
      <c r="AF13" s="178"/>
      <c r="AG13" s="14"/>
    </row>
    <row r="14" spans="1:40" s="5" customFormat="1" ht="17.25" customHeight="1" x14ac:dyDescent="0.15">
      <c r="A14" s="13"/>
      <c r="B14" s="182" t="s">
        <v>183</v>
      </c>
      <c r="C14" s="171"/>
      <c r="D14" s="171"/>
      <c r="E14" s="171"/>
      <c r="F14" s="171"/>
      <c r="G14" s="171"/>
      <c r="H14" s="171" t="s">
        <v>51</v>
      </c>
      <c r="I14" s="171"/>
      <c r="J14" s="172">
        <f>AVERAGE(M55:AF55)</f>
        <v>1.003585425979415</v>
      </c>
      <c r="K14" s="172"/>
      <c r="L14" s="172"/>
      <c r="M14" s="173" t="str">
        <f>'2.グラフデータ'!AD27</f>
        <v>最新年度のみ減少</v>
      </c>
      <c r="N14" s="174"/>
      <c r="O14" s="174"/>
      <c r="P14" s="175"/>
      <c r="Q14" s="16"/>
      <c r="AG14" s="14"/>
    </row>
    <row r="15" spans="1:40" s="5" customFormat="1" ht="17.25" customHeight="1" x14ac:dyDescent="0.15">
      <c r="A15" s="13"/>
      <c r="B15" s="171"/>
      <c r="C15" s="171"/>
      <c r="D15" s="171"/>
      <c r="E15" s="171"/>
      <c r="F15" s="171"/>
      <c r="G15" s="171"/>
      <c r="H15" s="171" t="s">
        <v>52</v>
      </c>
      <c r="I15" s="171"/>
      <c r="J15" s="179">
        <f>AC55-M55</f>
        <v>0.17345008012665808</v>
      </c>
      <c r="K15" s="180"/>
      <c r="L15" s="181"/>
      <c r="M15" s="176"/>
      <c r="N15" s="177"/>
      <c r="O15" s="177"/>
      <c r="P15" s="178"/>
      <c r="Q15" s="17"/>
      <c r="AG15" s="14"/>
    </row>
    <row r="16" spans="1:40" x14ac:dyDescent="0.15">
      <c r="A16" s="2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</row>
    <row r="17" spans="1:35" x14ac:dyDescent="0.15">
      <c r="B17" s="4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5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5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5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I20" s="5"/>
    </row>
    <row r="21" spans="1:35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I21" s="5"/>
    </row>
    <row r="22" spans="1:35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I22" s="5"/>
    </row>
    <row r="23" spans="1:35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I23" s="5"/>
    </row>
    <row r="24" spans="1:35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I24" s="5"/>
    </row>
    <row r="25" spans="1:35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I25" s="5"/>
    </row>
    <row r="26" spans="1:35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I26" s="5"/>
    </row>
    <row r="27" spans="1:35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I27" s="5"/>
    </row>
    <row r="28" spans="1:35" ht="13.5" customHeight="1" x14ac:dyDescent="0.15">
      <c r="A28" s="4"/>
      <c r="B28" s="199"/>
      <c r="C28" s="199"/>
      <c r="D28" s="199"/>
      <c r="E28" s="199"/>
      <c r="F28" s="199"/>
      <c r="G28" s="199"/>
      <c r="H28" s="200"/>
      <c r="I28" s="200"/>
      <c r="J28" s="200"/>
      <c r="K28" s="200"/>
      <c r="L28" s="200"/>
      <c r="M28" s="200" t="str">
        <f>'2.グラフデータ'!Q1</f>
        <v>R2</v>
      </c>
      <c r="N28" s="200"/>
      <c r="O28" s="200"/>
      <c r="P28" s="200"/>
      <c r="Q28" s="200" t="str">
        <f>'2.グラフデータ'!R1</f>
        <v>R3</v>
      </c>
      <c r="R28" s="200"/>
      <c r="S28" s="200"/>
      <c r="T28" s="200"/>
      <c r="U28" s="200" t="str">
        <f>'2.グラフデータ'!S1</f>
        <v>R4</v>
      </c>
      <c r="V28" s="200"/>
      <c r="W28" s="200"/>
      <c r="X28" s="200"/>
      <c r="Y28" s="200" t="str">
        <f>'2.グラフデータ'!T1</f>
        <v>R5</v>
      </c>
      <c r="Z28" s="200"/>
      <c r="AA28" s="200"/>
      <c r="AB28" s="200"/>
      <c r="AC28" s="200" t="str">
        <f>'2.グラフデータ'!U1</f>
        <v>R6</v>
      </c>
      <c r="AD28" s="200"/>
      <c r="AE28" s="200"/>
      <c r="AF28" s="200"/>
    </row>
    <row r="29" spans="1:35" ht="13.5" customHeight="1" x14ac:dyDescent="0.15">
      <c r="B29" s="173" t="s">
        <v>3</v>
      </c>
      <c r="C29" s="174"/>
      <c r="D29" s="174"/>
      <c r="E29" s="174"/>
      <c r="F29" s="174"/>
      <c r="G29" s="175"/>
      <c r="H29" s="160" t="s">
        <v>37</v>
      </c>
      <c r="I29" s="161"/>
      <c r="J29" s="161"/>
      <c r="K29" s="161"/>
      <c r="L29" s="162"/>
      <c r="M29" s="204">
        <f>SUMIF('2.経年データ（専攻単位）'!A:A,M28,'2.経年データ（専攻単位）'!B:B)</f>
        <v>13</v>
      </c>
      <c r="N29" s="205"/>
      <c r="O29" s="205"/>
      <c r="P29" s="206"/>
      <c r="Q29" s="204">
        <f>SUMIF('2.経年データ（専攻単位）'!A:A,Q28,'2.経年データ（専攻単位）'!B:B)</f>
        <v>17</v>
      </c>
      <c r="R29" s="205"/>
      <c r="S29" s="205"/>
      <c r="T29" s="206"/>
      <c r="U29" s="204">
        <f>SUMIF('2.経年データ（専攻単位）'!A:A,U28,'2.経年データ（専攻単位）'!B:B)</f>
        <v>18</v>
      </c>
      <c r="V29" s="205"/>
      <c r="W29" s="205"/>
      <c r="X29" s="206"/>
      <c r="Y29" s="204">
        <f>SUMIF('2.経年データ（専攻単位）'!A:A,Y28,'2.経年データ（専攻単位）'!B:B)</f>
        <v>17</v>
      </c>
      <c r="Z29" s="205"/>
      <c r="AA29" s="205"/>
      <c r="AB29" s="206"/>
      <c r="AC29" s="204">
        <f>SUMIF('2.経年データ（専攻単位）'!A:A,AC28,'2.経年データ（専攻単位）'!B:B)</f>
        <v>22</v>
      </c>
      <c r="AD29" s="205"/>
      <c r="AE29" s="205"/>
      <c r="AF29" s="206"/>
    </row>
    <row r="30" spans="1:35" ht="13.5" customHeight="1" x14ac:dyDescent="0.15">
      <c r="B30" s="189"/>
      <c r="C30" s="190"/>
      <c r="D30" s="190"/>
      <c r="E30" s="190"/>
      <c r="F30" s="190"/>
      <c r="G30" s="191"/>
      <c r="H30" s="160" t="s">
        <v>38</v>
      </c>
      <c r="I30" s="161"/>
      <c r="J30" s="161"/>
      <c r="K30" s="161"/>
      <c r="L30" s="162"/>
      <c r="M30" s="204">
        <f>SUMIF('2.経年データ（専攻単位）'!A:A,M28,'2.経年データ（専攻単位）'!N:N)</f>
        <v>18</v>
      </c>
      <c r="N30" s="205"/>
      <c r="O30" s="205"/>
      <c r="P30" s="206"/>
      <c r="Q30" s="204">
        <f>SUMIF('2.経年データ（専攻単位）'!A:A,Q28,'2.経年データ（専攻単位）'!N:N)</f>
        <v>16</v>
      </c>
      <c r="R30" s="205"/>
      <c r="S30" s="205"/>
      <c r="T30" s="206"/>
      <c r="U30" s="204">
        <f>SUMIF('2.経年データ（専攻単位）'!A:A,U28,'2.経年データ（専攻単位）'!N:N)</f>
        <v>16</v>
      </c>
      <c r="V30" s="205"/>
      <c r="W30" s="205"/>
      <c r="X30" s="206"/>
      <c r="Y30" s="204">
        <f>SUMIF('2.経年データ（専攻単位）'!A:A,Y28,'2.経年データ（専攻単位）'!N:N)</f>
        <v>16</v>
      </c>
      <c r="Z30" s="205"/>
      <c r="AA30" s="205"/>
      <c r="AB30" s="206"/>
      <c r="AC30" s="204">
        <f>SUMIF('2.経年データ（専攻単位）'!A:A,AC28,'2.経年データ（専攻単位）'!N:N)</f>
        <v>16</v>
      </c>
      <c r="AD30" s="205"/>
      <c r="AE30" s="205"/>
      <c r="AF30" s="206"/>
    </row>
    <row r="31" spans="1:35" ht="13.5" customHeight="1" x14ac:dyDescent="0.15">
      <c r="B31" s="189"/>
      <c r="C31" s="190"/>
      <c r="D31" s="190"/>
      <c r="E31" s="190"/>
      <c r="F31" s="190"/>
      <c r="G31" s="191"/>
      <c r="H31" s="201" t="s">
        <v>39</v>
      </c>
      <c r="I31" s="202"/>
      <c r="J31" s="202"/>
      <c r="K31" s="202"/>
      <c r="L31" s="203"/>
      <c r="M31" s="186">
        <f>M29/M30</f>
        <v>0.72222222222222221</v>
      </c>
      <c r="N31" s="187"/>
      <c r="O31" s="187"/>
      <c r="P31" s="188"/>
      <c r="Q31" s="186">
        <f>Q29/Q30</f>
        <v>1.0625</v>
      </c>
      <c r="R31" s="187"/>
      <c r="S31" s="187"/>
      <c r="T31" s="188"/>
      <c r="U31" s="186">
        <f>U29/U30</f>
        <v>1.125</v>
      </c>
      <c r="V31" s="187"/>
      <c r="W31" s="187"/>
      <c r="X31" s="188"/>
      <c r="Y31" s="186">
        <f>Y29/Y30</f>
        <v>1.0625</v>
      </c>
      <c r="Z31" s="187"/>
      <c r="AA31" s="187"/>
      <c r="AB31" s="188"/>
      <c r="AC31" s="186">
        <f>AC29/AC30</f>
        <v>1.375</v>
      </c>
      <c r="AD31" s="187"/>
      <c r="AE31" s="187"/>
      <c r="AF31" s="188"/>
    </row>
    <row r="32" spans="1:35" ht="13.5" customHeight="1" x14ac:dyDescent="0.15">
      <c r="B32" s="173" t="s">
        <v>40</v>
      </c>
      <c r="C32" s="174"/>
      <c r="D32" s="174"/>
      <c r="E32" s="174"/>
      <c r="F32" s="174"/>
      <c r="G32" s="175"/>
      <c r="H32" s="160" t="s">
        <v>37</v>
      </c>
      <c r="I32" s="161"/>
      <c r="J32" s="161"/>
      <c r="K32" s="161"/>
      <c r="L32" s="162"/>
      <c r="M32" s="204">
        <f>SUMIF('2.経年データ（専攻単位）'!A:A,M28,'2.経年データ（専攻単位）'!C:C)</f>
        <v>18</v>
      </c>
      <c r="N32" s="205"/>
      <c r="O32" s="205"/>
      <c r="P32" s="206"/>
      <c r="Q32" s="204">
        <f>SUMIF('2.経年データ（専攻単位）'!A:A,Q28,'2.経年データ（専攻単位）'!C:C)</f>
        <v>20</v>
      </c>
      <c r="R32" s="205"/>
      <c r="S32" s="205"/>
      <c r="T32" s="206"/>
      <c r="U32" s="204">
        <f>SUMIF('2.経年データ（専攻単位）'!A:A,U28,'2.経年データ（専攻単位）'!C:C)</f>
        <v>13</v>
      </c>
      <c r="V32" s="205"/>
      <c r="W32" s="205"/>
      <c r="X32" s="206"/>
      <c r="Y32" s="204">
        <f>SUMIF('2.経年データ（専攻単位）'!A:A,Y28,'2.経年データ（専攻単位）'!C:C)</f>
        <v>1</v>
      </c>
      <c r="Z32" s="205"/>
      <c r="AA32" s="205"/>
      <c r="AB32" s="206"/>
      <c r="AC32" s="204"/>
      <c r="AD32" s="205"/>
      <c r="AE32" s="205"/>
      <c r="AF32" s="206"/>
    </row>
    <row r="33" spans="2:32" ht="14.25" customHeight="1" x14ac:dyDescent="0.15">
      <c r="B33" s="189"/>
      <c r="C33" s="190"/>
      <c r="D33" s="190"/>
      <c r="E33" s="190"/>
      <c r="F33" s="190"/>
      <c r="G33" s="191"/>
      <c r="H33" s="160" t="s">
        <v>38</v>
      </c>
      <c r="I33" s="161"/>
      <c r="J33" s="161"/>
      <c r="K33" s="161"/>
      <c r="L33" s="162"/>
      <c r="M33" s="204">
        <f>SUMIF('2.経年データ（専攻単位）'!A:A,M28,'2.経年データ（専攻単位）'!O:O)</f>
        <v>24</v>
      </c>
      <c r="N33" s="205"/>
      <c r="O33" s="205"/>
      <c r="P33" s="206"/>
      <c r="Q33" s="204">
        <f>SUMIF('2.経年データ（専攻単位）'!A:A,Q28,'2.経年データ（専攻単位）'!O:O)</f>
        <v>24</v>
      </c>
      <c r="R33" s="205"/>
      <c r="S33" s="205"/>
      <c r="T33" s="206"/>
      <c r="U33" s="204">
        <f>SUMIF('2.経年データ（専攻単位）'!A:A,U28,'2.経年データ（専攻単位）'!O:O)</f>
        <v>12</v>
      </c>
      <c r="V33" s="205"/>
      <c r="W33" s="205"/>
      <c r="X33" s="206"/>
      <c r="Y33" s="204"/>
      <c r="Z33" s="205"/>
      <c r="AA33" s="205"/>
      <c r="AB33" s="206"/>
      <c r="AC33" s="204"/>
      <c r="AD33" s="205"/>
      <c r="AE33" s="205"/>
      <c r="AF33" s="206"/>
    </row>
    <row r="34" spans="2:32" ht="13.5" customHeight="1" x14ac:dyDescent="0.15">
      <c r="B34" s="189"/>
      <c r="C34" s="190"/>
      <c r="D34" s="190"/>
      <c r="E34" s="190"/>
      <c r="F34" s="190"/>
      <c r="G34" s="191"/>
      <c r="H34" s="201" t="s">
        <v>39</v>
      </c>
      <c r="I34" s="202"/>
      <c r="J34" s="202"/>
      <c r="K34" s="202"/>
      <c r="L34" s="203"/>
      <c r="M34" s="186">
        <f>M32/M33</f>
        <v>0.75</v>
      </c>
      <c r="N34" s="187"/>
      <c r="O34" s="187"/>
      <c r="P34" s="188"/>
      <c r="Q34" s="186">
        <f>Q32/Q33</f>
        <v>0.83333333333333337</v>
      </c>
      <c r="R34" s="187"/>
      <c r="S34" s="187"/>
      <c r="T34" s="188"/>
      <c r="U34" s="186">
        <f>U32/U33</f>
        <v>1.0833333333333333</v>
      </c>
      <c r="V34" s="187"/>
      <c r="W34" s="187"/>
      <c r="X34" s="188"/>
      <c r="Y34" s="186"/>
      <c r="Z34" s="187"/>
      <c r="AA34" s="187"/>
      <c r="AB34" s="188"/>
      <c r="AC34" s="186"/>
      <c r="AD34" s="187"/>
      <c r="AE34" s="187"/>
      <c r="AF34" s="188"/>
    </row>
    <row r="35" spans="2:32" ht="13.5" customHeight="1" x14ac:dyDescent="0.15">
      <c r="B35" s="173" t="s">
        <v>19</v>
      </c>
      <c r="C35" s="174"/>
      <c r="D35" s="174"/>
      <c r="E35" s="174"/>
      <c r="F35" s="174"/>
      <c r="G35" s="175"/>
      <c r="H35" s="160" t="s">
        <v>37</v>
      </c>
      <c r="I35" s="161"/>
      <c r="J35" s="161"/>
      <c r="K35" s="161"/>
      <c r="L35" s="162"/>
      <c r="M35" s="204">
        <f>SUMIF('2.経年データ（専攻単位）'!A:A,M28,'2.経年データ（専攻単位）'!D:D)</f>
        <v>122</v>
      </c>
      <c r="N35" s="205"/>
      <c r="O35" s="205"/>
      <c r="P35" s="206"/>
      <c r="Q35" s="204">
        <f>SUMIF('2.経年データ（専攻単位）'!A:A,Q28,'2.経年データ（専攻単位）'!D:D)</f>
        <v>119</v>
      </c>
      <c r="R35" s="205"/>
      <c r="S35" s="205"/>
      <c r="T35" s="206"/>
      <c r="U35" s="204">
        <f>SUMIF('2.経年データ（専攻単位）'!A:A,U28,'2.経年データ（専攻単位）'!D:D)</f>
        <v>126</v>
      </c>
      <c r="V35" s="205"/>
      <c r="W35" s="205"/>
      <c r="X35" s="206"/>
      <c r="Y35" s="204">
        <f>SUMIF('2.経年データ（専攻単位）'!A:A,Y28,'2.経年データ（専攻単位）'!D:D)</f>
        <v>135</v>
      </c>
      <c r="Z35" s="205"/>
      <c r="AA35" s="205"/>
      <c r="AB35" s="206"/>
      <c r="AC35" s="204">
        <f>SUMIF('2.経年データ（専攻単位）'!A:A,AC28,'2.経年データ（専攻単位）'!D:D)</f>
        <v>127</v>
      </c>
      <c r="AD35" s="205"/>
      <c r="AE35" s="205"/>
      <c r="AF35" s="206"/>
    </row>
    <row r="36" spans="2:32" ht="13.5" customHeight="1" x14ac:dyDescent="0.15">
      <c r="B36" s="189"/>
      <c r="C36" s="190"/>
      <c r="D36" s="190"/>
      <c r="E36" s="190"/>
      <c r="F36" s="190"/>
      <c r="G36" s="191"/>
      <c r="H36" s="160" t="s">
        <v>38</v>
      </c>
      <c r="I36" s="161"/>
      <c r="J36" s="161"/>
      <c r="K36" s="161"/>
      <c r="L36" s="162"/>
      <c r="M36" s="204">
        <f>SUMIF('2.経年データ（専攻単位）'!A:A,M28,'2.経年データ（専攻単位）'!P:P)</f>
        <v>130</v>
      </c>
      <c r="N36" s="205"/>
      <c r="O36" s="205"/>
      <c r="P36" s="206"/>
      <c r="Q36" s="204">
        <f>SUMIF('2.経年データ（専攻単位）'!A:A,Q28,'2.経年データ（専攻単位）'!P:P)</f>
        <v>110</v>
      </c>
      <c r="R36" s="205"/>
      <c r="S36" s="205"/>
      <c r="T36" s="206"/>
      <c r="U36" s="204">
        <f>SUMIF('2.経年データ（専攻単位）'!A:A,U28,'2.経年データ（専攻単位）'!P:P)</f>
        <v>110</v>
      </c>
      <c r="V36" s="205"/>
      <c r="W36" s="205"/>
      <c r="X36" s="206"/>
      <c r="Y36" s="204">
        <f>SUMIF('2.経年データ（専攻単位）'!A:A,Y28,'2.経年データ（専攻単位）'!P:P)</f>
        <v>110</v>
      </c>
      <c r="Z36" s="205"/>
      <c r="AA36" s="205"/>
      <c r="AB36" s="206"/>
      <c r="AC36" s="204">
        <f>SUMIF('2.経年データ（専攻単位）'!A:A,AC28,'2.経年データ（専攻単位）'!P:P)</f>
        <v>110</v>
      </c>
      <c r="AD36" s="205"/>
      <c r="AE36" s="205"/>
      <c r="AF36" s="206"/>
    </row>
    <row r="37" spans="2:32" ht="13.5" customHeight="1" x14ac:dyDescent="0.15">
      <c r="B37" s="189"/>
      <c r="C37" s="190"/>
      <c r="D37" s="190"/>
      <c r="E37" s="190"/>
      <c r="F37" s="190"/>
      <c r="G37" s="191"/>
      <c r="H37" s="201" t="s">
        <v>39</v>
      </c>
      <c r="I37" s="202"/>
      <c r="J37" s="202"/>
      <c r="K37" s="202"/>
      <c r="L37" s="203"/>
      <c r="M37" s="186">
        <f>M35/M36</f>
        <v>0.93846153846153846</v>
      </c>
      <c r="N37" s="187"/>
      <c r="O37" s="187"/>
      <c r="P37" s="188"/>
      <c r="Q37" s="186">
        <f>Q35/Q36</f>
        <v>1.0818181818181818</v>
      </c>
      <c r="R37" s="187"/>
      <c r="S37" s="187"/>
      <c r="T37" s="188"/>
      <c r="U37" s="186">
        <f>U35/U36</f>
        <v>1.1454545454545455</v>
      </c>
      <c r="V37" s="187"/>
      <c r="W37" s="187"/>
      <c r="X37" s="188"/>
      <c r="Y37" s="186">
        <f>Y35/Y36</f>
        <v>1.2272727272727273</v>
      </c>
      <c r="Z37" s="187"/>
      <c r="AA37" s="187"/>
      <c r="AB37" s="188"/>
      <c r="AC37" s="186">
        <f>AC35/AC36</f>
        <v>1.1545454545454545</v>
      </c>
      <c r="AD37" s="187"/>
      <c r="AE37" s="187"/>
      <c r="AF37" s="188"/>
    </row>
    <row r="38" spans="2:32" ht="13.5" customHeight="1" x14ac:dyDescent="0.15">
      <c r="B38" s="173" t="s">
        <v>5</v>
      </c>
      <c r="C38" s="174"/>
      <c r="D38" s="174"/>
      <c r="E38" s="174"/>
      <c r="F38" s="174"/>
      <c r="G38" s="175"/>
      <c r="H38" s="160" t="s">
        <v>37</v>
      </c>
      <c r="I38" s="161"/>
      <c r="J38" s="161"/>
      <c r="K38" s="161"/>
      <c r="L38" s="162"/>
      <c r="M38" s="204">
        <f>SUMIF('2.経年データ（専攻単位）'!A:A,M28,'2.経年データ（専攻単位）'!E:E)</f>
        <v>26</v>
      </c>
      <c r="N38" s="205"/>
      <c r="O38" s="205"/>
      <c r="P38" s="206"/>
      <c r="Q38" s="204">
        <f>SUMIF('2.経年データ（専攻単位）'!A:A,Q28,'2.経年データ（専攻単位）'!E:E)</f>
        <v>30</v>
      </c>
      <c r="R38" s="205"/>
      <c r="S38" s="205"/>
      <c r="T38" s="206"/>
      <c r="U38" s="204">
        <f>SUMIF('2.経年データ（専攻単位）'!A:A,U28,'2.経年データ（専攻単位）'!E:E)</f>
        <v>33</v>
      </c>
      <c r="V38" s="205"/>
      <c r="W38" s="205"/>
      <c r="X38" s="206"/>
      <c r="Y38" s="204">
        <f>SUMIF('2.経年データ（専攻単位）'!A:A,Y28,'2.経年データ（専攻単位）'!E:E)</f>
        <v>24</v>
      </c>
      <c r="Z38" s="205"/>
      <c r="AA38" s="205"/>
      <c r="AB38" s="206"/>
      <c r="AC38" s="204">
        <f>SUMIF('2.経年データ（専攻単位）'!A:A,AC28,'2.経年データ（専攻単位）'!E:E)</f>
        <v>14</v>
      </c>
      <c r="AD38" s="205"/>
      <c r="AE38" s="205"/>
      <c r="AF38" s="206"/>
    </row>
    <row r="39" spans="2:32" ht="13.5" customHeight="1" x14ac:dyDescent="0.15">
      <c r="B39" s="189"/>
      <c r="C39" s="190"/>
      <c r="D39" s="190"/>
      <c r="E39" s="190"/>
      <c r="F39" s="190"/>
      <c r="G39" s="191"/>
      <c r="H39" s="160" t="s">
        <v>38</v>
      </c>
      <c r="I39" s="161"/>
      <c r="J39" s="161"/>
      <c r="K39" s="161"/>
      <c r="L39" s="162"/>
      <c r="M39" s="204">
        <f>SUMIF('2.経年データ（専攻単位）'!A:A,M28,'2.経年データ（専攻単位）'!Q:Q)</f>
        <v>30</v>
      </c>
      <c r="N39" s="205"/>
      <c r="O39" s="205"/>
      <c r="P39" s="206"/>
      <c r="Q39" s="204">
        <f>SUMIF('2.経年データ（専攻単位）'!A:A,Q28,'2.経年データ（専攻単位）'!Q:Q)</f>
        <v>30</v>
      </c>
      <c r="R39" s="205"/>
      <c r="S39" s="205"/>
      <c r="T39" s="206"/>
      <c r="U39" s="204">
        <f>SUMIF('2.経年データ（専攻単位）'!A:A,U28,'2.経年データ（専攻単位）'!Q:Q)</f>
        <v>30</v>
      </c>
      <c r="V39" s="205"/>
      <c r="W39" s="205"/>
      <c r="X39" s="206"/>
      <c r="Y39" s="204">
        <f>SUMIF('2.経年データ（専攻単位）'!A:A,Y28,'2.経年データ（専攻単位）'!Q:Q)</f>
        <v>30</v>
      </c>
      <c r="Z39" s="205"/>
      <c r="AA39" s="205"/>
      <c r="AB39" s="206"/>
      <c r="AC39" s="204">
        <f>SUMIF('2.経年データ（専攻単位）'!A:A,AC28,'2.経年データ（専攻単位）'!Q:Q)</f>
        <v>30</v>
      </c>
      <c r="AD39" s="205"/>
      <c r="AE39" s="205"/>
      <c r="AF39" s="206"/>
    </row>
    <row r="40" spans="2:32" ht="13.5" customHeight="1" x14ac:dyDescent="0.15">
      <c r="B40" s="189"/>
      <c r="C40" s="190"/>
      <c r="D40" s="190"/>
      <c r="E40" s="190"/>
      <c r="F40" s="190"/>
      <c r="G40" s="191"/>
      <c r="H40" s="201" t="s">
        <v>39</v>
      </c>
      <c r="I40" s="202"/>
      <c r="J40" s="202"/>
      <c r="K40" s="202"/>
      <c r="L40" s="203"/>
      <c r="M40" s="186">
        <f>M38/M39</f>
        <v>0.8666666666666667</v>
      </c>
      <c r="N40" s="187"/>
      <c r="O40" s="187"/>
      <c r="P40" s="188"/>
      <c r="Q40" s="186">
        <f>Q38/Q39</f>
        <v>1</v>
      </c>
      <c r="R40" s="187"/>
      <c r="S40" s="187"/>
      <c r="T40" s="188"/>
      <c r="U40" s="186">
        <f>U38/U39</f>
        <v>1.1000000000000001</v>
      </c>
      <c r="V40" s="187"/>
      <c r="W40" s="187"/>
      <c r="X40" s="188"/>
      <c r="Y40" s="186">
        <f>Y38/Y39</f>
        <v>0.8</v>
      </c>
      <c r="Z40" s="187"/>
      <c r="AA40" s="187"/>
      <c r="AB40" s="188"/>
      <c r="AC40" s="186">
        <f>AC38/AC39</f>
        <v>0.46666666666666667</v>
      </c>
      <c r="AD40" s="187"/>
      <c r="AE40" s="187"/>
      <c r="AF40" s="188"/>
    </row>
    <row r="41" spans="2:32" ht="13.5" customHeight="1" x14ac:dyDescent="0.15">
      <c r="B41" s="173" t="s">
        <v>6</v>
      </c>
      <c r="C41" s="174"/>
      <c r="D41" s="174"/>
      <c r="E41" s="174"/>
      <c r="F41" s="174"/>
      <c r="G41" s="175"/>
      <c r="H41" s="160" t="s">
        <v>37</v>
      </c>
      <c r="I41" s="161"/>
      <c r="J41" s="161"/>
      <c r="K41" s="161"/>
      <c r="L41" s="162"/>
      <c r="M41" s="204">
        <f>SUMIF('2.経年データ（専攻単位）'!A:A,M28,'2.経年データ（専攻単位）'!F:F)</f>
        <v>40</v>
      </c>
      <c r="N41" s="205"/>
      <c r="O41" s="205"/>
      <c r="P41" s="206"/>
      <c r="Q41" s="204">
        <f>SUMIF('2.経年データ（専攻単位）'!A:A,Q28,'2.経年データ（専攻単位）'!F:F)</f>
        <v>31</v>
      </c>
      <c r="R41" s="205"/>
      <c r="S41" s="205"/>
      <c r="T41" s="206"/>
      <c r="U41" s="204">
        <f>SUMIF('2.経年データ（専攻単位）'!A:A,U28,'2.経年データ（専攻単位）'!F:F)</f>
        <v>25</v>
      </c>
      <c r="V41" s="205"/>
      <c r="W41" s="205"/>
      <c r="X41" s="206"/>
      <c r="Y41" s="204">
        <f>SUMIF('2.経年データ（専攻単位）'!A:A,Y28,'2.経年データ（専攻単位）'!F:F)</f>
        <v>24</v>
      </c>
      <c r="Z41" s="205"/>
      <c r="AA41" s="205"/>
      <c r="AB41" s="206"/>
      <c r="AC41" s="204">
        <f>SUMIF('2.経年データ（専攻単位）'!A:A,AC28,'2.経年データ（専攻単位）'!F:F)</f>
        <v>27</v>
      </c>
      <c r="AD41" s="205"/>
      <c r="AE41" s="205"/>
      <c r="AF41" s="206"/>
    </row>
    <row r="42" spans="2:32" ht="14.25" customHeight="1" x14ac:dyDescent="0.15">
      <c r="B42" s="189"/>
      <c r="C42" s="190"/>
      <c r="D42" s="190"/>
      <c r="E42" s="190"/>
      <c r="F42" s="190"/>
      <c r="G42" s="191"/>
      <c r="H42" s="160" t="s">
        <v>38</v>
      </c>
      <c r="I42" s="161"/>
      <c r="J42" s="161"/>
      <c r="K42" s="161"/>
      <c r="L42" s="162"/>
      <c r="M42" s="204">
        <f>SUMIF('2.経年データ（専攻単位）'!A:A,M28,'2.経年データ（専攻単位）'!R:R)</f>
        <v>24</v>
      </c>
      <c r="N42" s="205"/>
      <c r="O42" s="205"/>
      <c r="P42" s="206"/>
      <c r="Q42" s="204">
        <f>SUMIF('2.経年データ（専攻単位）'!A:A,Q28,'2.経年データ（専攻単位）'!R:R)</f>
        <v>24</v>
      </c>
      <c r="R42" s="205"/>
      <c r="S42" s="205"/>
      <c r="T42" s="206"/>
      <c r="U42" s="204">
        <f>SUMIF('2.経年データ（専攻単位）'!A:A,U28,'2.経年データ（専攻単位）'!R:R)</f>
        <v>24</v>
      </c>
      <c r="V42" s="205"/>
      <c r="W42" s="205"/>
      <c r="X42" s="206"/>
      <c r="Y42" s="204">
        <f>SUMIF('2.経年データ（専攻単位）'!A:A,Y28,'2.経年データ（専攻単位）'!R:R)</f>
        <v>24</v>
      </c>
      <c r="Z42" s="205"/>
      <c r="AA42" s="205"/>
      <c r="AB42" s="206"/>
      <c r="AC42" s="204">
        <f>SUMIF('2.経年データ（専攻単位）'!A:A,AC28,'2.経年データ（専攻単位）'!R:R)</f>
        <v>24</v>
      </c>
      <c r="AD42" s="205"/>
      <c r="AE42" s="205"/>
      <c r="AF42" s="206"/>
    </row>
    <row r="43" spans="2:32" ht="13.5" customHeight="1" x14ac:dyDescent="0.15">
      <c r="B43" s="189"/>
      <c r="C43" s="190"/>
      <c r="D43" s="190"/>
      <c r="E43" s="190"/>
      <c r="F43" s="190"/>
      <c r="G43" s="191"/>
      <c r="H43" s="201" t="s">
        <v>39</v>
      </c>
      <c r="I43" s="202"/>
      <c r="J43" s="202"/>
      <c r="K43" s="202"/>
      <c r="L43" s="203"/>
      <c r="M43" s="186">
        <f>M41/M42</f>
        <v>1.6666666666666667</v>
      </c>
      <c r="N43" s="187"/>
      <c r="O43" s="187"/>
      <c r="P43" s="188"/>
      <c r="Q43" s="186">
        <f>Q41/Q42</f>
        <v>1.2916666666666667</v>
      </c>
      <c r="R43" s="187"/>
      <c r="S43" s="187"/>
      <c r="T43" s="188"/>
      <c r="U43" s="186">
        <f>U41/U42</f>
        <v>1.0416666666666667</v>
      </c>
      <c r="V43" s="187"/>
      <c r="W43" s="187"/>
      <c r="X43" s="188"/>
      <c r="Y43" s="186">
        <f>Y41/Y42</f>
        <v>1</v>
      </c>
      <c r="Z43" s="187"/>
      <c r="AA43" s="187"/>
      <c r="AB43" s="188"/>
      <c r="AC43" s="186">
        <f>AC41/AC42</f>
        <v>1.125</v>
      </c>
      <c r="AD43" s="187"/>
      <c r="AE43" s="187"/>
      <c r="AF43" s="188"/>
    </row>
    <row r="44" spans="2:32" ht="13.5" customHeight="1" x14ac:dyDescent="0.15">
      <c r="B44" s="173" t="s">
        <v>20</v>
      </c>
      <c r="C44" s="174"/>
      <c r="D44" s="174"/>
      <c r="E44" s="174"/>
      <c r="F44" s="174"/>
      <c r="G44" s="175"/>
      <c r="H44" s="160" t="s">
        <v>37</v>
      </c>
      <c r="I44" s="161"/>
      <c r="J44" s="161"/>
      <c r="K44" s="161"/>
      <c r="L44" s="162"/>
      <c r="M44" s="204">
        <f>SUMIF('2.経年データ（専攻単位）'!A:A,M28,'2.経年データ（専攻単位）'!G:G)</f>
        <v>74</v>
      </c>
      <c r="N44" s="205"/>
      <c r="O44" s="205"/>
      <c r="P44" s="206"/>
      <c r="Q44" s="204">
        <f>SUMIF('2.経年データ（専攻単位）'!A:A,Q28,'2.経年データ（専攻単位）'!G:G)</f>
        <v>87</v>
      </c>
      <c r="R44" s="205"/>
      <c r="S44" s="205"/>
      <c r="T44" s="206"/>
      <c r="U44" s="204">
        <f>SUMIF('2.経年データ（専攻単位）'!A:A,U28,'2.経年データ（専攻単位）'!G:G)</f>
        <v>107</v>
      </c>
      <c r="V44" s="205"/>
      <c r="W44" s="205"/>
      <c r="X44" s="206"/>
      <c r="Y44" s="204">
        <f>SUMIF('2.経年データ（専攻単位）'!A:A,Y28,'2.経年データ（専攻単位）'!G:G)</f>
        <v>115</v>
      </c>
      <c r="Z44" s="205"/>
      <c r="AA44" s="205"/>
      <c r="AB44" s="206"/>
      <c r="AC44" s="204">
        <f>SUMIF('2.経年データ（専攻単位）'!A:A,AC28,'2.経年データ（専攻単位）'!G:G)</f>
        <v>111</v>
      </c>
      <c r="AD44" s="205"/>
      <c r="AE44" s="205"/>
      <c r="AF44" s="206"/>
    </row>
    <row r="45" spans="2:32" ht="13.5" customHeight="1" x14ac:dyDescent="0.15">
      <c r="B45" s="189"/>
      <c r="C45" s="190"/>
      <c r="D45" s="190"/>
      <c r="E45" s="190"/>
      <c r="F45" s="190"/>
      <c r="G45" s="191"/>
      <c r="H45" s="160" t="s">
        <v>38</v>
      </c>
      <c r="I45" s="161"/>
      <c r="J45" s="161"/>
      <c r="K45" s="161"/>
      <c r="L45" s="162"/>
      <c r="M45" s="204">
        <f>SUMIF('2.経年データ（専攻単位）'!A:A,M28,'2.経年データ（専攻単位）'!S:S)</f>
        <v>114</v>
      </c>
      <c r="N45" s="205"/>
      <c r="O45" s="205"/>
      <c r="P45" s="206"/>
      <c r="Q45" s="204">
        <f>SUMIF('2.経年データ（専攻単位）'!A:A,Q28,'2.経年データ（専攻単位）'!S:S)</f>
        <v>110</v>
      </c>
      <c r="R45" s="205"/>
      <c r="S45" s="205"/>
      <c r="T45" s="206"/>
      <c r="U45" s="204">
        <f>SUMIF('2.経年データ（専攻単位）'!A:A,U28,'2.経年データ（専攻単位）'!S:S)</f>
        <v>110</v>
      </c>
      <c r="V45" s="205"/>
      <c r="W45" s="205"/>
      <c r="X45" s="206"/>
      <c r="Y45" s="204">
        <f>SUMIF('2.経年データ（専攻単位）'!A:A,Y28,'2.経年データ（専攻単位）'!S:S)</f>
        <v>110</v>
      </c>
      <c r="Z45" s="205"/>
      <c r="AA45" s="205"/>
      <c r="AB45" s="206"/>
      <c r="AC45" s="204">
        <f>SUMIF('2.経年データ（専攻単位）'!A:A,AC28,'2.経年データ（専攻単位）'!S:S)</f>
        <v>110</v>
      </c>
      <c r="AD45" s="205"/>
      <c r="AE45" s="205"/>
      <c r="AF45" s="206"/>
    </row>
    <row r="46" spans="2:32" ht="13.5" customHeight="1" x14ac:dyDescent="0.15">
      <c r="B46" s="189"/>
      <c r="C46" s="190"/>
      <c r="D46" s="190"/>
      <c r="E46" s="190"/>
      <c r="F46" s="190"/>
      <c r="G46" s="191"/>
      <c r="H46" s="201" t="s">
        <v>39</v>
      </c>
      <c r="I46" s="202"/>
      <c r="J46" s="202"/>
      <c r="K46" s="202"/>
      <c r="L46" s="203"/>
      <c r="M46" s="186">
        <f>M44/M45</f>
        <v>0.64912280701754388</v>
      </c>
      <c r="N46" s="187"/>
      <c r="O46" s="187"/>
      <c r="P46" s="188"/>
      <c r="Q46" s="186">
        <f>Q44/Q45</f>
        <v>0.79090909090909089</v>
      </c>
      <c r="R46" s="187"/>
      <c r="S46" s="187"/>
      <c r="T46" s="188"/>
      <c r="U46" s="186">
        <f>U44/U45</f>
        <v>0.97272727272727277</v>
      </c>
      <c r="V46" s="187"/>
      <c r="W46" s="187"/>
      <c r="X46" s="188"/>
      <c r="Y46" s="186">
        <f>Y44/Y45</f>
        <v>1.0454545454545454</v>
      </c>
      <c r="Z46" s="187"/>
      <c r="AA46" s="187"/>
      <c r="AB46" s="188"/>
      <c r="AC46" s="186">
        <f>AC44/AC45</f>
        <v>1.009090909090909</v>
      </c>
      <c r="AD46" s="187"/>
      <c r="AE46" s="187"/>
      <c r="AF46" s="188"/>
    </row>
    <row r="47" spans="2:32" ht="13.5" customHeight="1" x14ac:dyDescent="0.15">
      <c r="B47" s="173" t="s">
        <v>7</v>
      </c>
      <c r="C47" s="174"/>
      <c r="D47" s="174"/>
      <c r="E47" s="174"/>
      <c r="F47" s="174"/>
      <c r="G47" s="175"/>
      <c r="H47" s="160" t="s">
        <v>37</v>
      </c>
      <c r="I47" s="161"/>
      <c r="J47" s="161"/>
      <c r="K47" s="161"/>
      <c r="L47" s="162"/>
      <c r="M47" s="204">
        <f>SUMIF('2.経年データ（専攻単位）'!A:A,M28,'2.経年データ（専攻単位）'!H:H)</f>
        <v>3</v>
      </c>
      <c r="N47" s="205"/>
      <c r="O47" s="205"/>
      <c r="P47" s="206"/>
      <c r="Q47" s="204">
        <f>SUMIF('2.経年データ（専攻単位）'!A:A,Q28,'2.経年データ（専攻単位）'!H:H)</f>
        <v>5</v>
      </c>
      <c r="R47" s="205"/>
      <c r="S47" s="205"/>
      <c r="T47" s="206"/>
      <c r="U47" s="204">
        <f>SUMIF('2.経年データ（専攻単位）'!A:A,U28,'2.経年データ（専攻単位）'!H:H)</f>
        <v>5</v>
      </c>
      <c r="V47" s="205"/>
      <c r="W47" s="205"/>
      <c r="X47" s="206"/>
      <c r="Y47" s="204">
        <f>SUMIF('2.経年データ（専攻単位）'!A:A,Y28,'2.経年データ（専攻単位）'!H:H)</f>
        <v>7</v>
      </c>
      <c r="Z47" s="205"/>
      <c r="AA47" s="205"/>
      <c r="AB47" s="206"/>
      <c r="AC47" s="204">
        <f>SUMIF('2.経年データ（専攻単位）'!A:A,AC28,'2.経年データ（専攻単位）'!H:H)</f>
        <v>7</v>
      </c>
      <c r="AD47" s="205"/>
      <c r="AE47" s="205"/>
      <c r="AF47" s="206"/>
    </row>
    <row r="48" spans="2:32" ht="13.5" customHeight="1" x14ac:dyDescent="0.15">
      <c r="B48" s="189"/>
      <c r="C48" s="190"/>
      <c r="D48" s="190"/>
      <c r="E48" s="190"/>
      <c r="F48" s="190"/>
      <c r="G48" s="191"/>
      <c r="H48" s="160" t="s">
        <v>38</v>
      </c>
      <c r="I48" s="161"/>
      <c r="J48" s="161"/>
      <c r="K48" s="161"/>
      <c r="L48" s="162"/>
      <c r="M48" s="204">
        <f>SUMIF('2.経年データ（専攻単位）'!A:A,M28,'2.経年データ（専攻単位）'!T:T)</f>
        <v>3</v>
      </c>
      <c r="N48" s="205"/>
      <c r="O48" s="205"/>
      <c r="P48" s="206"/>
      <c r="Q48" s="204">
        <f>SUMIF('2.経年データ（専攻単位）'!A:A,Q28,'2.経年データ（専攻単位）'!T:T)</f>
        <v>6</v>
      </c>
      <c r="R48" s="205"/>
      <c r="S48" s="205"/>
      <c r="T48" s="206"/>
      <c r="U48" s="204">
        <f>SUMIF('2.経年データ（専攻単位）'!A:A,U28,'2.経年データ（専攻単位）'!T:T)</f>
        <v>6</v>
      </c>
      <c r="V48" s="205"/>
      <c r="W48" s="205"/>
      <c r="X48" s="206"/>
      <c r="Y48" s="204">
        <f>SUMIF('2.経年データ（専攻単位）'!A:A,Y28,'2.経年データ（専攻単位）'!T:T)</f>
        <v>6</v>
      </c>
      <c r="Z48" s="205"/>
      <c r="AA48" s="205"/>
      <c r="AB48" s="206"/>
      <c r="AC48" s="204">
        <f>SUMIF('2.経年データ（専攻単位）'!A:A,AC28,'2.経年データ（専攻単位）'!T:T)</f>
        <v>6</v>
      </c>
      <c r="AD48" s="205"/>
      <c r="AE48" s="205"/>
      <c r="AF48" s="206"/>
    </row>
    <row r="49" spans="1:34" x14ac:dyDescent="0.15">
      <c r="B49" s="189"/>
      <c r="C49" s="190"/>
      <c r="D49" s="190"/>
      <c r="E49" s="190"/>
      <c r="F49" s="190"/>
      <c r="G49" s="191"/>
      <c r="H49" s="201" t="s">
        <v>39</v>
      </c>
      <c r="I49" s="202"/>
      <c r="J49" s="202"/>
      <c r="K49" s="202"/>
      <c r="L49" s="203"/>
      <c r="M49" s="223">
        <f>'2.グラフデータ'!D25</f>
        <v>1</v>
      </c>
      <c r="N49" s="224"/>
      <c r="O49" s="224"/>
      <c r="P49" s="225"/>
      <c r="Q49" s="223">
        <f>'2.グラフデータ'!E25</f>
        <v>0.83299999999999996</v>
      </c>
      <c r="R49" s="224"/>
      <c r="S49" s="224"/>
      <c r="T49" s="225"/>
      <c r="U49" s="223">
        <f>'2.グラフデータ'!F25</f>
        <v>0.83299999999999996</v>
      </c>
      <c r="V49" s="224"/>
      <c r="W49" s="224"/>
      <c r="X49" s="225"/>
      <c r="Y49" s="223">
        <f>'2.グラフデータ'!G25</f>
        <v>1.167</v>
      </c>
      <c r="Z49" s="224"/>
      <c r="AA49" s="224"/>
      <c r="AB49" s="225"/>
      <c r="AC49" s="223">
        <f>'2.グラフデータ'!H25</f>
        <v>1.167</v>
      </c>
      <c r="AD49" s="224"/>
      <c r="AE49" s="224"/>
      <c r="AF49" s="225"/>
    </row>
    <row r="50" spans="1:34" ht="13.5" customHeight="1" x14ac:dyDescent="0.15">
      <c r="B50" s="173" t="s">
        <v>245</v>
      </c>
      <c r="C50" s="174"/>
      <c r="D50" s="174"/>
      <c r="E50" s="174"/>
      <c r="F50" s="174"/>
      <c r="G50" s="175"/>
      <c r="H50" s="160" t="s">
        <v>37</v>
      </c>
      <c r="I50" s="161"/>
      <c r="J50" s="161"/>
      <c r="K50" s="161"/>
      <c r="L50" s="162"/>
      <c r="M50" s="204"/>
      <c r="N50" s="205"/>
      <c r="O50" s="205"/>
      <c r="P50" s="206"/>
      <c r="Q50" s="204"/>
      <c r="R50" s="205"/>
      <c r="S50" s="205"/>
      <c r="T50" s="206"/>
      <c r="U50" s="204"/>
      <c r="V50" s="205"/>
      <c r="W50" s="205"/>
      <c r="X50" s="206"/>
      <c r="Y50" s="204"/>
      <c r="Z50" s="205"/>
      <c r="AA50" s="205"/>
      <c r="AB50" s="206"/>
      <c r="AC50" s="204">
        <f>SUMIF('2.経年データ（専攻単位）'!A:A,AC28,'2.経年データ（専攻単位）'!I:I)</f>
        <v>5</v>
      </c>
      <c r="AD50" s="205"/>
      <c r="AE50" s="205"/>
      <c r="AF50" s="206"/>
    </row>
    <row r="51" spans="1:34" ht="13.5" customHeight="1" x14ac:dyDescent="0.15">
      <c r="B51" s="189"/>
      <c r="C51" s="190"/>
      <c r="D51" s="190"/>
      <c r="E51" s="190"/>
      <c r="F51" s="190"/>
      <c r="G51" s="191"/>
      <c r="H51" s="160" t="s">
        <v>38</v>
      </c>
      <c r="I51" s="161"/>
      <c r="J51" s="161"/>
      <c r="K51" s="161"/>
      <c r="L51" s="162"/>
      <c r="M51" s="204"/>
      <c r="N51" s="205"/>
      <c r="O51" s="205"/>
      <c r="P51" s="206"/>
      <c r="Q51" s="204"/>
      <c r="R51" s="205"/>
      <c r="S51" s="205"/>
      <c r="T51" s="206"/>
      <c r="U51" s="204"/>
      <c r="V51" s="205"/>
      <c r="W51" s="205"/>
      <c r="X51" s="206"/>
      <c r="Y51" s="204"/>
      <c r="Z51" s="205"/>
      <c r="AA51" s="205"/>
      <c r="AB51" s="206"/>
      <c r="AC51" s="204">
        <f>SUMIF('2.経年データ（専攻単位）'!A:A,AC28,'2.経年データ（専攻単位）'!U:U)</f>
        <v>6</v>
      </c>
      <c r="AD51" s="205"/>
      <c r="AE51" s="205"/>
      <c r="AF51" s="206"/>
    </row>
    <row r="52" spans="1:34" ht="14.25" thickBot="1" x14ac:dyDescent="0.2">
      <c r="B52" s="189"/>
      <c r="C52" s="190"/>
      <c r="D52" s="190"/>
      <c r="E52" s="190"/>
      <c r="F52" s="190"/>
      <c r="G52" s="191"/>
      <c r="H52" s="201" t="s">
        <v>39</v>
      </c>
      <c r="I52" s="202"/>
      <c r="J52" s="202"/>
      <c r="K52" s="202"/>
      <c r="L52" s="203"/>
      <c r="M52" s="223"/>
      <c r="N52" s="224"/>
      <c r="O52" s="224"/>
      <c r="P52" s="225"/>
      <c r="Q52" s="223"/>
      <c r="R52" s="224"/>
      <c r="S52" s="224"/>
      <c r="T52" s="225"/>
      <c r="U52" s="223"/>
      <c r="V52" s="224"/>
      <c r="W52" s="224"/>
      <c r="X52" s="225"/>
      <c r="Y52" s="223"/>
      <c r="Z52" s="224"/>
      <c r="AA52" s="224"/>
      <c r="AB52" s="225"/>
      <c r="AC52" s="223">
        <f>'2.グラフデータ'!H26</f>
        <v>0.83299999999999996</v>
      </c>
      <c r="AD52" s="224"/>
      <c r="AE52" s="224"/>
      <c r="AF52" s="225"/>
    </row>
    <row r="53" spans="1:34" ht="13.5" customHeight="1" x14ac:dyDescent="0.15">
      <c r="B53" s="192" t="s">
        <v>14</v>
      </c>
      <c r="C53" s="193"/>
      <c r="D53" s="193"/>
      <c r="E53" s="193"/>
      <c r="F53" s="193"/>
      <c r="G53" s="194"/>
      <c r="H53" s="207" t="s">
        <v>37</v>
      </c>
      <c r="I53" s="208"/>
      <c r="J53" s="208"/>
      <c r="K53" s="208"/>
      <c r="L53" s="209"/>
      <c r="M53" s="213">
        <f>SUM(M29,M32,M35,M38,M41,M44,M47,M50)</f>
        <v>296</v>
      </c>
      <c r="N53" s="214"/>
      <c r="O53" s="214"/>
      <c r="P53" s="215"/>
      <c r="Q53" s="213">
        <f t="shared" ref="Q53" si="0">SUM(Q29,Q32,Q35,Q38,Q41,Q44,Q47,Q50)</f>
        <v>309</v>
      </c>
      <c r="R53" s="214"/>
      <c r="S53" s="214"/>
      <c r="T53" s="215"/>
      <c r="U53" s="213">
        <f t="shared" ref="U53" si="1">SUM(U29,U32,U35,U38,U41,U44,U47,U50)</f>
        <v>327</v>
      </c>
      <c r="V53" s="214"/>
      <c r="W53" s="214"/>
      <c r="X53" s="215"/>
      <c r="Y53" s="213">
        <f t="shared" ref="Y53" si="2">SUM(Y29,Y32,Y35,Y38,Y41,Y44,Y47,Y50)</f>
        <v>323</v>
      </c>
      <c r="Z53" s="214"/>
      <c r="AA53" s="214"/>
      <c r="AB53" s="215"/>
      <c r="AC53" s="213">
        <f t="shared" ref="AC53" si="3">SUM(AC29,AC32,AC35,AC38,AC41,AC44,AC47,AC50)</f>
        <v>313</v>
      </c>
      <c r="AD53" s="214"/>
      <c r="AE53" s="214"/>
      <c r="AF53" s="215"/>
    </row>
    <row r="54" spans="1:34" x14ac:dyDescent="0.15">
      <c r="B54" s="195"/>
      <c r="C54" s="190"/>
      <c r="D54" s="190"/>
      <c r="E54" s="190"/>
      <c r="F54" s="190"/>
      <c r="G54" s="191"/>
      <c r="H54" s="160" t="s">
        <v>38</v>
      </c>
      <c r="I54" s="161"/>
      <c r="J54" s="161"/>
      <c r="K54" s="161"/>
      <c r="L54" s="162"/>
      <c r="M54" s="204">
        <f>SUM(M30,M33,M36,M39,M42,M45,M48,M51)</f>
        <v>343</v>
      </c>
      <c r="N54" s="205"/>
      <c r="O54" s="205"/>
      <c r="P54" s="206"/>
      <c r="Q54" s="204">
        <f t="shared" ref="Q54" si="4">SUM(Q30,Q33,Q36,Q39,Q42,Q45,Q48,Q51)</f>
        <v>320</v>
      </c>
      <c r="R54" s="205"/>
      <c r="S54" s="205"/>
      <c r="T54" s="206"/>
      <c r="U54" s="204">
        <f t="shared" ref="U54" si="5">SUM(U30,U33,U36,U39,U42,U45,U48,U51)</f>
        <v>308</v>
      </c>
      <c r="V54" s="205"/>
      <c r="W54" s="205"/>
      <c r="X54" s="206"/>
      <c r="Y54" s="204">
        <f t="shared" ref="Y54" si="6">SUM(Y30,Y33,Y36,Y39,Y42,Y45,Y48,Y51)</f>
        <v>296</v>
      </c>
      <c r="Z54" s="205"/>
      <c r="AA54" s="205"/>
      <c r="AB54" s="206"/>
      <c r="AC54" s="204">
        <f t="shared" ref="AC54" si="7">SUM(AC30,AC33,AC36,AC39,AC42,AC45,AC48,AC51)</f>
        <v>302</v>
      </c>
      <c r="AD54" s="205"/>
      <c r="AE54" s="205"/>
      <c r="AF54" s="206"/>
    </row>
    <row r="55" spans="1:34" ht="14.25" thickBot="1" x14ac:dyDescent="0.2">
      <c r="A55" s="6"/>
      <c r="B55" s="196"/>
      <c r="C55" s="197"/>
      <c r="D55" s="197"/>
      <c r="E55" s="197"/>
      <c r="F55" s="197"/>
      <c r="G55" s="198"/>
      <c r="H55" s="210" t="s">
        <v>39</v>
      </c>
      <c r="I55" s="211"/>
      <c r="J55" s="211"/>
      <c r="K55" s="211"/>
      <c r="L55" s="212"/>
      <c r="M55" s="216">
        <f>M53/M54</f>
        <v>0.86297376093294464</v>
      </c>
      <c r="N55" s="217"/>
      <c r="O55" s="217"/>
      <c r="P55" s="218"/>
      <c r="Q55" s="216">
        <f t="shared" ref="Q55" si="8">Q53/Q54</f>
        <v>0.96562499999999996</v>
      </c>
      <c r="R55" s="217"/>
      <c r="S55" s="217"/>
      <c r="T55" s="218"/>
      <c r="U55" s="216">
        <f t="shared" ref="U55" si="9">U53/U54</f>
        <v>1.0616883116883118</v>
      </c>
      <c r="V55" s="217"/>
      <c r="W55" s="217"/>
      <c r="X55" s="218"/>
      <c r="Y55" s="216">
        <f t="shared" ref="Y55" si="10">Y53/Y54</f>
        <v>1.0912162162162162</v>
      </c>
      <c r="Z55" s="217"/>
      <c r="AA55" s="217"/>
      <c r="AB55" s="218"/>
      <c r="AC55" s="216">
        <f t="shared" ref="AC55" si="11">AC53/AC54</f>
        <v>1.0364238410596027</v>
      </c>
      <c r="AD55" s="217"/>
      <c r="AE55" s="217"/>
      <c r="AF55" s="218"/>
      <c r="AG55" s="7"/>
      <c r="AH55" s="7"/>
    </row>
    <row r="56" spans="1:34" x14ac:dyDescent="0.1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7"/>
      <c r="AH56" s="7"/>
    </row>
  </sheetData>
  <mergeCells count="232">
    <mergeCell ref="B35:G37"/>
    <mergeCell ref="H35:L35"/>
    <mergeCell ref="H36:L36"/>
    <mergeCell ref="H37:L37"/>
    <mergeCell ref="B32:G34"/>
    <mergeCell ref="H32:L32"/>
    <mergeCell ref="H34:L34"/>
    <mergeCell ref="H30:L30"/>
    <mergeCell ref="M14:P15"/>
    <mergeCell ref="H15:I15"/>
    <mergeCell ref="J15:L15"/>
    <mergeCell ref="B14:G15"/>
    <mergeCell ref="H14:I14"/>
    <mergeCell ref="J14:L14"/>
    <mergeCell ref="B28:G28"/>
    <mergeCell ref="H28:L28"/>
    <mergeCell ref="B29:G31"/>
    <mergeCell ref="H29:L29"/>
    <mergeCell ref="B44:G46"/>
    <mergeCell ref="H44:L44"/>
    <mergeCell ref="H46:L46"/>
    <mergeCell ref="B41:G43"/>
    <mergeCell ref="H41:L41"/>
    <mergeCell ref="H42:L42"/>
    <mergeCell ref="H43:L43"/>
    <mergeCell ref="B38:G40"/>
    <mergeCell ref="H38:L38"/>
    <mergeCell ref="H40:L40"/>
    <mergeCell ref="M49:P49"/>
    <mergeCell ref="M53:P53"/>
    <mergeCell ref="M41:P41"/>
    <mergeCell ref="M42:P42"/>
    <mergeCell ref="M43:P43"/>
    <mergeCell ref="M44:P44"/>
    <mergeCell ref="M45:P45"/>
    <mergeCell ref="B53:G55"/>
    <mergeCell ref="M28:P28"/>
    <mergeCell ref="M29:P29"/>
    <mergeCell ref="M30:P30"/>
    <mergeCell ref="M31:P31"/>
    <mergeCell ref="M32:P32"/>
    <mergeCell ref="M33:P33"/>
    <mergeCell ref="M34:P34"/>
    <mergeCell ref="M35:P35"/>
    <mergeCell ref="M36:P36"/>
    <mergeCell ref="M37:P37"/>
    <mergeCell ref="M38:P38"/>
    <mergeCell ref="M40:P40"/>
    <mergeCell ref="B47:G49"/>
    <mergeCell ref="H47:L47"/>
    <mergeCell ref="H48:L48"/>
    <mergeCell ref="H49:L49"/>
    <mergeCell ref="AC28:AF28"/>
    <mergeCell ref="Q29:T29"/>
    <mergeCell ref="U29:X29"/>
    <mergeCell ref="Y29:AB29"/>
    <mergeCell ref="AC29:AF29"/>
    <mergeCell ref="M54:P54"/>
    <mergeCell ref="M55:P55"/>
    <mergeCell ref="Q28:T28"/>
    <mergeCell ref="U28:X28"/>
    <mergeCell ref="Y28:AB28"/>
    <mergeCell ref="Q30:T30"/>
    <mergeCell ref="U30:X30"/>
    <mergeCell ref="Y30:AB30"/>
    <mergeCell ref="Q32:T32"/>
    <mergeCell ref="U32:X32"/>
    <mergeCell ref="Y32:AB32"/>
    <mergeCell ref="Q34:T34"/>
    <mergeCell ref="U34:X34"/>
    <mergeCell ref="Y34:AB34"/>
    <mergeCell ref="Q36:T36"/>
    <mergeCell ref="U36:X36"/>
    <mergeCell ref="M46:P46"/>
    <mergeCell ref="M47:P47"/>
    <mergeCell ref="M48:P48"/>
    <mergeCell ref="AC32:AF32"/>
    <mergeCell ref="Q33:T33"/>
    <mergeCell ref="U33:X33"/>
    <mergeCell ref="Y33:AB33"/>
    <mergeCell ref="AC33:AF33"/>
    <mergeCell ref="AC30:AF30"/>
    <mergeCell ref="Q31:T31"/>
    <mergeCell ref="U31:X31"/>
    <mergeCell ref="Y31:AB31"/>
    <mergeCell ref="AC31:AF31"/>
    <mergeCell ref="Y36:AB36"/>
    <mergeCell ref="AC36:AF36"/>
    <mergeCell ref="Q37:T37"/>
    <mergeCell ref="U37:X37"/>
    <mergeCell ref="Y37:AB37"/>
    <mergeCell ref="AC37:AF37"/>
    <mergeCell ref="AC34:AF34"/>
    <mergeCell ref="Q35:T35"/>
    <mergeCell ref="U35:X35"/>
    <mergeCell ref="Y35:AB35"/>
    <mergeCell ref="AC35:AF35"/>
    <mergeCell ref="Q40:T40"/>
    <mergeCell ref="U40:X40"/>
    <mergeCell ref="Y40:AB40"/>
    <mergeCell ref="AC40:AF40"/>
    <mergeCell ref="Q41:T41"/>
    <mergeCell ref="U41:X41"/>
    <mergeCell ref="Y41:AB41"/>
    <mergeCell ref="AC41:AF41"/>
    <mergeCell ref="Q38:T38"/>
    <mergeCell ref="U38:X38"/>
    <mergeCell ref="Y38:AB38"/>
    <mergeCell ref="AC38:AF38"/>
    <mergeCell ref="Y39:AB39"/>
    <mergeCell ref="AC39:AF39"/>
    <mergeCell ref="Q44:T44"/>
    <mergeCell ref="U44:X44"/>
    <mergeCell ref="Y44:AB44"/>
    <mergeCell ref="AC44:AF44"/>
    <mergeCell ref="Y45:AB45"/>
    <mergeCell ref="AC45:AF45"/>
    <mergeCell ref="Q42:T42"/>
    <mergeCell ref="U42:X42"/>
    <mergeCell ref="Y42:AB42"/>
    <mergeCell ref="AC42:AF42"/>
    <mergeCell ref="Q43:T43"/>
    <mergeCell ref="U43:X43"/>
    <mergeCell ref="Y43:AB43"/>
    <mergeCell ref="AC43:AF43"/>
    <mergeCell ref="Q48:T48"/>
    <mergeCell ref="U48:X48"/>
    <mergeCell ref="Y48:AB48"/>
    <mergeCell ref="AC48:AF48"/>
    <mergeCell ref="Q49:T49"/>
    <mergeCell ref="U49:X49"/>
    <mergeCell ref="Y49:AB49"/>
    <mergeCell ref="AC49:AF49"/>
    <mergeCell ref="Q46:T46"/>
    <mergeCell ref="U46:X46"/>
    <mergeCell ref="Y46:AB46"/>
    <mergeCell ref="AC46:AF46"/>
    <mergeCell ref="Q47:T47"/>
    <mergeCell ref="U47:X47"/>
    <mergeCell ref="Y47:AB47"/>
    <mergeCell ref="AC47:AF47"/>
    <mergeCell ref="H53:L53"/>
    <mergeCell ref="H54:L54"/>
    <mergeCell ref="H55:L55"/>
    <mergeCell ref="Q55:T55"/>
    <mergeCell ref="U55:X55"/>
    <mergeCell ref="Y55:AB55"/>
    <mergeCell ref="AC55:AF55"/>
    <mergeCell ref="H31:L31"/>
    <mergeCell ref="H33:L33"/>
    <mergeCell ref="H39:L39"/>
    <mergeCell ref="H45:L45"/>
    <mergeCell ref="U39:X39"/>
    <mergeCell ref="Q39:T39"/>
    <mergeCell ref="M39:P39"/>
    <mergeCell ref="U45:X45"/>
    <mergeCell ref="Q45:T45"/>
    <mergeCell ref="Q53:T53"/>
    <mergeCell ref="U53:X53"/>
    <mergeCell ref="Y53:AB53"/>
    <mergeCell ref="AC53:AF53"/>
    <mergeCell ref="Q54:T54"/>
    <mergeCell ref="U54:X54"/>
    <mergeCell ref="Y54:AB54"/>
    <mergeCell ref="AC54:AF54"/>
    <mergeCell ref="B6:G7"/>
    <mergeCell ref="H6:I6"/>
    <mergeCell ref="J6:L6"/>
    <mergeCell ref="M6:P7"/>
    <mergeCell ref="R6:W7"/>
    <mergeCell ref="X6:Y6"/>
    <mergeCell ref="Z6:AB6"/>
    <mergeCell ref="AC6:AF7"/>
    <mergeCell ref="H7:I7"/>
    <mergeCell ref="J7:L7"/>
    <mergeCell ref="X7:Y7"/>
    <mergeCell ref="Z7:AB7"/>
    <mergeCell ref="B8:G9"/>
    <mergeCell ref="H8:I8"/>
    <mergeCell ref="J8:L8"/>
    <mergeCell ref="M8:P9"/>
    <mergeCell ref="R8:W9"/>
    <mergeCell ref="X8:Y8"/>
    <mergeCell ref="Z8:AB8"/>
    <mergeCell ref="AC8:AF9"/>
    <mergeCell ref="H9:I9"/>
    <mergeCell ref="J9:L9"/>
    <mergeCell ref="X9:Y9"/>
    <mergeCell ref="Z9:AB9"/>
    <mergeCell ref="B10:G11"/>
    <mergeCell ref="H10:I10"/>
    <mergeCell ref="J10:L10"/>
    <mergeCell ref="M10:P11"/>
    <mergeCell ref="R10:W11"/>
    <mergeCell ref="X10:Y10"/>
    <mergeCell ref="Z10:AB10"/>
    <mergeCell ref="AC10:AF11"/>
    <mergeCell ref="H11:I11"/>
    <mergeCell ref="J11:L11"/>
    <mergeCell ref="X11:Y11"/>
    <mergeCell ref="Z11:AB11"/>
    <mergeCell ref="B50:G52"/>
    <mergeCell ref="H50:L50"/>
    <mergeCell ref="M50:P50"/>
    <mergeCell ref="Q50:T50"/>
    <mergeCell ref="U50:X50"/>
    <mergeCell ref="Y50:AB50"/>
    <mergeCell ref="AC50:AF50"/>
    <mergeCell ref="H51:L51"/>
    <mergeCell ref="M51:P51"/>
    <mergeCell ref="Q51:T51"/>
    <mergeCell ref="U51:X51"/>
    <mergeCell ref="Y51:AB51"/>
    <mergeCell ref="AC51:AF51"/>
    <mergeCell ref="H52:L52"/>
    <mergeCell ref="M52:P52"/>
    <mergeCell ref="Q52:T52"/>
    <mergeCell ref="U52:X52"/>
    <mergeCell ref="Y52:AB52"/>
    <mergeCell ref="AC52:AF52"/>
    <mergeCell ref="B12:G13"/>
    <mergeCell ref="H12:I12"/>
    <mergeCell ref="J12:L12"/>
    <mergeCell ref="M12:P13"/>
    <mergeCell ref="R12:W13"/>
    <mergeCell ref="X12:Y12"/>
    <mergeCell ref="Z12:AB12"/>
    <mergeCell ref="AC12:AF13"/>
    <mergeCell ref="H13:I13"/>
    <mergeCell ref="J13:L13"/>
    <mergeCell ref="X13:Y13"/>
    <mergeCell ref="Z13:AB13"/>
  </mergeCells>
  <phoneticPr fontId="2"/>
  <conditionalFormatting sqref="AG14:AG15">
    <cfRule type="containsText" dxfId="172" priority="141" operator="containsText" text="無し">
      <formula>NOT(ISERROR(SEARCH("無し",AG14)))</formula>
    </cfRule>
    <cfRule type="containsText" dxfId="171" priority="142" operator="containsText" text="変動">
      <formula>NOT(ISERROR(SEARCH("変動",AG14)))</formula>
    </cfRule>
    <cfRule type="containsText" dxfId="170" priority="143" operator="containsText" text="減少">
      <formula>NOT(ISERROR(SEARCH("減少",AG14)))</formula>
    </cfRule>
    <cfRule type="containsText" dxfId="169" priority="144" operator="containsText" text="増加">
      <formula>NOT(ISERROR(SEARCH("増加",AG14)))</formula>
    </cfRule>
    <cfRule type="containsText" dxfId="168" priority="145" operator="containsText" text="安定">
      <formula>NOT(ISERROR(SEARCH("安定",AG14)))</formula>
    </cfRule>
  </conditionalFormatting>
  <conditionalFormatting sqref="AG10:AG11">
    <cfRule type="containsText" dxfId="167" priority="126" operator="containsText" text="無し">
      <formula>NOT(ISERROR(SEARCH("無し",AG10)))</formula>
    </cfRule>
    <cfRule type="containsText" dxfId="166" priority="127" operator="containsText" text="変動">
      <formula>NOT(ISERROR(SEARCH("変動",AG10)))</formula>
    </cfRule>
    <cfRule type="containsText" dxfId="165" priority="128" operator="containsText" text="減少">
      <formula>NOT(ISERROR(SEARCH("減少",AG10)))</formula>
    </cfRule>
    <cfRule type="containsText" dxfId="164" priority="129" operator="containsText" text="増加">
      <formula>NOT(ISERROR(SEARCH("増加",AG10)))</formula>
    </cfRule>
    <cfRule type="containsText" dxfId="163" priority="130" operator="containsText" text="安定">
      <formula>NOT(ISERROR(SEARCH("安定",AG10)))</formula>
    </cfRule>
  </conditionalFormatting>
  <conditionalFormatting sqref="AG8:AG9">
    <cfRule type="containsText" dxfId="162" priority="111" operator="containsText" text="無し">
      <formula>NOT(ISERROR(SEARCH("無し",AG8)))</formula>
    </cfRule>
    <cfRule type="containsText" dxfId="161" priority="112" operator="containsText" text="変動">
      <formula>NOT(ISERROR(SEARCH("変動",AG8)))</formula>
    </cfRule>
    <cfRule type="containsText" dxfId="160" priority="113" operator="containsText" text="減少">
      <formula>NOT(ISERROR(SEARCH("減少",AG8)))</formula>
    </cfRule>
    <cfRule type="containsText" dxfId="159" priority="114" operator="containsText" text="増加">
      <formula>NOT(ISERROR(SEARCH("増加",AG8)))</formula>
    </cfRule>
    <cfRule type="containsText" dxfId="158" priority="115" operator="containsText" text="安定">
      <formula>NOT(ISERROR(SEARCH("安定",AG8)))</formula>
    </cfRule>
  </conditionalFormatting>
  <conditionalFormatting sqref="AG6:AG7">
    <cfRule type="containsText" dxfId="157" priority="96" operator="containsText" text="無し">
      <formula>NOT(ISERROR(SEARCH("無し",AG6)))</formula>
    </cfRule>
    <cfRule type="containsText" dxfId="156" priority="97" operator="containsText" text="変動">
      <formula>NOT(ISERROR(SEARCH("変動",AG6)))</formula>
    </cfRule>
    <cfRule type="containsText" dxfId="155" priority="98" operator="containsText" text="減少">
      <formula>NOT(ISERROR(SEARCH("減少",AG6)))</formula>
    </cfRule>
    <cfRule type="containsText" dxfId="154" priority="99" operator="containsText" text="増加">
      <formula>NOT(ISERROR(SEARCH("増加",AG6)))</formula>
    </cfRule>
    <cfRule type="containsText" dxfId="153" priority="100" operator="containsText" text="安定">
      <formula>NOT(ISERROR(SEARCH("安定",AG6)))</formula>
    </cfRule>
  </conditionalFormatting>
  <conditionalFormatting sqref="M6">
    <cfRule type="containsText" dxfId="152" priority="80" operator="containsText" text="―">
      <formula>NOT(ISERROR(SEARCH("―",M6)))</formula>
    </cfRule>
    <cfRule type="containsText" dxfId="151" priority="81" operator="containsText" text="隔年で">
      <formula>NOT(ISERROR(SEARCH("隔年で",M6)))</formula>
    </cfRule>
    <cfRule type="containsText" dxfId="150" priority="82" operator="containsText" text="年度により">
      <formula>NOT(ISERROR(SEARCH("年度により",M6)))</formula>
    </cfRule>
    <cfRule type="containsText" dxfId="149" priority="83" operator="containsText" text="減少傾向">
      <formula>NOT(ISERROR(SEARCH("減少傾向",M6)))</formula>
    </cfRule>
    <cfRule type="containsText" dxfId="148" priority="84" operator="containsText" text="増加傾向">
      <formula>NOT(ISERROR(SEARCH("増加傾向",M6)))</formula>
    </cfRule>
    <cfRule type="containsText" dxfId="147" priority="85" operator="containsText" text="同程度">
      <formula>NOT(ISERROR(SEARCH("同程度",M6)))</formula>
    </cfRule>
  </conditionalFormatting>
  <conditionalFormatting sqref="M6">
    <cfRule type="containsText" dxfId="146" priority="78" operator="containsText" text="最新年度のみ減少">
      <formula>NOT(ISERROR(SEARCH("最新年度のみ減少",M6)))</formula>
    </cfRule>
    <cfRule type="containsText" dxfId="145" priority="79" operator="containsText" text="最新年度のみ増加">
      <formula>NOT(ISERROR(SEARCH("最新年度のみ増加",M6)))</formula>
    </cfRule>
  </conditionalFormatting>
  <conditionalFormatting sqref="AC6">
    <cfRule type="containsText" dxfId="144" priority="72" operator="containsText" text="―">
      <formula>NOT(ISERROR(SEARCH("―",AC6)))</formula>
    </cfRule>
    <cfRule type="containsText" dxfId="143" priority="73" operator="containsText" text="隔年で">
      <formula>NOT(ISERROR(SEARCH("隔年で",AC6)))</formula>
    </cfRule>
    <cfRule type="containsText" dxfId="142" priority="74" operator="containsText" text="年度により">
      <formula>NOT(ISERROR(SEARCH("年度により",AC6)))</formula>
    </cfRule>
    <cfRule type="containsText" dxfId="141" priority="75" operator="containsText" text="減少傾向">
      <formula>NOT(ISERROR(SEARCH("減少傾向",AC6)))</formula>
    </cfRule>
    <cfRule type="containsText" dxfId="140" priority="76" operator="containsText" text="増加傾向">
      <formula>NOT(ISERROR(SEARCH("増加傾向",AC6)))</formula>
    </cfRule>
    <cfRule type="containsText" dxfId="139" priority="77" operator="containsText" text="同程度">
      <formula>NOT(ISERROR(SEARCH("同程度",AC6)))</formula>
    </cfRule>
  </conditionalFormatting>
  <conditionalFormatting sqref="AC6">
    <cfRule type="containsText" dxfId="138" priority="70" operator="containsText" text="最新年度のみ減少">
      <formula>NOT(ISERROR(SEARCH("最新年度のみ減少",AC6)))</formula>
    </cfRule>
    <cfRule type="containsText" dxfId="137" priority="71" operator="containsText" text="最新年度のみ増加">
      <formula>NOT(ISERROR(SEARCH("最新年度のみ増加",AC6)))</formula>
    </cfRule>
  </conditionalFormatting>
  <conditionalFormatting sqref="M8">
    <cfRule type="containsText" dxfId="136" priority="64" operator="containsText" text="―">
      <formula>NOT(ISERROR(SEARCH("―",M8)))</formula>
    </cfRule>
    <cfRule type="containsText" dxfId="135" priority="65" operator="containsText" text="隔年で">
      <formula>NOT(ISERROR(SEARCH("隔年で",M8)))</formula>
    </cfRule>
    <cfRule type="containsText" dxfId="134" priority="66" operator="containsText" text="年度により">
      <formula>NOT(ISERROR(SEARCH("年度により",M8)))</formula>
    </cfRule>
    <cfRule type="containsText" dxfId="133" priority="67" operator="containsText" text="減少傾向">
      <formula>NOT(ISERROR(SEARCH("減少傾向",M8)))</formula>
    </cfRule>
    <cfRule type="containsText" dxfId="132" priority="68" operator="containsText" text="増加傾向">
      <formula>NOT(ISERROR(SEARCH("増加傾向",M8)))</formula>
    </cfRule>
    <cfRule type="containsText" dxfId="131" priority="69" operator="containsText" text="同程度">
      <formula>NOT(ISERROR(SEARCH("同程度",M8)))</formula>
    </cfRule>
  </conditionalFormatting>
  <conditionalFormatting sqref="M8">
    <cfRule type="containsText" dxfId="130" priority="62" operator="containsText" text="最新年度のみ減少">
      <formula>NOT(ISERROR(SEARCH("最新年度のみ減少",M8)))</formula>
    </cfRule>
    <cfRule type="containsText" dxfId="129" priority="63" operator="containsText" text="最新年度のみ増加">
      <formula>NOT(ISERROR(SEARCH("最新年度のみ増加",M8)))</formula>
    </cfRule>
  </conditionalFormatting>
  <conditionalFormatting sqref="AC8">
    <cfRule type="containsText" dxfId="128" priority="56" operator="containsText" text="―">
      <formula>NOT(ISERROR(SEARCH("―",AC8)))</formula>
    </cfRule>
    <cfRule type="containsText" dxfId="127" priority="57" operator="containsText" text="隔年で">
      <formula>NOT(ISERROR(SEARCH("隔年で",AC8)))</formula>
    </cfRule>
    <cfRule type="containsText" dxfId="126" priority="58" operator="containsText" text="年度により">
      <formula>NOT(ISERROR(SEARCH("年度により",AC8)))</formula>
    </cfRule>
    <cfRule type="containsText" dxfId="125" priority="59" operator="containsText" text="減少傾向">
      <formula>NOT(ISERROR(SEARCH("減少傾向",AC8)))</formula>
    </cfRule>
    <cfRule type="containsText" dxfId="124" priority="60" operator="containsText" text="増加傾向">
      <formula>NOT(ISERROR(SEARCH("増加傾向",AC8)))</formula>
    </cfRule>
    <cfRule type="containsText" dxfId="123" priority="61" operator="containsText" text="同程度">
      <formula>NOT(ISERROR(SEARCH("同程度",AC8)))</formula>
    </cfRule>
  </conditionalFormatting>
  <conditionalFormatting sqref="AC8">
    <cfRule type="containsText" dxfId="122" priority="54" operator="containsText" text="最新年度のみ減少">
      <formula>NOT(ISERROR(SEARCH("最新年度のみ減少",AC8)))</formula>
    </cfRule>
    <cfRule type="containsText" dxfId="121" priority="55" operator="containsText" text="最新年度のみ増加">
      <formula>NOT(ISERROR(SEARCH("最新年度のみ増加",AC8)))</formula>
    </cfRule>
  </conditionalFormatting>
  <conditionalFormatting sqref="M10">
    <cfRule type="containsText" dxfId="120" priority="48" operator="containsText" text="―">
      <formula>NOT(ISERROR(SEARCH("―",M10)))</formula>
    </cfRule>
    <cfRule type="containsText" dxfId="119" priority="49" operator="containsText" text="隔年で">
      <formula>NOT(ISERROR(SEARCH("隔年で",M10)))</formula>
    </cfRule>
    <cfRule type="containsText" dxfId="118" priority="50" operator="containsText" text="年度により">
      <formula>NOT(ISERROR(SEARCH("年度により",M10)))</formula>
    </cfRule>
    <cfRule type="containsText" dxfId="117" priority="51" operator="containsText" text="減少傾向">
      <formula>NOT(ISERROR(SEARCH("減少傾向",M10)))</formula>
    </cfRule>
    <cfRule type="containsText" dxfId="116" priority="52" operator="containsText" text="増加傾向">
      <formula>NOT(ISERROR(SEARCH("増加傾向",M10)))</formula>
    </cfRule>
    <cfRule type="containsText" dxfId="115" priority="53" operator="containsText" text="同程度">
      <formula>NOT(ISERROR(SEARCH("同程度",M10)))</formula>
    </cfRule>
  </conditionalFormatting>
  <conditionalFormatting sqref="M10">
    <cfRule type="containsText" dxfId="114" priority="46" operator="containsText" text="最新年度のみ減少">
      <formula>NOT(ISERROR(SEARCH("最新年度のみ減少",M10)))</formula>
    </cfRule>
    <cfRule type="containsText" dxfId="113" priority="47" operator="containsText" text="最新年度のみ増加">
      <formula>NOT(ISERROR(SEARCH("最新年度のみ増加",M10)))</formula>
    </cfRule>
  </conditionalFormatting>
  <conditionalFormatting sqref="AC10">
    <cfRule type="containsText" dxfId="112" priority="40" operator="containsText" text="―">
      <formula>NOT(ISERROR(SEARCH("―",AC10)))</formula>
    </cfRule>
    <cfRule type="containsText" dxfId="111" priority="41" operator="containsText" text="隔年で">
      <formula>NOT(ISERROR(SEARCH("隔年で",AC10)))</formula>
    </cfRule>
    <cfRule type="containsText" dxfId="110" priority="42" operator="containsText" text="年度により">
      <formula>NOT(ISERROR(SEARCH("年度により",AC10)))</formula>
    </cfRule>
    <cfRule type="containsText" dxfId="109" priority="43" operator="containsText" text="減少傾向">
      <formula>NOT(ISERROR(SEARCH("減少傾向",AC10)))</formula>
    </cfRule>
    <cfRule type="containsText" dxfId="108" priority="44" operator="containsText" text="増加傾向">
      <formula>NOT(ISERROR(SEARCH("増加傾向",AC10)))</formula>
    </cfRule>
    <cfRule type="containsText" dxfId="107" priority="45" operator="containsText" text="同程度">
      <formula>NOT(ISERROR(SEARCH("同程度",AC10)))</formula>
    </cfRule>
  </conditionalFormatting>
  <conditionalFormatting sqref="AC10">
    <cfRule type="containsText" dxfId="106" priority="38" operator="containsText" text="最新年度のみ減少">
      <formula>NOT(ISERROR(SEARCH("最新年度のみ減少",AC10)))</formula>
    </cfRule>
    <cfRule type="containsText" dxfId="105" priority="39" operator="containsText" text="最新年度のみ増加">
      <formula>NOT(ISERROR(SEARCH("最新年度のみ増加",AC10)))</formula>
    </cfRule>
  </conditionalFormatting>
  <conditionalFormatting sqref="M14">
    <cfRule type="containsText" dxfId="104" priority="24" operator="containsText" text="―">
      <formula>NOT(ISERROR(SEARCH("―",M14)))</formula>
    </cfRule>
    <cfRule type="containsText" dxfId="103" priority="25" operator="containsText" text="隔年で">
      <formula>NOT(ISERROR(SEARCH("隔年で",M14)))</formula>
    </cfRule>
    <cfRule type="containsText" dxfId="102" priority="26" operator="containsText" text="年度により">
      <formula>NOT(ISERROR(SEARCH("年度により",M14)))</formula>
    </cfRule>
    <cfRule type="containsText" dxfId="101" priority="27" operator="containsText" text="減少傾向">
      <formula>NOT(ISERROR(SEARCH("減少傾向",M14)))</formula>
    </cfRule>
    <cfRule type="containsText" dxfId="100" priority="28" operator="containsText" text="増加傾向">
      <formula>NOT(ISERROR(SEARCH("増加傾向",M14)))</formula>
    </cfRule>
    <cfRule type="containsText" dxfId="99" priority="29" operator="containsText" text="同程度">
      <formula>NOT(ISERROR(SEARCH("同程度",M14)))</formula>
    </cfRule>
  </conditionalFormatting>
  <conditionalFormatting sqref="M14">
    <cfRule type="containsText" dxfId="98" priority="22" operator="containsText" text="最新年度のみ減少">
      <formula>NOT(ISERROR(SEARCH("最新年度のみ減少",M14)))</formula>
    </cfRule>
    <cfRule type="containsText" dxfId="97" priority="23" operator="containsText" text="最新年度のみ増加">
      <formula>NOT(ISERROR(SEARCH("最新年度のみ増加",M14)))</formula>
    </cfRule>
  </conditionalFormatting>
  <conditionalFormatting sqref="AG12:AG13">
    <cfRule type="containsText" dxfId="96" priority="17" operator="containsText" text="無し">
      <formula>NOT(ISERROR(SEARCH("無し",AG12)))</formula>
    </cfRule>
    <cfRule type="containsText" dxfId="95" priority="18" operator="containsText" text="変動">
      <formula>NOT(ISERROR(SEARCH("変動",AG12)))</formula>
    </cfRule>
    <cfRule type="containsText" dxfId="94" priority="19" operator="containsText" text="減少">
      <formula>NOT(ISERROR(SEARCH("減少",AG12)))</formula>
    </cfRule>
    <cfRule type="containsText" dxfId="93" priority="20" operator="containsText" text="増加">
      <formula>NOT(ISERROR(SEARCH("増加",AG12)))</formula>
    </cfRule>
    <cfRule type="containsText" dxfId="92" priority="21" operator="containsText" text="安定">
      <formula>NOT(ISERROR(SEARCH("安定",AG12)))</formula>
    </cfRule>
  </conditionalFormatting>
  <conditionalFormatting sqref="M12">
    <cfRule type="containsText" dxfId="91" priority="11" operator="containsText" text="―">
      <formula>NOT(ISERROR(SEARCH("―",M12)))</formula>
    </cfRule>
    <cfRule type="containsText" dxfId="90" priority="12" operator="containsText" text="隔年で">
      <formula>NOT(ISERROR(SEARCH("隔年で",M12)))</formula>
    </cfRule>
    <cfRule type="containsText" dxfId="89" priority="13" operator="containsText" text="年度により">
      <formula>NOT(ISERROR(SEARCH("年度により",M12)))</formula>
    </cfRule>
    <cfRule type="containsText" dxfId="88" priority="14" operator="containsText" text="減少傾向">
      <formula>NOT(ISERROR(SEARCH("減少傾向",M12)))</formula>
    </cfRule>
    <cfRule type="containsText" dxfId="87" priority="15" operator="containsText" text="増加傾向">
      <formula>NOT(ISERROR(SEARCH("増加傾向",M12)))</formula>
    </cfRule>
    <cfRule type="containsText" dxfId="86" priority="16" operator="containsText" text="同程度">
      <formula>NOT(ISERROR(SEARCH("同程度",M12)))</formula>
    </cfRule>
  </conditionalFormatting>
  <conditionalFormatting sqref="M12">
    <cfRule type="containsText" dxfId="85" priority="9" operator="containsText" text="最新年度のみ減少">
      <formula>NOT(ISERROR(SEARCH("最新年度のみ減少",M12)))</formula>
    </cfRule>
    <cfRule type="containsText" dxfId="84" priority="10" operator="containsText" text="最新年度のみ増加">
      <formula>NOT(ISERROR(SEARCH("最新年度のみ増加",M12)))</formula>
    </cfRule>
  </conditionalFormatting>
  <conditionalFormatting sqref="AC12">
    <cfRule type="containsText" dxfId="83" priority="3" operator="containsText" text="―">
      <formula>NOT(ISERROR(SEARCH("―",AC12)))</formula>
    </cfRule>
    <cfRule type="containsText" dxfId="82" priority="4" operator="containsText" text="隔年で">
      <formula>NOT(ISERROR(SEARCH("隔年で",AC12)))</formula>
    </cfRule>
    <cfRule type="containsText" dxfId="81" priority="5" operator="containsText" text="年度により">
      <formula>NOT(ISERROR(SEARCH("年度により",AC12)))</formula>
    </cfRule>
    <cfRule type="containsText" dxfId="80" priority="6" operator="containsText" text="減少傾向">
      <formula>NOT(ISERROR(SEARCH("減少傾向",AC12)))</formula>
    </cfRule>
    <cfRule type="containsText" dxfId="79" priority="7" operator="containsText" text="増加傾向">
      <formula>NOT(ISERROR(SEARCH("増加傾向",AC12)))</formula>
    </cfRule>
    <cfRule type="containsText" dxfId="78" priority="8" operator="containsText" text="同程度">
      <formula>NOT(ISERROR(SEARCH("同程度",AC12)))</formula>
    </cfRule>
  </conditionalFormatting>
  <conditionalFormatting sqref="AC12">
    <cfRule type="containsText" dxfId="77" priority="1" operator="containsText" text="最新年度のみ減少">
      <formula>NOT(ISERROR(SEARCH("最新年度のみ減少",AC12)))</formula>
    </cfRule>
    <cfRule type="containsText" dxfId="76" priority="2" operator="containsText" text="最新年度のみ増加">
      <formula>NOT(ISERROR(SEARCH("最新年度のみ増加",AC12)))</formula>
    </cfRule>
  </conditionalFormatting>
  <hyperlinks>
    <hyperlink ref="AI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高知大学学則
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39"/>
  <sheetViews>
    <sheetView workbookViewId="0"/>
  </sheetViews>
  <sheetFormatPr defaultRowHeight="13.5" x14ac:dyDescent="0.15"/>
  <cols>
    <col min="1" max="1" width="0.625" customWidth="1"/>
    <col min="2" max="32" width="3" customWidth="1"/>
    <col min="33" max="33" width="0.625" customWidth="1"/>
    <col min="34" max="34" width="1.75" customWidth="1"/>
    <col min="35" max="35" width="20.5" bestFit="1" customWidth="1"/>
    <col min="36" max="40" width="8.625" bestFit="1" customWidth="1"/>
  </cols>
  <sheetData>
    <row r="1" spans="1:40" ht="24" customHeight="1" thickBot="1" x14ac:dyDescent="0.2">
      <c r="A1" s="2" t="s">
        <v>15</v>
      </c>
      <c r="B1" s="2"/>
      <c r="C1" s="2"/>
      <c r="AI1" s="9" t="s">
        <v>25</v>
      </c>
    </row>
    <row r="2" spans="1:40" ht="24" customHeight="1" x14ac:dyDescent="0.15">
      <c r="A2" s="2" t="s">
        <v>31</v>
      </c>
      <c r="B2" s="2"/>
      <c r="C2" s="2"/>
    </row>
    <row r="3" spans="1:40" ht="24" customHeight="1" x14ac:dyDescent="0.15">
      <c r="A3" s="4"/>
      <c r="B3" s="4" t="s">
        <v>53</v>
      </c>
      <c r="C3" s="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5"/>
      <c r="AI3" s="5"/>
      <c r="AJ3" s="5"/>
      <c r="AK3" s="5"/>
      <c r="AL3" s="5"/>
      <c r="AM3" s="5"/>
      <c r="AN3" s="5"/>
    </row>
    <row r="4" spans="1:40" x14ac:dyDescent="0.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7"/>
      <c r="AH4" s="5"/>
      <c r="AI4" s="5"/>
      <c r="AJ4" s="5"/>
      <c r="AK4" s="5"/>
      <c r="AL4" s="5"/>
      <c r="AM4" s="5"/>
      <c r="AN4" s="5"/>
    </row>
    <row r="5" spans="1:40" s="5" customFormat="1" ht="18.75" customHeight="1" x14ac:dyDescent="0.15">
      <c r="A5" s="12"/>
      <c r="B5" s="4" t="s">
        <v>195</v>
      </c>
      <c r="C5" s="12"/>
      <c r="D5" s="12"/>
      <c r="E5" s="12"/>
      <c r="F5" s="12"/>
      <c r="G5" s="4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</row>
    <row r="6" spans="1:40" ht="17.25" customHeight="1" x14ac:dyDescent="0.15">
      <c r="A6" s="13"/>
      <c r="B6" s="165" t="s">
        <v>184</v>
      </c>
      <c r="C6" s="166"/>
      <c r="D6" s="166"/>
      <c r="E6" s="166"/>
      <c r="F6" s="166"/>
      <c r="G6" s="167"/>
      <c r="H6" s="171" t="s">
        <v>51</v>
      </c>
      <c r="I6" s="171"/>
      <c r="J6" s="172">
        <f>AVERAGE('2.グラフデータ'!D33:H33)</f>
        <v>1.0333999999999999</v>
      </c>
      <c r="K6" s="172"/>
      <c r="L6" s="172"/>
      <c r="M6" s="173" t="str">
        <f>'2.グラフデータ'!AD33</f>
        <v>年度により増減</v>
      </c>
      <c r="N6" s="174"/>
      <c r="O6" s="174"/>
      <c r="P6" s="175"/>
      <c r="Q6" s="16"/>
      <c r="R6" s="182" t="s">
        <v>192</v>
      </c>
      <c r="S6" s="171"/>
      <c r="T6" s="171"/>
      <c r="U6" s="171"/>
      <c r="V6" s="171"/>
      <c r="W6" s="171"/>
      <c r="X6" s="171" t="s">
        <v>51</v>
      </c>
      <c r="Y6" s="171"/>
      <c r="Z6" s="172">
        <f>AVERAGE('2.グラフデータ'!D34:H34)</f>
        <v>1.0516000000000001</v>
      </c>
      <c r="AA6" s="172"/>
      <c r="AB6" s="172"/>
      <c r="AC6" s="173" t="str">
        <f>'2.グラフデータ'!AD34</f>
        <v>年度により増減</v>
      </c>
      <c r="AD6" s="174"/>
      <c r="AE6" s="174"/>
      <c r="AF6" s="175"/>
      <c r="AG6" s="14"/>
    </row>
    <row r="7" spans="1:40" ht="17.25" customHeight="1" x14ac:dyDescent="0.15">
      <c r="A7" s="13"/>
      <c r="B7" s="168"/>
      <c r="C7" s="169"/>
      <c r="D7" s="169"/>
      <c r="E7" s="169"/>
      <c r="F7" s="169"/>
      <c r="G7" s="170"/>
      <c r="H7" s="171" t="s">
        <v>52</v>
      </c>
      <c r="I7" s="171"/>
      <c r="J7" s="179">
        <f>'2.グラフデータ'!H33-'2.グラフデータ'!D33</f>
        <v>0.16700000000000004</v>
      </c>
      <c r="K7" s="180"/>
      <c r="L7" s="181"/>
      <c r="M7" s="176"/>
      <c r="N7" s="177"/>
      <c r="O7" s="177"/>
      <c r="P7" s="178"/>
      <c r="Q7" s="17"/>
      <c r="R7" s="171"/>
      <c r="S7" s="171"/>
      <c r="T7" s="171"/>
      <c r="U7" s="171"/>
      <c r="V7" s="171"/>
      <c r="W7" s="171"/>
      <c r="X7" s="171" t="s">
        <v>52</v>
      </c>
      <c r="Y7" s="171"/>
      <c r="Z7" s="179">
        <f>'2.グラフデータ'!H34-'2.グラフデータ'!D34</f>
        <v>-3.2999999999999918E-2</v>
      </c>
      <c r="AA7" s="180"/>
      <c r="AB7" s="181"/>
      <c r="AC7" s="176"/>
      <c r="AD7" s="177"/>
      <c r="AE7" s="177"/>
      <c r="AF7" s="178"/>
      <c r="AG7" s="14"/>
    </row>
    <row r="8" spans="1:40" ht="17.25" customHeight="1" x14ac:dyDescent="0.15">
      <c r="A8" s="13"/>
      <c r="B8" s="165" t="s">
        <v>193</v>
      </c>
      <c r="C8" s="166"/>
      <c r="D8" s="166"/>
      <c r="E8" s="166"/>
      <c r="F8" s="166"/>
      <c r="G8" s="167"/>
      <c r="H8" s="171" t="s">
        <v>51</v>
      </c>
      <c r="I8" s="171"/>
      <c r="J8" s="172">
        <f>AVERAGE('2.グラフデータ'!D35:H35)</f>
        <v>1.2107999999999999</v>
      </c>
      <c r="K8" s="172"/>
      <c r="L8" s="172"/>
      <c r="M8" s="173" t="str">
        <f>'2.グラフデータ'!AD35</f>
        <v>最新年度のみ増加</v>
      </c>
      <c r="N8" s="174"/>
      <c r="O8" s="174"/>
      <c r="P8" s="175"/>
      <c r="Q8" s="16"/>
      <c r="R8" s="182" t="s">
        <v>194</v>
      </c>
      <c r="S8" s="171"/>
      <c r="T8" s="171"/>
      <c r="U8" s="171"/>
      <c r="V8" s="171"/>
      <c r="W8" s="171"/>
      <c r="X8" s="171" t="s">
        <v>51</v>
      </c>
      <c r="Y8" s="171"/>
      <c r="Z8" s="172">
        <f>AVERAGE(M38:AF38)</f>
        <v>1.0679487179487179</v>
      </c>
      <c r="AA8" s="172"/>
      <c r="AB8" s="172"/>
      <c r="AC8" s="173" t="str">
        <f>'2.グラフデータ'!AD36</f>
        <v>最新年度のみ増加</v>
      </c>
      <c r="AD8" s="174"/>
      <c r="AE8" s="174"/>
      <c r="AF8" s="175"/>
      <c r="AG8" s="14"/>
    </row>
    <row r="9" spans="1:40" ht="17.25" customHeight="1" x14ac:dyDescent="0.15">
      <c r="A9" s="13"/>
      <c r="B9" s="168"/>
      <c r="C9" s="169"/>
      <c r="D9" s="169"/>
      <c r="E9" s="169"/>
      <c r="F9" s="169"/>
      <c r="G9" s="170"/>
      <c r="H9" s="171" t="s">
        <v>52</v>
      </c>
      <c r="I9" s="171"/>
      <c r="J9" s="179">
        <f>'2.グラフデータ'!H35-'2.グラフデータ'!D35</f>
        <v>0.11099999999999999</v>
      </c>
      <c r="K9" s="180"/>
      <c r="L9" s="181"/>
      <c r="M9" s="176"/>
      <c r="N9" s="177"/>
      <c r="O9" s="177"/>
      <c r="P9" s="178"/>
      <c r="Q9" s="17"/>
      <c r="R9" s="171"/>
      <c r="S9" s="171"/>
      <c r="T9" s="171"/>
      <c r="U9" s="171"/>
      <c r="V9" s="171"/>
      <c r="W9" s="171"/>
      <c r="X9" s="171" t="s">
        <v>52</v>
      </c>
      <c r="Y9" s="171"/>
      <c r="Z9" s="179">
        <f>AC38-M38</f>
        <v>6.4102564102563875E-3</v>
      </c>
      <c r="AA9" s="180"/>
      <c r="AB9" s="181"/>
      <c r="AC9" s="176"/>
      <c r="AD9" s="177"/>
      <c r="AE9" s="177"/>
      <c r="AF9" s="178"/>
      <c r="AG9" s="14"/>
    </row>
    <row r="10" spans="1:40" x14ac:dyDescent="0.15">
      <c r="A10" s="2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</row>
    <row r="11" spans="1:40" x14ac:dyDescent="0.15">
      <c r="B11" s="4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40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I12" s="5"/>
      <c r="AJ12" s="5"/>
      <c r="AK12" s="5"/>
      <c r="AL12" s="5"/>
      <c r="AM12" s="5"/>
      <c r="AN12" s="5"/>
    </row>
    <row r="13" spans="1:40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I13" s="5"/>
      <c r="AJ13" s="5"/>
      <c r="AK13" s="5"/>
      <c r="AL13" s="5"/>
      <c r="AM13" s="5"/>
      <c r="AN13" s="5"/>
    </row>
    <row r="14" spans="1:40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I14" s="5"/>
      <c r="AJ14" s="5"/>
      <c r="AK14" s="5"/>
      <c r="AL14" s="5"/>
      <c r="AM14" s="5"/>
      <c r="AN14" s="5"/>
    </row>
    <row r="15" spans="1:40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I15" s="5"/>
      <c r="AJ15" s="5"/>
      <c r="AK15" s="5"/>
      <c r="AL15" s="5"/>
      <c r="AM15" s="5"/>
      <c r="AN15" s="5"/>
    </row>
    <row r="16" spans="1:40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I16" s="5"/>
      <c r="AJ16" s="5"/>
      <c r="AK16" s="5"/>
      <c r="AL16" s="5"/>
      <c r="AM16" s="5"/>
      <c r="AN16" s="5"/>
    </row>
    <row r="17" spans="1:40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I17" s="5"/>
      <c r="AJ17" s="5"/>
      <c r="AK17" s="5"/>
      <c r="AL17" s="5"/>
      <c r="AM17" s="5"/>
      <c r="AN17" s="5"/>
    </row>
    <row r="18" spans="1:40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I18" s="5"/>
      <c r="AJ18" s="5"/>
      <c r="AK18" s="5"/>
      <c r="AL18" s="5"/>
      <c r="AM18" s="5"/>
      <c r="AN18" s="5"/>
    </row>
    <row r="19" spans="1:40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I19" s="5"/>
      <c r="AJ19" s="5"/>
      <c r="AK19" s="5"/>
      <c r="AL19" s="5"/>
      <c r="AM19" s="5"/>
      <c r="AN19" s="5"/>
    </row>
    <row r="20" spans="1:40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I20" s="5"/>
      <c r="AJ20" s="5"/>
      <c r="AK20" s="5"/>
      <c r="AL20" s="5"/>
      <c r="AM20" s="5"/>
      <c r="AN20" s="5"/>
    </row>
    <row r="21" spans="1:40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I21" s="5"/>
      <c r="AJ21" s="5"/>
      <c r="AK21" s="5"/>
      <c r="AL21" s="5"/>
      <c r="AM21" s="5"/>
      <c r="AN21" s="5"/>
    </row>
    <row r="22" spans="1:40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I22" s="5"/>
      <c r="AJ22" s="5"/>
      <c r="AK22" s="5"/>
      <c r="AL22" s="5"/>
      <c r="AM22" s="5"/>
      <c r="AN22" s="5"/>
    </row>
    <row r="23" spans="1:40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I23" s="5"/>
      <c r="AJ23" s="5"/>
      <c r="AK23" s="5"/>
      <c r="AL23" s="5"/>
      <c r="AM23" s="5"/>
      <c r="AN23" s="5"/>
    </row>
    <row r="24" spans="1:40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L24" s="5"/>
      <c r="AM24" s="5"/>
      <c r="AN24" s="5"/>
    </row>
    <row r="25" spans="1:40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40" x14ac:dyDescent="0.15">
      <c r="A26" s="4"/>
      <c r="B26" s="199"/>
      <c r="C26" s="199"/>
      <c r="D26" s="199"/>
      <c r="E26" s="199"/>
      <c r="F26" s="199"/>
      <c r="G26" s="199"/>
      <c r="H26" s="200"/>
      <c r="I26" s="200"/>
      <c r="J26" s="200"/>
      <c r="K26" s="200"/>
      <c r="L26" s="200"/>
      <c r="M26" s="200" t="str">
        <f>'2.グラフデータ'!Q1</f>
        <v>R2</v>
      </c>
      <c r="N26" s="200"/>
      <c r="O26" s="200"/>
      <c r="P26" s="200"/>
      <c r="Q26" s="200" t="str">
        <f>'2.グラフデータ'!R1</f>
        <v>R3</v>
      </c>
      <c r="R26" s="200"/>
      <c r="S26" s="200"/>
      <c r="T26" s="200"/>
      <c r="U26" s="200" t="str">
        <f>'2.グラフデータ'!S1</f>
        <v>R4</v>
      </c>
      <c r="V26" s="200"/>
      <c r="W26" s="200"/>
      <c r="X26" s="200"/>
      <c r="Y26" s="200" t="str">
        <f>'2.グラフデータ'!T1</f>
        <v>R5</v>
      </c>
      <c r="Z26" s="200"/>
      <c r="AA26" s="200"/>
      <c r="AB26" s="200"/>
      <c r="AC26" s="200" t="str">
        <f>'2.グラフデータ'!U1</f>
        <v>R6</v>
      </c>
      <c r="AD26" s="200"/>
      <c r="AE26" s="200"/>
      <c r="AF26" s="200"/>
    </row>
    <row r="27" spans="1:40" ht="13.5" customHeight="1" x14ac:dyDescent="0.15">
      <c r="B27" s="173" t="s">
        <v>55</v>
      </c>
      <c r="C27" s="174"/>
      <c r="D27" s="174"/>
      <c r="E27" s="174"/>
      <c r="F27" s="174"/>
      <c r="G27" s="175"/>
      <c r="H27" s="160" t="s">
        <v>37</v>
      </c>
      <c r="I27" s="161"/>
      <c r="J27" s="161"/>
      <c r="K27" s="161"/>
      <c r="L27" s="162"/>
      <c r="M27" s="204">
        <f>SUMIF('2.経年データ（専攻単位）'!A:A,M26,'2.経年データ（専攻単位）'!J:J)</f>
        <v>17</v>
      </c>
      <c r="N27" s="205"/>
      <c r="O27" s="205"/>
      <c r="P27" s="206"/>
      <c r="Q27" s="204">
        <f>SUMIF('2.経年データ（専攻単位）'!A:A,Q26,'2.経年データ（専攻単位）'!J:J)</f>
        <v>16</v>
      </c>
      <c r="R27" s="205"/>
      <c r="S27" s="205"/>
      <c r="T27" s="206"/>
      <c r="U27" s="204">
        <f>SUMIF('2.経年データ（専攻単位）'!A:A,U26,'2.経年データ（専攻単位）'!J:J)</f>
        <v>19</v>
      </c>
      <c r="V27" s="205"/>
      <c r="W27" s="205"/>
      <c r="X27" s="206"/>
      <c r="Y27" s="204">
        <f>SUMIF('2.経年データ（専攻単位）'!A:A,Y26,'2.経年データ（専攻単位）'!J:J)</f>
        <v>21</v>
      </c>
      <c r="Z27" s="205"/>
      <c r="AA27" s="205"/>
      <c r="AB27" s="206"/>
      <c r="AC27" s="204">
        <f>SUMIF('2.経年データ（専攻単位）'!A:A,AC26,'2.経年データ（専攻単位）'!J:J)</f>
        <v>20</v>
      </c>
      <c r="AD27" s="205"/>
      <c r="AE27" s="205"/>
      <c r="AF27" s="206"/>
      <c r="AI27" s="10"/>
    </row>
    <row r="28" spans="1:40" x14ac:dyDescent="0.15">
      <c r="B28" s="189"/>
      <c r="C28" s="190"/>
      <c r="D28" s="190"/>
      <c r="E28" s="190"/>
      <c r="F28" s="190"/>
      <c r="G28" s="191"/>
      <c r="H28" s="160" t="s">
        <v>38</v>
      </c>
      <c r="I28" s="161"/>
      <c r="J28" s="161"/>
      <c r="K28" s="161"/>
      <c r="L28" s="162"/>
      <c r="M28" s="204">
        <f>SUMIF('2.経年データ（専攻単位）'!A:A,M26,'2.経年データ（専攻単位）'!V:V)</f>
        <v>18</v>
      </c>
      <c r="N28" s="205"/>
      <c r="O28" s="205"/>
      <c r="P28" s="206"/>
      <c r="Q28" s="204">
        <f>SUMIF('2.経年データ（専攻単位）'!A:A,Q26,'2.経年データ（専攻単位）'!V:V)</f>
        <v>18</v>
      </c>
      <c r="R28" s="205"/>
      <c r="S28" s="205"/>
      <c r="T28" s="206"/>
      <c r="U28" s="204">
        <f>SUMIF('2.経年データ（専攻単位）'!A:A,U26,'2.経年データ（専攻単位）'!V:V)</f>
        <v>18</v>
      </c>
      <c r="V28" s="205"/>
      <c r="W28" s="205"/>
      <c r="X28" s="206"/>
      <c r="Y28" s="204">
        <f>SUMIF('2.経年データ（専攻単位）'!A:A,Y26,'2.経年データ（専攻単位）'!V:V)</f>
        <v>18</v>
      </c>
      <c r="Z28" s="205"/>
      <c r="AA28" s="205"/>
      <c r="AB28" s="206"/>
      <c r="AC28" s="204">
        <f>SUMIF('2.経年データ（専攻単位）'!A:A,AC26,'2.経年データ（専攻単位）'!V:V)</f>
        <v>18</v>
      </c>
      <c r="AD28" s="205"/>
      <c r="AE28" s="205"/>
      <c r="AF28" s="206"/>
      <c r="AI28" s="10"/>
    </row>
    <row r="29" spans="1:40" x14ac:dyDescent="0.15">
      <c r="B29" s="176"/>
      <c r="C29" s="177"/>
      <c r="D29" s="177"/>
      <c r="E29" s="177"/>
      <c r="F29" s="177"/>
      <c r="G29" s="178"/>
      <c r="H29" s="226" t="s">
        <v>39</v>
      </c>
      <c r="I29" s="227"/>
      <c r="J29" s="227"/>
      <c r="K29" s="227"/>
      <c r="L29" s="228"/>
      <c r="M29" s="186">
        <f>M27/M28</f>
        <v>0.94444444444444442</v>
      </c>
      <c r="N29" s="187"/>
      <c r="O29" s="187"/>
      <c r="P29" s="188"/>
      <c r="Q29" s="186">
        <f>Q27/Q28</f>
        <v>0.88888888888888884</v>
      </c>
      <c r="R29" s="187"/>
      <c r="S29" s="187"/>
      <c r="T29" s="188"/>
      <c r="U29" s="186">
        <f>U27/U28</f>
        <v>1.0555555555555556</v>
      </c>
      <c r="V29" s="187"/>
      <c r="W29" s="187"/>
      <c r="X29" s="188"/>
      <c r="Y29" s="186">
        <f>Y27/Y28</f>
        <v>1.1666666666666667</v>
      </c>
      <c r="Z29" s="187"/>
      <c r="AA29" s="187"/>
      <c r="AB29" s="188"/>
      <c r="AC29" s="186">
        <f>AC27/AC28</f>
        <v>1.1111111111111112</v>
      </c>
      <c r="AD29" s="187"/>
      <c r="AE29" s="187"/>
      <c r="AF29" s="188"/>
      <c r="AI29" s="10"/>
    </row>
    <row r="30" spans="1:40" ht="13.5" customHeight="1" x14ac:dyDescent="0.15">
      <c r="B30" s="173" t="s">
        <v>9</v>
      </c>
      <c r="C30" s="174"/>
      <c r="D30" s="174"/>
      <c r="E30" s="174"/>
      <c r="F30" s="174"/>
      <c r="G30" s="175"/>
      <c r="H30" s="160" t="s">
        <v>37</v>
      </c>
      <c r="I30" s="161"/>
      <c r="J30" s="161"/>
      <c r="K30" s="161"/>
      <c r="L30" s="162"/>
      <c r="M30" s="204">
        <f>SUMIF('2.経年データ（専攻単位）'!A:A,M26,'2.経年データ（専攻単位）'!K:K)</f>
        <v>130</v>
      </c>
      <c r="N30" s="205"/>
      <c r="O30" s="205"/>
      <c r="P30" s="206"/>
      <c r="Q30" s="204">
        <f>SUMIF('2.経年データ（専攻単位）'!A:A,Q26,'2.経年データ（専攻単位）'!K:K)</f>
        <v>128</v>
      </c>
      <c r="R30" s="205"/>
      <c r="S30" s="205"/>
      <c r="T30" s="206"/>
      <c r="U30" s="204">
        <f>SUMIF('2.経年データ（専攻単位）'!A:A,U26,'2.経年データ（専攻単位）'!K:K)</f>
        <v>123</v>
      </c>
      <c r="V30" s="205"/>
      <c r="W30" s="205"/>
      <c r="X30" s="206"/>
      <c r="Y30" s="204">
        <f>SUMIF('2.経年データ（専攻単位）'!A:A,Y26,'2.経年データ（専攻単位）'!K:K)</f>
        <v>124</v>
      </c>
      <c r="Z30" s="205"/>
      <c r="AA30" s="205"/>
      <c r="AB30" s="206"/>
      <c r="AC30" s="204">
        <f>SUMIF('2.経年データ（専攻単位）'!A:A,AC26,'2.経年データ（専攻単位）'!K:K)</f>
        <v>126</v>
      </c>
      <c r="AD30" s="205"/>
      <c r="AE30" s="205"/>
      <c r="AF30" s="206"/>
      <c r="AI30" s="10"/>
    </row>
    <row r="31" spans="1:40" ht="13.5" customHeight="1" x14ac:dyDescent="0.15">
      <c r="B31" s="189"/>
      <c r="C31" s="190"/>
      <c r="D31" s="190"/>
      <c r="E31" s="190"/>
      <c r="F31" s="190"/>
      <c r="G31" s="191"/>
      <c r="H31" s="160" t="s">
        <v>38</v>
      </c>
      <c r="I31" s="161"/>
      <c r="J31" s="161"/>
      <c r="K31" s="161"/>
      <c r="L31" s="162"/>
      <c r="M31" s="204">
        <f>SUMIF('2.経年データ（専攻単位）'!A:A,M26,'2.経年データ（専攻単位）'!W:W)</f>
        <v>120</v>
      </c>
      <c r="N31" s="205"/>
      <c r="O31" s="205"/>
      <c r="P31" s="206"/>
      <c r="Q31" s="204">
        <f>SUMIF('2.経年データ（専攻単位）'!A:A,Q26,'2.経年データ（専攻単位）'!W:W)</f>
        <v>120</v>
      </c>
      <c r="R31" s="205"/>
      <c r="S31" s="205"/>
      <c r="T31" s="206"/>
      <c r="U31" s="204">
        <f>SUMIF('2.経年データ（専攻単位）'!A:A,U26,'2.経年データ（専攻単位）'!W:W)</f>
        <v>120</v>
      </c>
      <c r="V31" s="205"/>
      <c r="W31" s="205"/>
      <c r="X31" s="206"/>
      <c r="Y31" s="204">
        <f>SUMIF('2.経年データ（専攻単位）'!A:A,Y26,'2.経年データ（専攻単位）'!W:W)</f>
        <v>120</v>
      </c>
      <c r="Z31" s="205"/>
      <c r="AA31" s="205"/>
      <c r="AB31" s="206"/>
      <c r="AC31" s="204">
        <f>SUMIF('2.経年データ（専攻単位）'!A:A,AC26,'2.経年データ（専攻単位）'!W:W)</f>
        <v>120</v>
      </c>
      <c r="AD31" s="205"/>
      <c r="AE31" s="205"/>
      <c r="AF31" s="206"/>
      <c r="AI31" s="10"/>
    </row>
    <row r="32" spans="1:40" ht="13.5" customHeight="1" x14ac:dyDescent="0.15">
      <c r="B32" s="176"/>
      <c r="C32" s="177"/>
      <c r="D32" s="177"/>
      <c r="E32" s="177"/>
      <c r="F32" s="177"/>
      <c r="G32" s="178"/>
      <c r="H32" s="226" t="s">
        <v>39</v>
      </c>
      <c r="I32" s="227"/>
      <c r="J32" s="227"/>
      <c r="K32" s="227"/>
      <c r="L32" s="228"/>
      <c r="M32" s="186">
        <f>M30/M31</f>
        <v>1.0833333333333333</v>
      </c>
      <c r="N32" s="187"/>
      <c r="O32" s="187"/>
      <c r="P32" s="188"/>
      <c r="Q32" s="186">
        <f>Q30/Q31</f>
        <v>1.0666666666666667</v>
      </c>
      <c r="R32" s="187"/>
      <c r="S32" s="187"/>
      <c r="T32" s="188"/>
      <c r="U32" s="186">
        <f>U30/U31</f>
        <v>1.0249999999999999</v>
      </c>
      <c r="V32" s="187"/>
      <c r="W32" s="187"/>
      <c r="X32" s="188"/>
      <c r="Y32" s="186">
        <f>Y30/Y31</f>
        <v>1.0333333333333334</v>
      </c>
      <c r="Z32" s="187"/>
      <c r="AA32" s="187"/>
      <c r="AB32" s="188"/>
      <c r="AC32" s="186">
        <f>AC30/AC31</f>
        <v>1.05</v>
      </c>
      <c r="AD32" s="187"/>
      <c r="AE32" s="187"/>
      <c r="AF32" s="188"/>
      <c r="AI32" s="10"/>
    </row>
    <row r="33" spans="1:35" ht="14.25" customHeight="1" x14ac:dyDescent="0.15">
      <c r="B33" s="173" t="s">
        <v>56</v>
      </c>
      <c r="C33" s="174"/>
      <c r="D33" s="174"/>
      <c r="E33" s="174"/>
      <c r="F33" s="174"/>
      <c r="G33" s="175"/>
      <c r="H33" s="160" t="s">
        <v>37</v>
      </c>
      <c r="I33" s="161"/>
      <c r="J33" s="161"/>
      <c r="K33" s="161"/>
      <c r="L33" s="162"/>
      <c r="M33" s="204">
        <f>SUMIF('2.経年データ（専攻単位）'!A:A,M26,'2.経年データ（専攻単位）'!L:L)</f>
        <v>24</v>
      </c>
      <c r="N33" s="205"/>
      <c r="O33" s="205"/>
      <c r="P33" s="206"/>
      <c r="Q33" s="204">
        <f>SUMIF('2.経年データ（専攻単位）'!A:A,Q26,'2.経年データ（専攻単位）'!L:L)</f>
        <v>22</v>
      </c>
      <c r="R33" s="205"/>
      <c r="S33" s="205"/>
      <c r="T33" s="206"/>
      <c r="U33" s="204">
        <f>SUMIF('2.経年データ（専攻単位）'!A:A,U26,'2.経年データ（専攻単位）'!L:L)</f>
        <v>20</v>
      </c>
      <c r="V33" s="205"/>
      <c r="W33" s="205"/>
      <c r="X33" s="206"/>
      <c r="Y33" s="204">
        <f>SUMIF('2.経年データ（専攻単位）'!A:A,Y26,'2.経年データ（専攻単位）'!L:L)</f>
        <v>17</v>
      </c>
      <c r="Z33" s="205"/>
      <c r="AA33" s="205"/>
      <c r="AB33" s="206"/>
      <c r="AC33" s="204">
        <f>SUMIF('2.経年データ（専攻単位）'!A:A,AC26,'2.経年データ（専攻単位）'!L:L)</f>
        <v>26</v>
      </c>
      <c r="AD33" s="205"/>
      <c r="AE33" s="205"/>
      <c r="AF33" s="206"/>
      <c r="AI33" s="10"/>
    </row>
    <row r="34" spans="1:35" x14ac:dyDescent="0.15">
      <c r="B34" s="189"/>
      <c r="C34" s="190"/>
      <c r="D34" s="190"/>
      <c r="E34" s="190"/>
      <c r="F34" s="190"/>
      <c r="G34" s="191"/>
      <c r="H34" s="160" t="s">
        <v>38</v>
      </c>
      <c r="I34" s="161"/>
      <c r="J34" s="161"/>
      <c r="K34" s="161"/>
      <c r="L34" s="162"/>
      <c r="M34" s="204">
        <f>SUMIF('2.経年データ（専攻単位）'!A:A,M26,'2.経年データ（専攻単位）'!X:X)</f>
        <v>18</v>
      </c>
      <c r="N34" s="205"/>
      <c r="O34" s="205"/>
      <c r="P34" s="206"/>
      <c r="Q34" s="204">
        <f>SUMIF('2.経年データ（専攻単位）'!A:A,Q26,'2.経年データ（専攻単位）'!X:X)</f>
        <v>18</v>
      </c>
      <c r="R34" s="205"/>
      <c r="S34" s="205"/>
      <c r="T34" s="206"/>
      <c r="U34" s="204">
        <f>SUMIF('2.経年データ（専攻単位）'!A:A,U26,'2.経年データ（専攻単位）'!X:X)</f>
        <v>18</v>
      </c>
      <c r="V34" s="205"/>
      <c r="W34" s="205"/>
      <c r="X34" s="206"/>
      <c r="Y34" s="204">
        <f>SUMIF('2.経年データ（専攻単位）'!A:A,Y26,'2.経年データ（専攻単位）'!X:X)</f>
        <v>18</v>
      </c>
      <c r="Z34" s="205"/>
      <c r="AA34" s="205"/>
      <c r="AB34" s="206"/>
      <c r="AC34" s="204">
        <f>SUMIF('2.経年データ（専攻単位）'!A:A,AC26,'2.経年データ（専攻単位）'!X:X)</f>
        <v>18</v>
      </c>
      <c r="AD34" s="205"/>
      <c r="AE34" s="205"/>
      <c r="AF34" s="206"/>
    </row>
    <row r="35" spans="1:35" ht="13.5" customHeight="1" thickBot="1" x14ac:dyDescent="0.2">
      <c r="B35" s="189"/>
      <c r="C35" s="190"/>
      <c r="D35" s="190"/>
      <c r="E35" s="190"/>
      <c r="F35" s="190"/>
      <c r="G35" s="191"/>
      <c r="H35" s="201" t="s">
        <v>39</v>
      </c>
      <c r="I35" s="202"/>
      <c r="J35" s="202"/>
      <c r="K35" s="202"/>
      <c r="L35" s="203"/>
      <c r="M35" s="186">
        <f>M33/M34</f>
        <v>1.3333333333333333</v>
      </c>
      <c r="N35" s="187"/>
      <c r="O35" s="187"/>
      <c r="P35" s="188"/>
      <c r="Q35" s="186">
        <f>Q33/Q34</f>
        <v>1.2222222222222223</v>
      </c>
      <c r="R35" s="187"/>
      <c r="S35" s="187"/>
      <c r="T35" s="188"/>
      <c r="U35" s="186">
        <f>U33/U34</f>
        <v>1.1111111111111112</v>
      </c>
      <c r="V35" s="187"/>
      <c r="W35" s="187"/>
      <c r="X35" s="188"/>
      <c r="Y35" s="186">
        <f>Y33/Y34</f>
        <v>0.94444444444444442</v>
      </c>
      <c r="Z35" s="187"/>
      <c r="AA35" s="187"/>
      <c r="AB35" s="188"/>
      <c r="AC35" s="186">
        <f>AC33/AC34</f>
        <v>1.4444444444444444</v>
      </c>
      <c r="AD35" s="187"/>
      <c r="AE35" s="187"/>
      <c r="AF35" s="188"/>
    </row>
    <row r="36" spans="1:35" ht="14.25" customHeight="1" x14ac:dyDescent="0.15">
      <c r="B36" s="192" t="s">
        <v>57</v>
      </c>
      <c r="C36" s="193"/>
      <c r="D36" s="193"/>
      <c r="E36" s="193"/>
      <c r="F36" s="193"/>
      <c r="G36" s="194"/>
      <c r="H36" s="207" t="s">
        <v>37</v>
      </c>
      <c r="I36" s="208"/>
      <c r="J36" s="208"/>
      <c r="K36" s="208"/>
      <c r="L36" s="209"/>
      <c r="M36" s="213">
        <f t="shared" ref="M36:M37" si="0">SUM(M27,M30,M33)</f>
        <v>171</v>
      </c>
      <c r="N36" s="214"/>
      <c r="O36" s="214"/>
      <c r="P36" s="215"/>
      <c r="Q36" s="213">
        <f>SUM(Q27,Q30,Q33)</f>
        <v>166</v>
      </c>
      <c r="R36" s="214"/>
      <c r="S36" s="214"/>
      <c r="T36" s="215"/>
      <c r="U36" s="213">
        <f>SUM(U27,U30,U33)</f>
        <v>162</v>
      </c>
      <c r="V36" s="214"/>
      <c r="W36" s="214"/>
      <c r="X36" s="215"/>
      <c r="Y36" s="213">
        <f>SUM(Y27,Y30,Y33)</f>
        <v>162</v>
      </c>
      <c r="Z36" s="214"/>
      <c r="AA36" s="214"/>
      <c r="AB36" s="215"/>
      <c r="AC36" s="213">
        <f>SUM(AC27,AC30,AC33)</f>
        <v>172</v>
      </c>
      <c r="AD36" s="214"/>
      <c r="AE36" s="214"/>
      <c r="AF36" s="222"/>
    </row>
    <row r="37" spans="1:35" x14ac:dyDescent="0.15">
      <c r="B37" s="195"/>
      <c r="C37" s="190"/>
      <c r="D37" s="190"/>
      <c r="E37" s="190"/>
      <c r="F37" s="190"/>
      <c r="G37" s="191"/>
      <c r="H37" s="160" t="s">
        <v>38</v>
      </c>
      <c r="I37" s="161"/>
      <c r="J37" s="161"/>
      <c r="K37" s="161"/>
      <c r="L37" s="162"/>
      <c r="M37" s="204">
        <f t="shared" si="0"/>
        <v>156</v>
      </c>
      <c r="N37" s="205"/>
      <c r="O37" s="205"/>
      <c r="P37" s="206"/>
      <c r="Q37" s="204">
        <f>SUM(Q28,Q31,Q34)</f>
        <v>156</v>
      </c>
      <c r="R37" s="205"/>
      <c r="S37" s="205"/>
      <c r="T37" s="206"/>
      <c r="U37" s="204">
        <f>SUM(U28,U31,U34)</f>
        <v>156</v>
      </c>
      <c r="V37" s="205"/>
      <c r="W37" s="205"/>
      <c r="X37" s="206"/>
      <c r="Y37" s="204">
        <f>SUM(Y28,Y31,Y34)</f>
        <v>156</v>
      </c>
      <c r="Z37" s="205"/>
      <c r="AA37" s="205"/>
      <c r="AB37" s="206"/>
      <c r="AC37" s="204">
        <f>SUM(AC28,AC31,AC34)</f>
        <v>156</v>
      </c>
      <c r="AD37" s="205"/>
      <c r="AE37" s="205"/>
      <c r="AF37" s="220"/>
    </row>
    <row r="38" spans="1:35" ht="14.25" thickBot="1" x14ac:dyDescent="0.2">
      <c r="B38" s="196"/>
      <c r="C38" s="197"/>
      <c r="D38" s="197"/>
      <c r="E38" s="197"/>
      <c r="F38" s="197"/>
      <c r="G38" s="198"/>
      <c r="H38" s="210" t="s">
        <v>39</v>
      </c>
      <c r="I38" s="211"/>
      <c r="J38" s="211"/>
      <c r="K38" s="211"/>
      <c r="L38" s="212"/>
      <c r="M38" s="216">
        <f>M36/M37</f>
        <v>1.0961538461538463</v>
      </c>
      <c r="N38" s="217"/>
      <c r="O38" s="217"/>
      <c r="P38" s="218"/>
      <c r="Q38" s="216">
        <f>Q36/Q37</f>
        <v>1.0641025641025641</v>
      </c>
      <c r="R38" s="217"/>
      <c r="S38" s="217"/>
      <c r="T38" s="218"/>
      <c r="U38" s="216">
        <f>U36/U37</f>
        <v>1.0384615384615385</v>
      </c>
      <c r="V38" s="217"/>
      <c r="W38" s="217"/>
      <c r="X38" s="218"/>
      <c r="Y38" s="216">
        <f>Y36/Y37</f>
        <v>1.0384615384615385</v>
      </c>
      <c r="Z38" s="217"/>
      <c r="AA38" s="217"/>
      <c r="AB38" s="218"/>
      <c r="AC38" s="216">
        <f>AC36/AC37</f>
        <v>1.1025641025641026</v>
      </c>
      <c r="AD38" s="217"/>
      <c r="AE38" s="217"/>
      <c r="AF38" s="221"/>
    </row>
    <row r="39" spans="1:35" x14ac:dyDescent="0.1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7"/>
    </row>
  </sheetData>
  <mergeCells count="107">
    <mergeCell ref="B26:G26"/>
    <mergeCell ref="H26:L26"/>
    <mergeCell ref="X8:Y8"/>
    <mergeCell ref="Z8:AB8"/>
    <mergeCell ref="B8:G9"/>
    <mergeCell ref="AC8:AF9"/>
    <mergeCell ref="H9:I9"/>
    <mergeCell ref="J9:L9"/>
    <mergeCell ref="X9:Y9"/>
    <mergeCell ref="Z9:AB9"/>
    <mergeCell ref="H8:I8"/>
    <mergeCell ref="J8:L8"/>
    <mergeCell ref="M8:P9"/>
    <mergeCell ref="R8:W9"/>
    <mergeCell ref="M27:P27"/>
    <mergeCell ref="Q27:T27"/>
    <mergeCell ref="U27:X27"/>
    <mergeCell ref="Y27:AB27"/>
    <mergeCell ref="Y28:AB28"/>
    <mergeCell ref="AC27:AF27"/>
    <mergeCell ref="H37:L37"/>
    <mergeCell ref="B36:G38"/>
    <mergeCell ref="H36:L36"/>
    <mergeCell ref="H38:L38"/>
    <mergeCell ref="B33:G35"/>
    <mergeCell ref="H33:L33"/>
    <mergeCell ref="H34:L34"/>
    <mergeCell ref="H35:L35"/>
    <mergeCell ref="H31:L31"/>
    <mergeCell ref="B30:G32"/>
    <mergeCell ref="H30:L30"/>
    <mergeCell ref="H32:L32"/>
    <mergeCell ref="B27:G29"/>
    <mergeCell ref="H27:L27"/>
    <mergeCell ref="H28:L28"/>
    <mergeCell ref="H29:L29"/>
    <mergeCell ref="AC28:AF28"/>
    <mergeCell ref="M29:P29"/>
    <mergeCell ref="Q29:T29"/>
    <mergeCell ref="U29:X29"/>
    <mergeCell ref="Y29:AB29"/>
    <mergeCell ref="AC29:AF29"/>
    <mergeCell ref="M28:P28"/>
    <mergeCell ref="Q28:T28"/>
    <mergeCell ref="U28:X28"/>
    <mergeCell ref="AC33:AF33"/>
    <mergeCell ref="Y30:AB30"/>
    <mergeCell ref="AC30:AF30"/>
    <mergeCell ref="M31:P31"/>
    <mergeCell ref="Q31:T31"/>
    <mergeCell ref="U31:X31"/>
    <mergeCell ref="Y31:AB31"/>
    <mergeCell ref="AC31:AF31"/>
    <mergeCell ref="M32:P32"/>
    <mergeCell ref="Q32:T32"/>
    <mergeCell ref="U32:X32"/>
    <mergeCell ref="Y32:AB32"/>
    <mergeCell ref="AC32:AF32"/>
    <mergeCell ref="M30:P30"/>
    <mergeCell ref="Q30:T30"/>
    <mergeCell ref="U30:X30"/>
    <mergeCell ref="Y36:AB36"/>
    <mergeCell ref="AC36:AF36"/>
    <mergeCell ref="M26:P26"/>
    <mergeCell ref="Q26:T26"/>
    <mergeCell ref="U26:X26"/>
    <mergeCell ref="Y26:AB26"/>
    <mergeCell ref="AC26:AF26"/>
    <mergeCell ref="Y34:AB34"/>
    <mergeCell ref="AC34:AF34"/>
    <mergeCell ref="M35:P35"/>
    <mergeCell ref="Q35:T35"/>
    <mergeCell ref="U35:X35"/>
    <mergeCell ref="Y35:AB35"/>
    <mergeCell ref="AC35:AF35"/>
    <mergeCell ref="M34:P34"/>
    <mergeCell ref="Q34:T34"/>
    <mergeCell ref="U34:X34"/>
    <mergeCell ref="M36:P36"/>
    <mergeCell ref="Q36:T36"/>
    <mergeCell ref="U36:X36"/>
    <mergeCell ref="M33:P33"/>
    <mergeCell ref="Q33:T33"/>
    <mergeCell ref="U33:X33"/>
    <mergeCell ref="Y33:AB33"/>
    <mergeCell ref="M38:P38"/>
    <mergeCell ref="Q38:T38"/>
    <mergeCell ref="U38:X38"/>
    <mergeCell ref="Y38:AB38"/>
    <mergeCell ref="AC38:AF38"/>
    <mergeCell ref="M37:P37"/>
    <mergeCell ref="Q37:T37"/>
    <mergeCell ref="U37:X37"/>
    <mergeCell ref="Y37:AB37"/>
    <mergeCell ref="AC37:AF37"/>
    <mergeCell ref="X6:Y6"/>
    <mergeCell ref="Z6:AB6"/>
    <mergeCell ref="AC6:AF7"/>
    <mergeCell ref="H7:I7"/>
    <mergeCell ref="J7:L7"/>
    <mergeCell ref="X7:Y7"/>
    <mergeCell ref="Z7:AB7"/>
    <mergeCell ref="B6:G7"/>
    <mergeCell ref="H6:I6"/>
    <mergeCell ref="J6:L6"/>
    <mergeCell ref="M6:P7"/>
    <mergeCell ref="R6:W7"/>
  </mergeCells>
  <phoneticPr fontId="2"/>
  <conditionalFormatting sqref="M6">
    <cfRule type="containsText" dxfId="75" priority="27" operator="containsText" text="―">
      <formula>NOT(ISERROR(SEARCH("―",M6)))</formula>
    </cfRule>
    <cfRule type="containsText" dxfId="74" priority="28" operator="containsText" text="隔年で">
      <formula>NOT(ISERROR(SEARCH("隔年で",M6)))</formula>
    </cfRule>
    <cfRule type="containsText" dxfId="73" priority="29" operator="containsText" text="年度により">
      <formula>NOT(ISERROR(SEARCH("年度により",M6)))</formula>
    </cfRule>
    <cfRule type="containsText" dxfId="72" priority="30" operator="containsText" text="減少傾向">
      <formula>NOT(ISERROR(SEARCH("減少傾向",M6)))</formula>
    </cfRule>
    <cfRule type="containsText" dxfId="71" priority="31" operator="containsText" text="増加傾向">
      <formula>NOT(ISERROR(SEARCH("増加傾向",M6)))</formula>
    </cfRule>
    <cfRule type="containsText" dxfId="70" priority="32" operator="containsText" text="同程度">
      <formula>NOT(ISERROR(SEARCH("同程度",M6)))</formula>
    </cfRule>
  </conditionalFormatting>
  <conditionalFormatting sqref="M6">
    <cfRule type="containsText" dxfId="69" priority="25" operator="containsText" text="最新年度のみ減少">
      <formula>NOT(ISERROR(SEARCH("最新年度のみ減少",M6)))</formula>
    </cfRule>
    <cfRule type="containsText" dxfId="68" priority="26" operator="containsText" text="最新年度のみ増加">
      <formula>NOT(ISERROR(SEARCH("最新年度のみ増加",M6)))</formula>
    </cfRule>
  </conditionalFormatting>
  <conditionalFormatting sqref="AC6">
    <cfRule type="containsText" dxfId="67" priority="19" operator="containsText" text="―">
      <formula>NOT(ISERROR(SEARCH("―",AC6)))</formula>
    </cfRule>
    <cfRule type="containsText" dxfId="66" priority="20" operator="containsText" text="隔年で">
      <formula>NOT(ISERROR(SEARCH("隔年で",AC6)))</formula>
    </cfRule>
    <cfRule type="containsText" dxfId="65" priority="21" operator="containsText" text="年度により">
      <formula>NOT(ISERROR(SEARCH("年度により",AC6)))</formula>
    </cfRule>
    <cfRule type="containsText" dxfId="64" priority="22" operator="containsText" text="減少傾向">
      <formula>NOT(ISERROR(SEARCH("減少傾向",AC6)))</formula>
    </cfRule>
    <cfRule type="containsText" dxfId="63" priority="23" operator="containsText" text="増加傾向">
      <formula>NOT(ISERROR(SEARCH("増加傾向",AC6)))</formula>
    </cfRule>
    <cfRule type="containsText" dxfId="62" priority="24" operator="containsText" text="同程度">
      <formula>NOT(ISERROR(SEARCH("同程度",AC6)))</formula>
    </cfRule>
  </conditionalFormatting>
  <conditionalFormatting sqref="AC6">
    <cfRule type="containsText" dxfId="61" priority="17" operator="containsText" text="最新年度のみ減少">
      <formula>NOT(ISERROR(SEARCH("最新年度のみ減少",AC6)))</formula>
    </cfRule>
    <cfRule type="containsText" dxfId="60" priority="18" operator="containsText" text="最新年度のみ増加">
      <formula>NOT(ISERROR(SEARCH("最新年度のみ増加",AC6)))</formula>
    </cfRule>
  </conditionalFormatting>
  <conditionalFormatting sqref="M8">
    <cfRule type="containsText" dxfId="59" priority="11" operator="containsText" text="―">
      <formula>NOT(ISERROR(SEARCH("―",M8)))</formula>
    </cfRule>
    <cfRule type="containsText" dxfId="58" priority="12" operator="containsText" text="隔年で">
      <formula>NOT(ISERROR(SEARCH("隔年で",M8)))</formula>
    </cfRule>
    <cfRule type="containsText" dxfId="57" priority="13" operator="containsText" text="年度により">
      <formula>NOT(ISERROR(SEARCH("年度により",M8)))</formula>
    </cfRule>
    <cfRule type="containsText" dxfId="56" priority="14" operator="containsText" text="減少傾向">
      <formula>NOT(ISERROR(SEARCH("減少傾向",M8)))</formula>
    </cfRule>
    <cfRule type="containsText" dxfId="55" priority="15" operator="containsText" text="増加傾向">
      <formula>NOT(ISERROR(SEARCH("増加傾向",M8)))</formula>
    </cfRule>
    <cfRule type="containsText" dxfId="54" priority="16" operator="containsText" text="同程度">
      <formula>NOT(ISERROR(SEARCH("同程度",M8)))</formula>
    </cfRule>
  </conditionalFormatting>
  <conditionalFormatting sqref="M8">
    <cfRule type="containsText" dxfId="53" priority="9" operator="containsText" text="最新年度のみ減少">
      <formula>NOT(ISERROR(SEARCH("最新年度のみ減少",M8)))</formula>
    </cfRule>
    <cfRule type="containsText" dxfId="52" priority="10" operator="containsText" text="最新年度のみ増加">
      <formula>NOT(ISERROR(SEARCH("最新年度のみ増加",M8)))</formula>
    </cfRule>
  </conditionalFormatting>
  <conditionalFormatting sqref="AC8">
    <cfRule type="containsText" dxfId="51" priority="3" operator="containsText" text="―">
      <formula>NOT(ISERROR(SEARCH("―",AC8)))</formula>
    </cfRule>
    <cfRule type="containsText" dxfId="50" priority="4" operator="containsText" text="隔年で">
      <formula>NOT(ISERROR(SEARCH("隔年で",AC8)))</formula>
    </cfRule>
    <cfRule type="containsText" dxfId="49" priority="5" operator="containsText" text="年度により">
      <formula>NOT(ISERROR(SEARCH("年度により",AC8)))</formula>
    </cfRule>
    <cfRule type="containsText" dxfId="48" priority="6" operator="containsText" text="減少傾向">
      <formula>NOT(ISERROR(SEARCH("減少傾向",AC8)))</formula>
    </cfRule>
    <cfRule type="containsText" dxfId="47" priority="7" operator="containsText" text="増加傾向">
      <formula>NOT(ISERROR(SEARCH("増加傾向",AC8)))</formula>
    </cfRule>
    <cfRule type="containsText" dxfId="46" priority="8" operator="containsText" text="同程度">
      <formula>NOT(ISERROR(SEARCH("同程度",AC8)))</formula>
    </cfRule>
  </conditionalFormatting>
  <conditionalFormatting sqref="AC8">
    <cfRule type="containsText" dxfId="45" priority="1" operator="containsText" text="最新年度のみ減少">
      <formula>NOT(ISERROR(SEARCH("最新年度のみ減少",AC8)))</formula>
    </cfRule>
    <cfRule type="containsText" dxfId="44" priority="2" operator="containsText" text="最新年度のみ増加">
      <formula>NOT(ISERROR(SEARCH("最新年度のみ増加",AC8)))</formula>
    </cfRule>
  </conditionalFormatting>
  <hyperlinks>
    <hyperlink ref="AI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高知大学学則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3" operator="containsText" text="無し" id="{C58211CA-A8B3-4123-928F-B0A8BA54300A}">
            <xm:f>NOT(ISERROR(SEARCH("無し",'2-2.修士課程'!AG10)))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54" operator="containsText" text="変動" id="{1E0FC930-3AEB-4C29-9CA9-7DF7DEB88DA0}">
            <xm:f>NOT(ISERROR(SEARCH("変動",'2-2.修士課程'!AG10)))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55" operator="containsText" text="減少" id="{1898E77A-3621-45D5-9F52-6960AC7CC88D}">
            <xm:f>NOT(ISERROR(SEARCH("減少",'2-2.修士課程'!AG10)))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56" operator="containsText" text="増加" id="{E7846A09-0BC4-4747-B8AB-4D95001E1531}">
            <xm:f>NOT(ISERROR(SEARCH("増加",'2-2.修士課程'!AG10)))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57" operator="containsText" text="安定" id="{397BB918-49EA-481F-BF0A-80739B7810D0}">
            <xm:f>NOT(ISERROR(SEARCH("安定",'2-2.修士課程'!AG10)))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AG6:AG7</xm:sqref>
        </x14:conditionalFormatting>
        <x14:conditionalFormatting xmlns:xm="http://schemas.microsoft.com/office/excel/2006/main">
          <x14:cfRule type="containsText" priority="179" operator="containsText" text="無し" id="{C58211CA-A8B3-4123-928F-B0A8BA54300A}">
            <xm:f>NOT(ISERROR(SEARCH("無し",'2-2.修士課程'!AG14)))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180" operator="containsText" text="変動" id="{1E0FC930-3AEB-4C29-9CA9-7DF7DEB88DA0}">
            <xm:f>NOT(ISERROR(SEARCH("変動",'2-2.修士課程'!AG14)))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181" operator="containsText" text="減少" id="{1898E77A-3621-45D5-9F52-6960AC7CC88D}">
            <xm:f>NOT(ISERROR(SEARCH("減少",'2-2.修士課程'!AG14)))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182" operator="containsText" text="増加" id="{E7846A09-0BC4-4747-B8AB-4D95001E1531}">
            <xm:f>NOT(ISERROR(SEARCH("増加",'2-2.修士課程'!AG14)))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183" operator="containsText" text="安定" id="{397BB918-49EA-481F-BF0A-80739B7810D0}">
            <xm:f>NOT(ISERROR(SEARCH("安定",'2-2.修士課程'!AG14)))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AG8:AG9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31"/>
  <sheetViews>
    <sheetView workbookViewId="0"/>
  </sheetViews>
  <sheetFormatPr defaultRowHeight="13.5" x14ac:dyDescent="0.15"/>
  <cols>
    <col min="1" max="1" width="0.625" customWidth="1"/>
    <col min="2" max="32" width="3" customWidth="1"/>
    <col min="33" max="33" width="0.625" customWidth="1"/>
    <col min="34" max="34" width="1.75" customWidth="1"/>
    <col min="35" max="35" width="11.625" bestFit="1" customWidth="1"/>
    <col min="36" max="36" width="20.5" bestFit="1" customWidth="1"/>
    <col min="37" max="41" width="8.625" bestFit="1" customWidth="1"/>
  </cols>
  <sheetData>
    <row r="1" spans="1:41" ht="24" customHeight="1" thickBot="1" x14ac:dyDescent="0.2">
      <c r="A1" s="2" t="s">
        <v>15</v>
      </c>
      <c r="B1" s="2"/>
      <c r="C1" s="2"/>
      <c r="AI1" s="9" t="s">
        <v>25</v>
      </c>
    </row>
    <row r="2" spans="1:41" ht="24" customHeight="1" x14ac:dyDescent="0.15">
      <c r="A2" s="2" t="s">
        <v>32</v>
      </c>
      <c r="B2" s="2"/>
      <c r="C2" s="2"/>
    </row>
    <row r="3" spans="1:41" ht="24" customHeight="1" x14ac:dyDescent="0.15">
      <c r="A3" s="4"/>
      <c r="B3" s="4" t="s">
        <v>53</v>
      </c>
      <c r="C3" s="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5"/>
      <c r="AI3" s="5"/>
      <c r="AJ3" s="5"/>
      <c r="AK3" s="5"/>
      <c r="AL3" s="5"/>
      <c r="AM3" s="5"/>
      <c r="AN3" s="5"/>
    </row>
    <row r="4" spans="1:41" x14ac:dyDescent="0.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7"/>
      <c r="AH4" s="5"/>
      <c r="AI4" s="5"/>
      <c r="AJ4" s="5"/>
      <c r="AK4" s="5"/>
      <c r="AL4" s="5"/>
      <c r="AM4" s="5"/>
      <c r="AN4" s="5"/>
    </row>
    <row r="5" spans="1:41" s="5" customFormat="1" ht="18.75" customHeight="1" x14ac:dyDescent="0.15">
      <c r="A5" s="12"/>
      <c r="B5" s="4" t="s">
        <v>195</v>
      </c>
      <c r="C5" s="12"/>
      <c r="D5" s="12"/>
      <c r="E5" s="12"/>
      <c r="F5" s="12"/>
      <c r="G5" s="4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</row>
    <row r="6" spans="1:41" ht="17.25" customHeight="1" x14ac:dyDescent="0.15">
      <c r="A6" s="13"/>
      <c r="B6" s="165" t="s">
        <v>196</v>
      </c>
      <c r="C6" s="166"/>
      <c r="D6" s="166"/>
      <c r="E6" s="166"/>
      <c r="F6" s="166"/>
      <c r="G6" s="167"/>
      <c r="H6" s="171" t="s">
        <v>51</v>
      </c>
      <c r="I6" s="171"/>
      <c r="J6" s="172">
        <f>AVERAGE('2.グラフデータ'!D42:H42)</f>
        <v>0.87980000000000003</v>
      </c>
      <c r="K6" s="172"/>
      <c r="L6" s="172"/>
      <c r="M6" s="173" t="str">
        <f>'2.グラフデータ'!AD42</f>
        <v>減少傾向⤵</v>
      </c>
      <c r="N6" s="174"/>
      <c r="O6" s="174"/>
      <c r="P6" s="175"/>
      <c r="Q6" s="16"/>
      <c r="AG6" s="14"/>
    </row>
    <row r="7" spans="1:41" ht="17.25" customHeight="1" x14ac:dyDescent="0.15">
      <c r="A7" s="13"/>
      <c r="B7" s="168"/>
      <c r="C7" s="169"/>
      <c r="D7" s="169"/>
      <c r="E7" s="169"/>
      <c r="F7" s="169"/>
      <c r="G7" s="170"/>
      <c r="H7" s="171" t="s">
        <v>52</v>
      </c>
      <c r="I7" s="171"/>
      <c r="J7" s="179">
        <f>'2.グラフデータ'!H42-'2.グラフデータ'!D42</f>
        <v>-6.700000000000006E-2</v>
      </c>
      <c r="K7" s="180"/>
      <c r="L7" s="181"/>
      <c r="M7" s="176"/>
      <c r="N7" s="177"/>
      <c r="O7" s="177"/>
      <c r="P7" s="178"/>
      <c r="Q7" s="1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14"/>
    </row>
    <row r="8" spans="1:41" x14ac:dyDescent="0.15">
      <c r="A8" s="2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41" x14ac:dyDescent="0.15">
      <c r="B9" s="4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4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4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4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4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J13" s="5"/>
      <c r="AK13" s="5"/>
      <c r="AL13" s="5"/>
      <c r="AM13" s="5"/>
      <c r="AN13" s="5"/>
      <c r="AO13" s="5"/>
    </row>
    <row r="14" spans="1:4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J14" s="5"/>
      <c r="AK14" s="5"/>
      <c r="AL14" s="5"/>
      <c r="AM14" s="5"/>
      <c r="AN14" s="5"/>
      <c r="AO14" s="5"/>
    </row>
    <row r="15" spans="1:4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J15" s="5"/>
      <c r="AK15" s="5"/>
      <c r="AL15" s="5"/>
      <c r="AM15" s="5"/>
      <c r="AN15" s="5"/>
      <c r="AO15" s="5"/>
    </row>
    <row r="16" spans="1:4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J16" s="5"/>
      <c r="AK16" s="5"/>
      <c r="AL16" s="5"/>
      <c r="AM16" s="5"/>
      <c r="AN16" s="5"/>
      <c r="AO16" s="5"/>
    </row>
    <row r="17" spans="1:4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J17" s="5"/>
      <c r="AK17" s="5"/>
      <c r="AL17" s="5"/>
      <c r="AM17" s="5"/>
      <c r="AN17" s="5"/>
      <c r="AO17" s="5"/>
    </row>
    <row r="18" spans="1:4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J18" s="5"/>
      <c r="AK18" s="5"/>
      <c r="AL18" s="5"/>
      <c r="AM18" s="5"/>
      <c r="AN18" s="5"/>
      <c r="AO18" s="5"/>
    </row>
    <row r="19" spans="1:4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J19" s="5"/>
      <c r="AK19" s="5"/>
      <c r="AL19" s="5"/>
      <c r="AM19" s="5"/>
      <c r="AN19" s="5"/>
      <c r="AO19" s="5"/>
    </row>
    <row r="20" spans="1:4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J20" s="5"/>
      <c r="AK20" s="5"/>
      <c r="AL20" s="5"/>
      <c r="AM20" s="5"/>
      <c r="AN20" s="5"/>
      <c r="AO20" s="5"/>
    </row>
    <row r="21" spans="1:4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J21" s="5"/>
      <c r="AK21" s="5"/>
      <c r="AL21" s="5"/>
      <c r="AM21" s="5"/>
      <c r="AN21" s="5"/>
      <c r="AO21" s="5"/>
    </row>
    <row r="22" spans="1:4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J22" s="5"/>
      <c r="AK22" s="5"/>
      <c r="AL22" s="5"/>
      <c r="AM22" s="5"/>
      <c r="AN22" s="5"/>
      <c r="AO22" s="5"/>
    </row>
    <row r="23" spans="1:4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M23" s="5"/>
      <c r="AN23" s="5"/>
      <c r="AO23" s="5"/>
    </row>
    <row r="24" spans="1:41" ht="13.5" customHeight="1" x14ac:dyDescent="0.15">
      <c r="A24" s="4"/>
      <c r="B24" s="199"/>
      <c r="C24" s="199"/>
      <c r="D24" s="199"/>
      <c r="E24" s="199"/>
      <c r="F24" s="199"/>
      <c r="G24" s="199"/>
      <c r="H24" s="200"/>
      <c r="I24" s="200"/>
      <c r="J24" s="200"/>
      <c r="K24" s="200"/>
      <c r="L24" s="200"/>
      <c r="M24" s="200" t="str">
        <f>'2.グラフデータ'!Q1</f>
        <v>R2</v>
      </c>
      <c r="N24" s="200"/>
      <c r="O24" s="200"/>
      <c r="P24" s="200"/>
      <c r="Q24" s="200" t="str">
        <f>'2.グラフデータ'!R1</f>
        <v>R3</v>
      </c>
      <c r="R24" s="200"/>
      <c r="S24" s="200"/>
      <c r="T24" s="200"/>
      <c r="U24" s="200" t="str">
        <f>'2.グラフデータ'!S1</f>
        <v>R4</v>
      </c>
      <c r="V24" s="200"/>
      <c r="W24" s="200"/>
      <c r="X24" s="200"/>
      <c r="Y24" s="200" t="str">
        <f>'2.グラフデータ'!T1</f>
        <v>R5</v>
      </c>
      <c r="Z24" s="200"/>
      <c r="AA24" s="200"/>
      <c r="AB24" s="200"/>
      <c r="AC24" s="200" t="str">
        <f>'2.グラフデータ'!U1</f>
        <v>R6</v>
      </c>
      <c r="AD24" s="200"/>
      <c r="AE24" s="200"/>
      <c r="AF24" s="200"/>
    </row>
    <row r="25" spans="1:41" x14ac:dyDescent="0.15">
      <c r="B25" s="173" t="s">
        <v>208</v>
      </c>
      <c r="C25" s="174"/>
      <c r="D25" s="174"/>
      <c r="E25" s="174"/>
      <c r="F25" s="174"/>
      <c r="G25" s="175"/>
      <c r="H25" s="160" t="s">
        <v>37</v>
      </c>
      <c r="I25" s="161"/>
      <c r="J25" s="161"/>
      <c r="K25" s="161"/>
      <c r="L25" s="162"/>
      <c r="M25" s="204">
        <f>SUMIF('2.経年データ（専攻単位）'!A:A,M24,'2.経年データ（専攻単位）'!M:M)</f>
        <v>27</v>
      </c>
      <c r="N25" s="205"/>
      <c r="O25" s="205"/>
      <c r="P25" s="206"/>
      <c r="Q25" s="204">
        <f>SUMIF('2.経年データ（専攻単位）'!A:A,Q24,'2.経年データ（専攻単位）'!M:M)</f>
        <v>28</v>
      </c>
      <c r="R25" s="205"/>
      <c r="S25" s="205"/>
      <c r="T25" s="206"/>
      <c r="U25" s="204">
        <f>SUMIF('2.経年データ（専攻単位）'!A:A,U24,'2.経年データ（専攻単位）'!M:M)</f>
        <v>27</v>
      </c>
      <c r="V25" s="205"/>
      <c r="W25" s="205"/>
      <c r="X25" s="206"/>
      <c r="Y25" s="204">
        <f>SUMIF('2.経年データ（専攻単位）'!A:A,Y24,'2.経年データ（専攻単位）'!M:M)</f>
        <v>25</v>
      </c>
      <c r="Z25" s="205"/>
      <c r="AA25" s="205"/>
      <c r="AB25" s="206"/>
      <c r="AC25" s="204">
        <f>SUMIF('2.経年データ（専攻単位）'!A:A,AC24,'2.経年データ（専攻単位）'!M:M)</f>
        <v>25</v>
      </c>
      <c r="AD25" s="205"/>
      <c r="AE25" s="205"/>
      <c r="AF25" s="206"/>
    </row>
    <row r="26" spans="1:41" x14ac:dyDescent="0.15">
      <c r="B26" s="189"/>
      <c r="C26" s="190"/>
      <c r="D26" s="190"/>
      <c r="E26" s="190"/>
      <c r="F26" s="190"/>
      <c r="G26" s="191"/>
      <c r="H26" s="160" t="s">
        <v>38</v>
      </c>
      <c r="I26" s="161"/>
      <c r="J26" s="161"/>
      <c r="K26" s="161"/>
      <c r="L26" s="162"/>
      <c r="M26" s="204">
        <f>SUMIF('2.経年データ（専攻単位）'!A:A,M24,'2.経年データ（専攻単位）'!Y:Y)</f>
        <v>30</v>
      </c>
      <c r="N26" s="205"/>
      <c r="O26" s="205"/>
      <c r="P26" s="206"/>
      <c r="Q26" s="204">
        <f>SUMIF('2.経年データ（専攻単位）'!A:A,Q24,'2.経年データ（専攻単位）'!Y:Y)</f>
        <v>30</v>
      </c>
      <c r="R26" s="205"/>
      <c r="S26" s="205"/>
      <c r="T26" s="206"/>
      <c r="U26" s="204">
        <f>SUMIF('2.経年データ（専攻単位）'!A:A,U24,'2.経年データ（専攻単位）'!Y:Y)</f>
        <v>30</v>
      </c>
      <c r="V26" s="205"/>
      <c r="W26" s="205"/>
      <c r="X26" s="206"/>
      <c r="Y26" s="204">
        <f>SUMIF('2.経年データ（専攻単位）'!A:A,Y24,'2.経年データ（専攻単位）'!Y:Y)</f>
        <v>30</v>
      </c>
      <c r="Z26" s="205"/>
      <c r="AA26" s="205"/>
      <c r="AB26" s="206"/>
      <c r="AC26" s="204">
        <f>SUMIF('2.経年データ（専攻単位）'!A:A,AC24,'2.経年データ（専攻単位）'!Y:Y)</f>
        <v>30</v>
      </c>
      <c r="AD26" s="205"/>
      <c r="AE26" s="205"/>
      <c r="AF26" s="206"/>
    </row>
    <row r="27" spans="1:41" ht="14.25" thickBot="1" x14ac:dyDescent="0.2">
      <c r="B27" s="176"/>
      <c r="C27" s="177"/>
      <c r="D27" s="177"/>
      <c r="E27" s="177"/>
      <c r="F27" s="177"/>
      <c r="G27" s="178"/>
      <c r="H27" s="226" t="s">
        <v>39</v>
      </c>
      <c r="I27" s="227"/>
      <c r="J27" s="227"/>
      <c r="K27" s="227"/>
      <c r="L27" s="228"/>
      <c r="M27" s="186">
        <f>M25/M26</f>
        <v>0.9</v>
      </c>
      <c r="N27" s="187"/>
      <c r="O27" s="187"/>
      <c r="P27" s="188"/>
      <c r="Q27" s="186">
        <f>Q25/Q26</f>
        <v>0.93333333333333335</v>
      </c>
      <c r="R27" s="187"/>
      <c r="S27" s="187"/>
      <c r="T27" s="188"/>
      <c r="U27" s="186">
        <f>U25/U26</f>
        <v>0.9</v>
      </c>
      <c r="V27" s="187"/>
      <c r="W27" s="187"/>
      <c r="X27" s="188"/>
      <c r="Y27" s="186">
        <f>Y25/Y26</f>
        <v>0.83333333333333337</v>
      </c>
      <c r="Z27" s="187"/>
      <c r="AA27" s="187"/>
      <c r="AB27" s="188"/>
      <c r="AC27" s="186">
        <f>AC25/AC26</f>
        <v>0.83333333333333337</v>
      </c>
      <c r="AD27" s="187"/>
      <c r="AE27" s="187"/>
      <c r="AF27" s="188"/>
    </row>
    <row r="28" spans="1:41" x14ac:dyDescent="0.15">
      <c r="B28" s="192" t="s">
        <v>58</v>
      </c>
      <c r="C28" s="193"/>
      <c r="D28" s="193"/>
      <c r="E28" s="193"/>
      <c r="F28" s="193"/>
      <c r="G28" s="194"/>
      <c r="H28" s="207" t="s">
        <v>37</v>
      </c>
      <c r="I28" s="208"/>
      <c r="J28" s="208"/>
      <c r="K28" s="208"/>
      <c r="L28" s="209"/>
      <c r="M28" s="213">
        <f>M25</f>
        <v>27</v>
      </c>
      <c r="N28" s="214"/>
      <c r="O28" s="214"/>
      <c r="P28" s="215"/>
      <c r="Q28" s="213">
        <f t="shared" ref="Q28" si="0">Q25</f>
        <v>28</v>
      </c>
      <c r="R28" s="214"/>
      <c r="S28" s="214"/>
      <c r="T28" s="215"/>
      <c r="U28" s="213">
        <f>U25</f>
        <v>27</v>
      </c>
      <c r="V28" s="214"/>
      <c r="W28" s="214"/>
      <c r="X28" s="215"/>
      <c r="Y28" s="213">
        <f>Y25</f>
        <v>25</v>
      </c>
      <c r="Z28" s="214"/>
      <c r="AA28" s="214"/>
      <c r="AB28" s="215"/>
      <c r="AC28" s="213">
        <f>AC25</f>
        <v>25</v>
      </c>
      <c r="AD28" s="214"/>
      <c r="AE28" s="214"/>
      <c r="AF28" s="222"/>
    </row>
    <row r="29" spans="1:41" x14ac:dyDescent="0.15">
      <c r="B29" s="195"/>
      <c r="C29" s="190"/>
      <c r="D29" s="190"/>
      <c r="E29" s="190"/>
      <c r="F29" s="190"/>
      <c r="G29" s="191"/>
      <c r="H29" s="160" t="s">
        <v>38</v>
      </c>
      <c r="I29" s="161"/>
      <c r="J29" s="161"/>
      <c r="K29" s="161"/>
      <c r="L29" s="162"/>
      <c r="M29" s="204">
        <f>M26</f>
        <v>30</v>
      </c>
      <c r="N29" s="205"/>
      <c r="O29" s="205"/>
      <c r="P29" s="206"/>
      <c r="Q29" s="204">
        <f t="shared" ref="Q29" si="1">Q26</f>
        <v>30</v>
      </c>
      <c r="R29" s="205"/>
      <c r="S29" s="205"/>
      <c r="T29" s="206"/>
      <c r="U29" s="204">
        <f>U26</f>
        <v>30</v>
      </c>
      <c r="V29" s="205"/>
      <c r="W29" s="205"/>
      <c r="X29" s="206"/>
      <c r="Y29" s="204">
        <f>Y26</f>
        <v>30</v>
      </c>
      <c r="Z29" s="205"/>
      <c r="AA29" s="205"/>
      <c r="AB29" s="206"/>
      <c r="AC29" s="204">
        <f>AC26</f>
        <v>30</v>
      </c>
      <c r="AD29" s="205"/>
      <c r="AE29" s="205"/>
      <c r="AF29" s="220"/>
    </row>
    <row r="30" spans="1:41" ht="14.25" thickBot="1" x14ac:dyDescent="0.2">
      <c r="B30" s="196"/>
      <c r="C30" s="197"/>
      <c r="D30" s="197"/>
      <c r="E30" s="197"/>
      <c r="F30" s="197"/>
      <c r="G30" s="198"/>
      <c r="H30" s="210" t="s">
        <v>39</v>
      </c>
      <c r="I30" s="211"/>
      <c r="J30" s="211"/>
      <c r="K30" s="211"/>
      <c r="L30" s="212"/>
      <c r="M30" s="216">
        <f t="shared" ref="M30" si="2">M28/M29</f>
        <v>0.9</v>
      </c>
      <c r="N30" s="217"/>
      <c r="O30" s="217"/>
      <c r="P30" s="218"/>
      <c r="Q30" s="216">
        <f>Q28/Q29</f>
        <v>0.93333333333333335</v>
      </c>
      <c r="R30" s="217"/>
      <c r="S30" s="217"/>
      <c r="T30" s="218"/>
      <c r="U30" s="216">
        <f>U28/U29</f>
        <v>0.9</v>
      </c>
      <c r="V30" s="217"/>
      <c r="W30" s="217"/>
      <c r="X30" s="218"/>
      <c r="Y30" s="216">
        <f>Y28/Y29</f>
        <v>0.83333333333333337</v>
      </c>
      <c r="Z30" s="217"/>
      <c r="AA30" s="217"/>
      <c r="AB30" s="218"/>
      <c r="AC30" s="216">
        <f>AC28/AC29</f>
        <v>0.83333333333333337</v>
      </c>
      <c r="AD30" s="217"/>
      <c r="AE30" s="217"/>
      <c r="AF30" s="221"/>
    </row>
    <row r="31" spans="1:41" x14ac:dyDescent="0.1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7"/>
    </row>
  </sheetData>
  <mergeCells count="51">
    <mergeCell ref="M6:P7"/>
    <mergeCell ref="B24:G24"/>
    <mergeCell ref="H24:L24"/>
    <mergeCell ref="B6:G7"/>
    <mergeCell ref="H6:I6"/>
    <mergeCell ref="J6:L6"/>
    <mergeCell ref="H7:I7"/>
    <mergeCell ref="J7:L7"/>
    <mergeCell ref="M24:P24"/>
    <mergeCell ref="H29:L29"/>
    <mergeCell ref="B28:G30"/>
    <mergeCell ref="H28:L28"/>
    <mergeCell ref="H30:L30"/>
    <mergeCell ref="B25:G27"/>
    <mergeCell ref="H25:L25"/>
    <mergeCell ref="H26:L26"/>
    <mergeCell ref="H27:L27"/>
    <mergeCell ref="Q24:T24"/>
    <mergeCell ref="U24:X24"/>
    <mergeCell ref="Y24:AB24"/>
    <mergeCell ref="AC24:AF24"/>
    <mergeCell ref="M25:P25"/>
    <mergeCell ref="Q25:T25"/>
    <mergeCell ref="U25:X25"/>
    <mergeCell ref="Y25:AB25"/>
    <mergeCell ref="AC25:AF25"/>
    <mergeCell ref="M26:P26"/>
    <mergeCell ref="Q26:T26"/>
    <mergeCell ref="U26:X26"/>
    <mergeCell ref="Y26:AB26"/>
    <mergeCell ref="AC26:AF26"/>
    <mergeCell ref="M27:P27"/>
    <mergeCell ref="Q27:T27"/>
    <mergeCell ref="U27:X27"/>
    <mergeCell ref="Y27:AB27"/>
    <mergeCell ref="AC27:AF27"/>
    <mergeCell ref="M28:P28"/>
    <mergeCell ref="Q28:T28"/>
    <mergeCell ref="U28:X28"/>
    <mergeCell ref="Y28:AB28"/>
    <mergeCell ref="AC28:AF28"/>
    <mergeCell ref="M29:P29"/>
    <mergeCell ref="Q29:T29"/>
    <mergeCell ref="U29:X29"/>
    <mergeCell ref="Y29:AB29"/>
    <mergeCell ref="AC29:AF29"/>
    <mergeCell ref="M30:P30"/>
    <mergeCell ref="Q30:T30"/>
    <mergeCell ref="U30:X30"/>
    <mergeCell ref="Y30:AB30"/>
    <mergeCell ref="AC30:AF30"/>
  </mergeCells>
  <phoneticPr fontId="2"/>
  <conditionalFormatting sqref="M6">
    <cfRule type="containsText" dxfId="33" priority="3" operator="containsText" text="―">
      <formula>NOT(ISERROR(SEARCH("―",M6)))</formula>
    </cfRule>
    <cfRule type="containsText" dxfId="32" priority="4" operator="containsText" text="隔年で">
      <formula>NOT(ISERROR(SEARCH("隔年で",M6)))</formula>
    </cfRule>
    <cfRule type="containsText" dxfId="31" priority="5" operator="containsText" text="年度により">
      <formula>NOT(ISERROR(SEARCH("年度により",M6)))</formula>
    </cfRule>
    <cfRule type="containsText" dxfId="30" priority="6" operator="containsText" text="減少傾向">
      <formula>NOT(ISERROR(SEARCH("減少傾向",M6)))</formula>
    </cfRule>
    <cfRule type="containsText" dxfId="29" priority="7" operator="containsText" text="増加傾向">
      <formula>NOT(ISERROR(SEARCH("増加傾向",M6)))</formula>
    </cfRule>
    <cfRule type="containsText" dxfId="28" priority="8" operator="containsText" text="同程度">
      <formula>NOT(ISERROR(SEARCH("同程度",M6)))</formula>
    </cfRule>
  </conditionalFormatting>
  <conditionalFormatting sqref="M6">
    <cfRule type="containsText" dxfId="27" priority="1" operator="containsText" text="最新年度のみ減少">
      <formula>NOT(ISERROR(SEARCH("最新年度のみ減少",M6)))</formula>
    </cfRule>
    <cfRule type="containsText" dxfId="26" priority="2" operator="containsText" text="最新年度のみ増加">
      <formula>NOT(ISERROR(SEARCH("最新年度のみ増加",M6)))</formula>
    </cfRule>
  </conditionalFormatting>
  <hyperlinks>
    <hyperlink ref="AI1" location="目次!A1" display="目次に戻る" xr:uid="{437EC786-78BC-47BC-89D4-EEC95EC29F78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高知大学学則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8" operator="containsText" text="無し" id="{F4329F05-36AE-40E3-84DE-43D3A1C4755D}">
            <xm:f>NOT(ISERROR(SEARCH("無し",'2-2.修士課程'!AG14)))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39" operator="containsText" text="変動" id="{507B1B7F-A916-4E73-8C37-F53437C99CE8}">
            <xm:f>NOT(ISERROR(SEARCH("変動",'2-2.修士課程'!AG14)))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40" operator="containsText" text="減少" id="{2F78772B-79D0-4086-B3C4-FEFF9C56AAA3}">
            <xm:f>NOT(ISERROR(SEARCH("減少",'2-2.修士課程'!AG14)))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41" operator="containsText" text="増加" id="{E38E57CD-3F09-4B21-858A-64DDDEEC95D4}">
            <xm:f>NOT(ISERROR(SEARCH("増加",'2-2.修士課程'!AG14)))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42" operator="containsText" text="安定" id="{CE88863F-AF03-4205-BBE5-4A38D0E47668}">
            <xm:f>NOT(ISERROR(SEARCH("安定",'2-2.修士課程'!AG14)))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AG6:AG7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489"/>
  <sheetViews>
    <sheetView view="pageBreakPreview" zoomScale="115" zoomScaleNormal="100" zoomScaleSheetLayoutView="115" workbookViewId="0">
      <selection activeCell="C1" sqref="C1"/>
    </sheetView>
  </sheetViews>
  <sheetFormatPr defaultRowHeight="13.5" x14ac:dyDescent="0.15"/>
  <cols>
    <col min="1" max="1" width="2.375" style="25" customWidth="1"/>
    <col min="2" max="2" width="3" style="18" customWidth="1"/>
    <col min="3" max="3" width="20.5" style="25" bestFit="1" customWidth="1"/>
    <col min="4" max="8" width="9" style="20"/>
    <col min="9" max="11" width="9" style="28" hidden="1" customWidth="1"/>
    <col min="12" max="12" width="3.75" style="29" hidden="1" customWidth="1"/>
    <col min="13" max="16" width="3" style="29" hidden="1" customWidth="1"/>
    <col min="17" max="17" width="6" style="29" hidden="1" customWidth="1"/>
    <col min="18" max="20" width="4.5" style="29" hidden="1" customWidth="1"/>
    <col min="21" max="21" width="5.25" style="29" hidden="1" customWidth="1"/>
    <col min="22" max="22" width="7.5" style="29" hidden="1" customWidth="1"/>
    <col min="23" max="23" width="14.625" style="28" hidden="1" customWidth="1"/>
    <col min="24" max="24" width="4.5" style="29" hidden="1" customWidth="1"/>
    <col min="25" max="26" width="7.5" style="28" hidden="1" customWidth="1"/>
    <col min="27" max="27" width="4.5" style="29" hidden="1" customWidth="1"/>
    <col min="28" max="29" width="7.5" style="28" hidden="1" customWidth="1"/>
    <col min="30" max="30" width="18.375" style="20" hidden="1" customWidth="1"/>
    <col min="31" max="31" width="1.75" style="25" customWidth="1"/>
    <col min="32" max="32" width="4.5" style="25" customWidth="1"/>
    <col min="33" max="33" width="9" style="25" customWidth="1"/>
    <col min="34" max="34" width="9" style="25" hidden="1" customWidth="1"/>
    <col min="35" max="35" width="33.875" style="25" hidden="1" customWidth="1"/>
    <col min="36" max="36" width="9" style="25" hidden="1" customWidth="1"/>
    <col min="37" max="37" width="12.625" style="25" hidden="1" customWidth="1"/>
    <col min="38" max="38" width="17.625" style="25" hidden="1" customWidth="1"/>
    <col min="39" max="39" width="9" style="25" customWidth="1"/>
    <col min="40" max="16384" width="9" style="25"/>
  </cols>
  <sheetData>
    <row r="1" spans="2:38" ht="24" customHeight="1" thickBot="1" x14ac:dyDescent="0.2">
      <c r="C1" s="19" t="s">
        <v>25</v>
      </c>
      <c r="I1" s="21"/>
      <c r="J1" s="21"/>
      <c r="K1" s="21"/>
      <c r="L1" s="22"/>
      <c r="M1" s="22"/>
      <c r="N1" s="246" t="s">
        <v>197</v>
      </c>
      <c r="O1" s="247"/>
      <c r="P1" s="248"/>
      <c r="Q1" s="46" t="str">
        <f>"R"&amp;$AD$1-2022</f>
        <v>R2</v>
      </c>
      <c r="R1" s="46" t="str">
        <f>"R"&amp;$AD$1-2021</f>
        <v>R3</v>
      </c>
      <c r="S1" s="46" t="str">
        <f>"R"&amp;$AD$1-2020</f>
        <v>R4</v>
      </c>
      <c r="T1" s="46" t="str">
        <f>"R"&amp;$AD$1-2019</f>
        <v>R5</v>
      </c>
      <c r="U1" s="46" t="str">
        <f>"R"&amp;$AD$1-2018</f>
        <v>R6</v>
      </c>
      <c r="V1" s="23"/>
      <c r="W1" s="21" t="s">
        <v>59</v>
      </c>
      <c r="X1" s="22"/>
      <c r="Y1" s="24"/>
      <c r="Z1" s="24"/>
      <c r="AA1" s="245" t="s">
        <v>238</v>
      </c>
      <c r="AB1" s="245"/>
      <c r="AC1" s="245"/>
      <c r="AD1" s="136">
        <v>2024</v>
      </c>
      <c r="AI1" s="26" t="s">
        <v>78</v>
      </c>
      <c r="AK1" s="27" t="s">
        <v>79</v>
      </c>
      <c r="AL1" s="27" t="s">
        <v>80</v>
      </c>
    </row>
    <row r="2" spans="2:38" x14ac:dyDescent="0.15">
      <c r="N2" s="249"/>
      <c r="O2" s="250"/>
      <c r="P2" s="251"/>
      <c r="Q2" s="30" t="s">
        <v>199</v>
      </c>
      <c r="R2" s="30" t="s">
        <v>199</v>
      </c>
      <c r="S2" s="30" t="s">
        <v>199</v>
      </c>
      <c r="T2" s="30" t="s">
        <v>199</v>
      </c>
      <c r="U2" s="30" t="s">
        <v>199</v>
      </c>
      <c r="V2" s="31"/>
      <c r="W2" s="21" t="s">
        <v>60</v>
      </c>
      <c r="AI2" s="26" t="s">
        <v>73</v>
      </c>
      <c r="AK2" s="27" t="s">
        <v>81</v>
      </c>
      <c r="AL2" s="27" t="s">
        <v>82</v>
      </c>
    </row>
    <row r="3" spans="2:38" ht="14.25" thickBot="1" x14ac:dyDescent="0.2">
      <c r="I3" s="32"/>
      <c r="J3" s="28" t="s">
        <v>83</v>
      </c>
      <c r="N3" s="252"/>
      <c r="O3" s="253"/>
      <c r="P3" s="254"/>
      <c r="Q3" s="33">
        <v>4</v>
      </c>
      <c r="R3" s="33">
        <v>3</v>
      </c>
      <c r="S3" s="33">
        <v>2</v>
      </c>
      <c r="T3" s="33">
        <v>1</v>
      </c>
      <c r="U3" s="33" t="s">
        <v>198</v>
      </c>
      <c r="V3" s="34"/>
      <c r="W3" s="22" t="s">
        <v>61</v>
      </c>
      <c r="AI3" s="26" t="s">
        <v>74</v>
      </c>
      <c r="AK3" s="27" t="s">
        <v>84</v>
      </c>
      <c r="AL3" s="27" t="s">
        <v>85</v>
      </c>
    </row>
    <row r="4" spans="2:38" ht="14.25" thickBot="1" x14ac:dyDescent="0.2">
      <c r="B4" s="35" t="s">
        <v>33</v>
      </c>
      <c r="C4" s="36"/>
      <c r="D4" s="37"/>
      <c r="E4" s="37"/>
      <c r="F4" s="37"/>
      <c r="G4" s="37"/>
      <c r="H4" s="37"/>
      <c r="I4" s="38"/>
      <c r="J4" s="38"/>
      <c r="K4" s="38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8"/>
      <c r="X4" s="39"/>
      <c r="Y4" s="38"/>
      <c r="Z4" s="38"/>
      <c r="AA4" s="39"/>
      <c r="AB4" s="38"/>
      <c r="AC4" s="38"/>
      <c r="AD4" s="36"/>
      <c r="AE4" s="40"/>
      <c r="AI4" s="26" t="s">
        <v>86</v>
      </c>
      <c r="AK4" s="27" t="s">
        <v>87</v>
      </c>
      <c r="AL4" s="27" t="s">
        <v>82</v>
      </c>
    </row>
    <row r="5" spans="2:38" x14ac:dyDescent="0.15">
      <c r="B5" s="41"/>
      <c r="C5" s="42"/>
      <c r="D5" s="43"/>
      <c r="E5" s="43"/>
      <c r="F5" s="43"/>
      <c r="G5" s="43"/>
      <c r="H5" s="43"/>
      <c r="I5" s="235" t="s">
        <v>88</v>
      </c>
      <c r="J5" s="255"/>
      <c r="K5" s="255"/>
      <c r="L5" s="236"/>
      <c r="M5" s="236"/>
      <c r="N5" s="236"/>
      <c r="O5" s="236"/>
      <c r="P5" s="236"/>
      <c r="Q5" s="233" t="s">
        <v>89</v>
      </c>
      <c r="R5" s="235" t="s">
        <v>90</v>
      </c>
      <c r="S5" s="236"/>
      <c r="T5" s="236"/>
      <c r="U5" s="236"/>
      <c r="V5" s="237" t="s">
        <v>62</v>
      </c>
      <c r="W5" s="238"/>
      <c r="X5" s="241" t="s">
        <v>63</v>
      </c>
      <c r="Y5" s="229" t="s">
        <v>64</v>
      </c>
      <c r="Z5" s="230"/>
      <c r="AA5" s="243" t="s">
        <v>65</v>
      </c>
      <c r="AB5" s="229" t="s">
        <v>66</v>
      </c>
      <c r="AC5" s="230"/>
      <c r="AD5" s="231" t="s">
        <v>67</v>
      </c>
      <c r="AE5" s="44"/>
      <c r="AI5" s="26" t="s">
        <v>76</v>
      </c>
      <c r="AK5" s="27" t="s">
        <v>91</v>
      </c>
      <c r="AL5" s="27" t="s">
        <v>75</v>
      </c>
    </row>
    <row r="6" spans="2:38" x14ac:dyDescent="0.15">
      <c r="B6" s="41"/>
      <c r="C6" s="45"/>
      <c r="D6" s="46" t="str">
        <f>Q1</f>
        <v>R2</v>
      </c>
      <c r="E6" s="46" t="str">
        <f>R1</f>
        <v>R3</v>
      </c>
      <c r="F6" s="46" t="str">
        <f>S1</f>
        <v>R4</v>
      </c>
      <c r="G6" s="46" t="str">
        <f>T1</f>
        <v>R5</v>
      </c>
      <c r="H6" s="46" t="str">
        <f>U1</f>
        <v>R6</v>
      </c>
      <c r="I6" s="47" t="s">
        <v>92</v>
      </c>
      <c r="J6" s="48">
        <v>-0.03</v>
      </c>
      <c r="K6" s="48">
        <v>0.03</v>
      </c>
      <c r="L6" s="46" t="str">
        <f>Q1</f>
        <v>R2</v>
      </c>
      <c r="M6" s="46" t="str">
        <f>R1</f>
        <v>R3</v>
      </c>
      <c r="N6" s="46" t="str">
        <f>S1</f>
        <v>R4</v>
      </c>
      <c r="O6" s="46" t="str">
        <f>T1</f>
        <v>R5</v>
      </c>
      <c r="P6" s="46" t="str">
        <f>U1</f>
        <v>R6</v>
      </c>
      <c r="Q6" s="234"/>
      <c r="R6" s="49" t="s">
        <v>93</v>
      </c>
      <c r="S6" s="50" t="s">
        <v>94</v>
      </c>
      <c r="T6" s="50" t="s">
        <v>95</v>
      </c>
      <c r="U6" s="50" t="s">
        <v>68</v>
      </c>
      <c r="V6" s="239"/>
      <c r="W6" s="256"/>
      <c r="X6" s="242"/>
      <c r="Y6" s="51" t="s">
        <v>69</v>
      </c>
      <c r="Z6" s="52" t="s">
        <v>70</v>
      </c>
      <c r="AA6" s="244"/>
      <c r="AB6" s="53" t="s">
        <v>71</v>
      </c>
      <c r="AC6" s="54" t="s">
        <v>72</v>
      </c>
      <c r="AD6" s="232"/>
      <c r="AE6" s="44"/>
      <c r="AI6" s="26" t="s">
        <v>96</v>
      </c>
      <c r="AK6" s="27" t="s">
        <v>97</v>
      </c>
      <c r="AL6" s="27" t="s">
        <v>75</v>
      </c>
    </row>
    <row r="7" spans="2:38" x14ac:dyDescent="0.15">
      <c r="B7" s="41"/>
      <c r="C7" s="45" t="s">
        <v>16</v>
      </c>
      <c r="D7" s="133">
        <f>ROUND(SUMIF('2.経年データ（学部単位）'!A:A,D6,'2.経年データ（学部単位）'!B:B)/SUMIF('2.経年データ（学部単位）'!A:A,D6,'2.経年データ（学部単位）'!H:H),3)</f>
        <v>1.097</v>
      </c>
      <c r="E7" s="133">
        <f>ROUND(SUMIF('2.経年データ（学部単位）'!A:A,E6,'2.経年データ（学部単位）'!B:B)/SUMIF('2.経年データ（学部単位）'!A:A,E6,'2.経年データ（学部単位）'!H:H),3)</f>
        <v>1.1200000000000001</v>
      </c>
      <c r="F7" s="133">
        <f>ROUND(SUMIF('2.経年データ（学部単位）'!A:A,F6,'2.経年データ（学部単位）'!B:B)/SUMIF('2.経年データ（学部単位）'!A:A,F6,'2.経年データ（学部単位）'!H:H),3)</f>
        <v>1.0940000000000001</v>
      </c>
      <c r="G7" s="133">
        <f>ROUND(SUMIF('2.経年データ（学部単位）'!A:A,G6,'2.経年データ（学部単位）'!B:B)/SUMIF('2.経年データ（学部単位）'!A:A,G6,'2.経年データ（学部単位）'!H:H),3)</f>
        <v>1.095</v>
      </c>
      <c r="H7" s="134">
        <f>ROUND(SUMIF('2.経年データ（学部単位）'!A:A,H6,'2.経年データ（学部単位）'!B:B)/SUMIF('2.経年データ（学部単位）'!A:A,H6,'2.経年データ（学部単位）'!H:H),3)</f>
        <v>1.1180000000000001</v>
      </c>
      <c r="I7" s="56">
        <f>AVERAGE(D7:H7)</f>
        <v>1.1048</v>
      </c>
      <c r="J7" s="57">
        <f>I7-0.03</f>
        <v>1.0748</v>
      </c>
      <c r="K7" s="57">
        <f>I7+0.03</f>
        <v>1.1348</v>
      </c>
      <c r="L7" s="50" t="str">
        <f>IF(AND(D7&gt;I7-0.03,D7&lt;I7+0.03),"○","×")</f>
        <v>○</v>
      </c>
      <c r="M7" s="50" t="str">
        <f>IF(AND(E7&gt;I7-0.03,E7&lt;I7+0.03),"○","×")</f>
        <v>○</v>
      </c>
      <c r="N7" s="50" t="str">
        <f>IF(AND(F7&gt;I7-0.03,F7&lt;I7+0.03),"○","×")</f>
        <v>○</v>
      </c>
      <c r="O7" s="50" t="str">
        <f>IF(AND(G7&gt;I7-0.03,G7&lt;I7+0.03),"○","×")</f>
        <v>○</v>
      </c>
      <c r="P7" s="50" t="str">
        <f>IF(AND(H7&gt;I7-0.03,H7&lt;I7+0.03),"○","×")</f>
        <v>○</v>
      </c>
      <c r="Q7" s="58" t="str">
        <f>IF(COUNTIF(L7:P7,"○")=5,"同程度","―")</f>
        <v>同程度</v>
      </c>
      <c r="R7" s="49" t="str">
        <f>IF(E7-D7&gt;0,"↑",IF(E7-D7&lt;0,"↓","－"))</f>
        <v>↑</v>
      </c>
      <c r="S7" s="50" t="str">
        <f t="shared" ref="R7:U9" si="0">IF(F7-E7&gt;0,"↑",IF(F7-E7&lt;0,"↓","－"))</f>
        <v>↓</v>
      </c>
      <c r="T7" s="50" t="str">
        <f t="shared" si="0"/>
        <v>↑</v>
      </c>
      <c r="U7" s="50" t="str">
        <f t="shared" si="0"/>
        <v>↑</v>
      </c>
      <c r="V7" s="50" t="str">
        <f>R7&amp;S7&amp;T7&amp;U7</f>
        <v>↑↓↑↑</v>
      </c>
      <c r="W7" s="59" t="str" cm="1">
        <f t="array" ref="W7">INDEX($AL$2:$AL$85,MATCH(V7,$AK$2:$AK$85,0),0)</f>
        <v>年度により増減</v>
      </c>
      <c r="X7" s="60" t="str">
        <f>IF(F7-D7&gt;0,"↑",IF(F7-D7&lt;0,"↓","－"))</f>
        <v>↓</v>
      </c>
      <c r="Y7" s="61" t="str">
        <f>IF(V7="↓↑↓↓",IF(X7="↓","減少傾向","×"),"判定外")</f>
        <v>判定外</v>
      </c>
      <c r="Z7" s="62" t="str">
        <f>IF(V7="↑↓↑↑",IF(X7="↑","増加傾向","×"),"判定外")</f>
        <v>×</v>
      </c>
      <c r="AA7" s="63" t="str">
        <f>IF(G7-E7&gt;0,"↑",IF(G7-E7&lt;0,"↓","－"))</f>
        <v>↓</v>
      </c>
      <c r="AB7" s="61" t="str">
        <f>IF(V7="↓↓↑↓",IF(AA7="↓","減少傾向","×"),"判定外")</f>
        <v>判定外</v>
      </c>
      <c r="AC7" s="62" t="str">
        <f>IF(V7="↑↑↓↑",IF(AA7="↑","増加傾向","×"),"判定外")</f>
        <v>判定外</v>
      </c>
      <c r="AD7" s="64" t="s">
        <v>73</v>
      </c>
      <c r="AE7" s="44"/>
      <c r="AI7" s="26" t="s">
        <v>75</v>
      </c>
      <c r="AK7" s="27" t="s">
        <v>98</v>
      </c>
      <c r="AL7" s="27" t="s">
        <v>75</v>
      </c>
    </row>
    <row r="8" spans="2:38" x14ac:dyDescent="0.15">
      <c r="B8" s="41"/>
      <c r="C8" s="45" t="s">
        <v>0</v>
      </c>
      <c r="D8" s="133">
        <f>ROUND(SUMIF('2.経年データ（学部単位）'!A:A,D6,'2.経年データ（学部単位）'!C:C)/SUMIF('2.経年データ（学部単位）'!A:A,D6,'2.経年データ（学部単位）'!I:I),3)</f>
        <v>1.085</v>
      </c>
      <c r="E8" s="133">
        <f>ROUND(SUMIF('2.経年データ（学部単位）'!A:A,E6,'2.経年データ（学部単位）'!C:C)/SUMIF('2.経年データ（学部単位）'!A:A,E6,'2.経年データ（学部単位）'!I:I),3)</f>
        <v>1.073</v>
      </c>
      <c r="F8" s="133">
        <f>ROUND(SUMIF('2.経年データ（学部単位）'!A:A,F6,'2.経年データ（学部単位）'!C:C)/SUMIF('2.経年データ（学部単位）'!A:A,F6,'2.経年データ（学部単位）'!I:I),3)</f>
        <v>1.075</v>
      </c>
      <c r="G8" s="133">
        <f>ROUND(SUMIF('2.経年データ（学部単位）'!A:A,G6,'2.経年データ（学部単位）'!C:C)/SUMIF('2.経年データ（学部単位）'!A:A,G6,'2.経年データ（学部単位）'!I:I),3)</f>
        <v>1.071</v>
      </c>
      <c r="H8" s="134">
        <f>ROUND(SUMIF('2.経年データ（学部単位）'!A:A,H6,'2.経年データ（学部単位）'!C:C)/SUMIF('2.経年データ（学部単位）'!A:A,H6,'2.経年データ（学部単位）'!I:I),3)</f>
        <v>1.077</v>
      </c>
      <c r="I8" s="56">
        <f t="shared" ref="I8:I13" si="1">AVERAGE(D8:H8)</f>
        <v>1.0761999999999998</v>
      </c>
      <c r="J8" s="57">
        <f t="shared" ref="J8:J13" si="2">I8-0.03</f>
        <v>1.0461999999999998</v>
      </c>
      <c r="K8" s="57">
        <f t="shared" ref="K8:K13" si="3">I8+0.03</f>
        <v>1.1061999999999999</v>
      </c>
      <c r="L8" s="50" t="str">
        <f t="shared" ref="L8:L13" si="4">IF(AND(D8&gt;I8-0.03,D8&lt;I8+0.03),"○","×")</f>
        <v>○</v>
      </c>
      <c r="M8" s="50" t="str">
        <f t="shared" ref="M8:M13" si="5">IF(AND(E8&gt;I8-0.03,E8&lt;I8+0.03),"○","×")</f>
        <v>○</v>
      </c>
      <c r="N8" s="50" t="str">
        <f t="shared" ref="N8:N13" si="6">IF(AND(F8&gt;I8-0.03,F8&lt;I8+0.03),"○","×")</f>
        <v>○</v>
      </c>
      <c r="O8" s="50" t="str">
        <f t="shared" ref="O8:O13" si="7">IF(AND(G8&gt;I8-0.03,G8&lt;I8+0.03),"○","×")</f>
        <v>○</v>
      </c>
      <c r="P8" s="50" t="str">
        <f t="shared" ref="P8:P13" si="8">IF(AND(H8&gt;I8-0.03,H8&lt;I8+0.03),"○","×")</f>
        <v>○</v>
      </c>
      <c r="Q8" s="58" t="str">
        <f>IF(COUNTIF(L8:P8,"○")=5,"同程度","―")</f>
        <v>同程度</v>
      </c>
      <c r="R8" s="49" t="str">
        <f>IF(E8-D8&gt;0,"↑",IF(E8-D8&lt;0,"↓","－"))</f>
        <v>↓</v>
      </c>
      <c r="S8" s="50" t="str">
        <f t="shared" si="0"/>
        <v>↑</v>
      </c>
      <c r="T8" s="50" t="str">
        <f t="shared" si="0"/>
        <v>↓</v>
      </c>
      <c r="U8" s="50" t="str">
        <f t="shared" si="0"/>
        <v>↑</v>
      </c>
      <c r="V8" s="50" t="str">
        <f>R8&amp;S8&amp;T8&amp;U8</f>
        <v>↓↑↓↑</v>
      </c>
      <c r="W8" s="59" t="str" cm="1">
        <f t="array" ref="W8">INDEX($AL$2:$AL$85,MATCH(V8,$AK$2:$AK$85,0),0)</f>
        <v>隔年で増減</v>
      </c>
      <c r="X8" s="60" t="str">
        <f t="shared" ref="X8:X9" si="9">IF(F8-D8&gt;0,"↑",IF(F8-D8&lt;0,"↓","－"))</f>
        <v>↓</v>
      </c>
      <c r="Y8" s="61" t="str">
        <f t="shared" ref="Y8:Y9" si="10">IF(V8="↓↑↓↓",IF(X8="↓","減少傾向","×"),"判定外")</f>
        <v>判定外</v>
      </c>
      <c r="Z8" s="62" t="str">
        <f t="shared" ref="Z8:Z9" si="11">IF(V8="↑↓↑↑",IF(X8="↑","増加傾向","×"),"判定外")</f>
        <v>判定外</v>
      </c>
      <c r="AA8" s="63" t="str">
        <f t="shared" ref="AA8:AA9" si="12">IF(G8-E8&gt;0,"↑",IF(G8-E8&lt;0,"↓","－"))</f>
        <v>↓</v>
      </c>
      <c r="AB8" s="61" t="str">
        <f t="shared" ref="AB8:AB9" si="13">IF(V8="↓↓↑↓",IF(AA8="↓","減少傾向","×"),"判定外")</f>
        <v>判定外</v>
      </c>
      <c r="AC8" s="62" t="str">
        <f t="shared" ref="AC8:AC9" si="14">IF(V8="↑↑↓↑",IF(AA8="↑","増加傾向","×"),"判定外")</f>
        <v>判定外</v>
      </c>
      <c r="AD8" s="64" t="s">
        <v>73</v>
      </c>
      <c r="AE8" s="44"/>
      <c r="AI8" s="26" t="s">
        <v>99</v>
      </c>
      <c r="AK8" s="27" t="s">
        <v>100</v>
      </c>
      <c r="AL8" s="27" t="s">
        <v>82</v>
      </c>
    </row>
    <row r="9" spans="2:38" x14ac:dyDescent="0.15">
      <c r="B9" s="41"/>
      <c r="C9" s="45" t="s">
        <v>18</v>
      </c>
      <c r="D9" s="133">
        <f>ROUND(SUMIF('2.経年データ（学部単位）'!A:A,D6,'2.経年データ（学部単位）'!D:D)/SUMIF('2.経年データ（学部単位）'!A:A,D6,'2.経年データ（学部単位）'!J:J),3)</f>
        <v>1.097</v>
      </c>
      <c r="E9" s="133">
        <f>ROUND(SUMIF('2.経年データ（学部単位）'!A:A,E6,'2.経年データ（学部単位）'!D:D)/SUMIF('2.経年データ（学部単位）'!A:A,E6,'2.経年データ（学部単位）'!J:J),3)</f>
        <v>1.0840000000000001</v>
      </c>
      <c r="F9" s="133">
        <f>ROUND(SUMIF('2.経年データ（学部単位）'!A:A,F6,'2.経年データ（学部単位）'!D:D)/SUMIF('2.経年データ（学部単位）'!A:A,F6,'2.経年データ（学部単位）'!J:J),3)</f>
        <v>1.069</v>
      </c>
      <c r="G9" s="133">
        <f>ROUND(SUMIF('2.経年データ（学部単位）'!A:A,G6,'2.経年データ（学部単位）'!D:D)/SUMIF('2.経年データ（学部単位）'!A:A,G6,'2.経年データ（学部単位）'!J:J),3)</f>
        <v>1.0680000000000001</v>
      </c>
      <c r="H9" s="134">
        <f>ROUND(SUMIF('2.経年データ（学部単位）'!A:A,H6,'2.経年データ（学部単位）'!D:D)/SUMIF('2.経年データ（学部単位）'!A:A,H6,'2.経年データ（学部単位）'!J:J),3)</f>
        <v>1.0920000000000001</v>
      </c>
      <c r="I9" s="56">
        <f t="shared" si="1"/>
        <v>1.0820000000000001</v>
      </c>
      <c r="J9" s="57">
        <f t="shared" si="2"/>
        <v>1.052</v>
      </c>
      <c r="K9" s="57">
        <f t="shared" si="3"/>
        <v>1.1120000000000001</v>
      </c>
      <c r="L9" s="50" t="str">
        <f t="shared" si="4"/>
        <v>○</v>
      </c>
      <c r="M9" s="50" t="str">
        <f t="shared" si="5"/>
        <v>○</v>
      </c>
      <c r="N9" s="50" t="str">
        <f t="shared" si="6"/>
        <v>○</v>
      </c>
      <c r="O9" s="50" t="str">
        <f t="shared" si="7"/>
        <v>○</v>
      </c>
      <c r="P9" s="50" t="str">
        <f t="shared" si="8"/>
        <v>○</v>
      </c>
      <c r="Q9" s="58" t="str">
        <f>IF(COUNTIF(L9:P9,"○")=5,"同程度","―")</f>
        <v>同程度</v>
      </c>
      <c r="R9" s="49" t="str">
        <f t="shared" si="0"/>
        <v>↓</v>
      </c>
      <c r="S9" s="50" t="str">
        <f t="shared" si="0"/>
        <v>↓</v>
      </c>
      <c r="T9" s="50" t="str">
        <f t="shared" si="0"/>
        <v>↓</v>
      </c>
      <c r="U9" s="50" t="str">
        <f t="shared" si="0"/>
        <v>↑</v>
      </c>
      <c r="V9" s="50" t="str">
        <f>R9&amp;S9&amp;T9&amp;U9</f>
        <v>↓↓↓↑</v>
      </c>
      <c r="W9" s="59" t="str" cm="1">
        <f t="array" ref="W9">INDEX($AL$2:$AL$85,MATCH(V9,$AK$2:$AK$85,0),0)</f>
        <v>最新年度のみ増加</v>
      </c>
      <c r="X9" s="60" t="str">
        <f t="shared" si="9"/>
        <v>↓</v>
      </c>
      <c r="Y9" s="61" t="str">
        <f t="shared" si="10"/>
        <v>判定外</v>
      </c>
      <c r="Z9" s="62" t="str">
        <f t="shared" si="11"/>
        <v>判定外</v>
      </c>
      <c r="AA9" s="63" t="str">
        <f t="shared" si="12"/>
        <v>↓</v>
      </c>
      <c r="AB9" s="61" t="str">
        <f t="shared" si="13"/>
        <v>判定外</v>
      </c>
      <c r="AC9" s="62" t="str">
        <f t="shared" si="14"/>
        <v>判定外</v>
      </c>
      <c r="AD9" s="64" t="s">
        <v>73</v>
      </c>
      <c r="AE9" s="44"/>
      <c r="AI9" s="26" t="s">
        <v>101</v>
      </c>
      <c r="AK9" s="27" t="s">
        <v>102</v>
      </c>
      <c r="AL9" s="27" t="s">
        <v>85</v>
      </c>
    </row>
    <row r="10" spans="2:38" x14ac:dyDescent="0.15">
      <c r="B10" s="41"/>
      <c r="C10" s="45" t="s">
        <v>1</v>
      </c>
      <c r="D10" s="133">
        <f>ROUND(SUMIF('2.経年データ（学部単位）'!A:A,D6,'2.経年データ（学部単位）'!E:E)/SUMIF('2.経年データ（学部単位）'!A:A,D6,'2.経年データ（学部単位）'!K:K),3)</f>
        <v>1.04</v>
      </c>
      <c r="E10" s="133">
        <f>ROUND(SUMIF('2.経年データ（学部単位）'!A:A,E6,'2.経年データ（学部単位）'!E:E)/SUMIF('2.経年データ（学部単位）'!A:A,E6,'2.経年データ（学部単位）'!K:K),3)</f>
        <v>1.026</v>
      </c>
      <c r="F10" s="133">
        <f>ROUND(SUMIF('2.経年データ（学部単位）'!A:A,F6,'2.経年データ（学部単位）'!E:E)/SUMIF('2.経年データ（学部単位）'!A:A,F6,'2.経年データ（学部単位）'!K:K),3)</f>
        <v>1.034</v>
      </c>
      <c r="G10" s="133">
        <f>ROUND(SUMIF('2.経年データ（学部単位）'!A:A,G6,'2.経年データ（学部単位）'!E:E)/SUMIF('2.経年データ（学部単位）'!A:A,G6,'2.経年データ（学部単位）'!K:K),3)</f>
        <v>1.016</v>
      </c>
      <c r="H10" s="134">
        <f>ROUND(SUMIF('2.経年データ（学部単位）'!A:A,H6,'2.経年データ（学部単位）'!E:E)/SUMIF('2.経年データ（学部単位）'!A:A,H6,'2.経年データ（学部単位）'!K:K),3)</f>
        <v>1.0109999999999999</v>
      </c>
      <c r="I10" s="56">
        <f t="shared" si="1"/>
        <v>1.0253999999999999</v>
      </c>
      <c r="J10" s="57">
        <f t="shared" si="2"/>
        <v>0.99539999999999984</v>
      </c>
      <c r="K10" s="57">
        <f t="shared" si="3"/>
        <v>1.0553999999999999</v>
      </c>
      <c r="L10" s="50" t="str">
        <f t="shared" si="4"/>
        <v>○</v>
      </c>
      <c r="M10" s="50" t="str">
        <f t="shared" si="5"/>
        <v>○</v>
      </c>
      <c r="N10" s="50" t="str">
        <f t="shared" si="6"/>
        <v>○</v>
      </c>
      <c r="O10" s="50" t="str">
        <f t="shared" si="7"/>
        <v>○</v>
      </c>
      <c r="P10" s="50" t="str">
        <f t="shared" si="8"/>
        <v>○</v>
      </c>
      <c r="Q10" s="58" t="str">
        <f t="shared" ref="Q10:Q13" si="15">IF(COUNTIF(L10:P10,"○")=5,"同程度","―")</f>
        <v>同程度</v>
      </c>
      <c r="R10" s="49" t="str">
        <f t="shared" ref="R10:R13" si="16">IF(E10-D10&gt;0,"↑",IF(E10-D10&lt;0,"↓","－"))</f>
        <v>↓</v>
      </c>
      <c r="S10" s="50" t="str">
        <f t="shared" ref="S10:S13" si="17">IF(F10-E10&gt;0,"↑",IF(F10-E10&lt;0,"↓","－"))</f>
        <v>↑</v>
      </c>
      <c r="T10" s="50" t="str">
        <f t="shared" ref="T10:T13" si="18">IF(G10-F10&gt;0,"↑",IF(G10-F10&lt;0,"↓","－"))</f>
        <v>↓</v>
      </c>
      <c r="U10" s="50" t="str">
        <f t="shared" ref="U10:U13" si="19">IF(H10-G10&gt;0,"↑",IF(H10-G10&lt;0,"↓","－"))</f>
        <v>↓</v>
      </c>
      <c r="V10" s="50" t="str">
        <f t="shared" ref="V10:V13" si="20">R10&amp;S10&amp;T10&amp;U10</f>
        <v>↓↑↓↓</v>
      </c>
      <c r="W10" s="59" t="str" cm="1">
        <f t="array" ref="W10">INDEX($AL$2:$AL$85,MATCH(V10,$AK$2:$AK$85,0),0)</f>
        <v>年度により増減</v>
      </c>
      <c r="X10" s="60" t="str">
        <f t="shared" ref="X10:X13" si="21">IF(F10-D10&gt;0,"↑",IF(F10-D10&lt;0,"↓","－"))</f>
        <v>↓</v>
      </c>
      <c r="Y10" s="61" t="str">
        <f t="shared" ref="Y10:Y13" si="22">IF(V10="↓↑↓↓",IF(X10="↓","減少傾向","×"),"判定外")</f>
        <v>減少傾向</v>
      </c>
      <c r="Z10" s="62" t="str">
        <f t="shared" ref="Z10:Z13" si="23">IF(V10="↑↓↑↑",IF(X10="↑","増加傾向","×"),"判定外")</f>
        <v>判定外</v>
      </c>
      <c r="AA10" s="63" t="str">
        <f t="shared" ref="AA10:AA13" si="24">IF(G10-E10&gt;0,"↑",IF(G10-E10&lt;0,"↓","－"))</f>
        <v>↓</v>
      </c>
      <c r="AB10" s="61" t="str">
        <f t="shared" ref="AB10:AB13" si="25">IF(V10="↓↓↑↓",IF(AA10="↓","減少傾向","×"),"判定外")</f>
        <v>判定外</v>
      </c>
      <c r="AC10" s="62" t="str">
        <f t="shared" ref="AC10:AC13" si="26">IF(V10="↑↑↓↑",IF(AA10="↑","増加傾向","×"),"判定外")</f>
        <v>判定外</v>
      </c>
      <c r="AD10" s="64" t="s">
        <v>73</v>
      </c>
      <c r="AE10" s="44"/>
      <c r="AK10" s="27" t="s">
        <v>103</v>
      </c>
      <c r="AL10" s="27" t="s">
        <v>82</v>
      </c>
    </row>
    <row r="11" spans="2:38" x14ac:dyDescent="0.15">
      <c r="B11" s="41"/>
      <c r="C11" s="45" t="s">
        <v>17</v>
      </c>
      <c r="D11" s="133">
        <f>ROUND(SUMIF('2.経年データ（学部単位）'!A:A,D6,'2.経年データ（学部単位）'!F:F)/SUMIF('2.経年データ（学部単位）'!A:A,D6,'2.経年データ（学部単位）'!L:L),3)</f>
        <v>1.056</v>
      </c>
      <c r="E11" s="133">
        <f>ROUND(SUMIF('2.経年データ（学部単位）'!A:A,E6,'2.経年データ（学部単位）'!F:F)/SUMIF('2.経年データ（学部単位）'!A:A,E6,'2.経年データ（学部単位）'!L:L),3)</f>
        <v>1.0529999999999999</v>
      </c>
      <c r="F11" s="133">
        <f>ROUND(SUMIF('2.経年データ（学部単位）'!A:A,F6,'2.経年データ（学部単位）'!F:F)/SUMIF('2.経年データ（学部単位）'!A:A,F6,'2.経年データ（学部単位）'!L:L),3)</f>
        <v>1.056</v>
      </c>
      <c r="G11" s="133">
        <f>ROUND(SUMIF('2.経年データ（学部単位）'!A:A,G6,'2.経年データ（学部単位）'!F:F)/SUMIF('2.経年データ（学部単位）'!A:A,G6,'2.経年データ（学部単位）'!L:L),3)</f>
        <v>1.06</v>
      </c>
      <c r="H11" s="134">
        <f>ROUND(SUMIF('2.経年データ（学部単位）'!A:A,H6,'2.経年データ（学部単位）'!F:F)/SUMIF('2.経年データ（学部単位）'!A:A,H6,'2.経年データ（学部単位）'!L:L),3)</f>
        <v>1.0660000000000001</v>
      </c>
      <c r="I11" s="56">
        <f t="shared" si="1"/>
        <v>1.0581999999999998</v>
      </c>
      <c r="J11" s="57">
        <f t="shared" si="2"/>
        <v>1.0281999999999998</v>
      </c>
      <c r="K11" s="57">
        <f t="shared" si="3"/>
        <v>1.0881999999999998</v>
      </c>
      <c r="L11" s="50" t="str">
        <f t="shared" si="4"/>
        <v>○</v>
      </c>
      <c r="M11" s="50" t="str">
        <f t="shared" si="5"/>
        <v>○</v>
      </c>
      <c r="N11" s="50" t="str">
        <f t="shared" si="6"/>
        <v>○</v>
      </c>
      <c r="O11" s="50" t="str">
        <f t="shared" si="7"/>
        <v>○</v>
      </c>
      <c r="P11" s="50" t="str">
        <f t="shared" si="8"/>
        <v>○</v>
      </c>
      <c r="Q11" s="58" t="str">
        <f t="shared" si="15"/>
        <v>同程度</v>
      </c>
      <c r="R11" s="49" t="str">
        <f t="shared" si="16"/>
        <v>↓</v>
      </c>
      <c r="S11" s="50" t="str">
        <f t="shared" si="17"/>
        <v>↑</v>
      </c>
      <c r="T11" s="50" t="str">
        <f t="shared" si="18"/>
        <v>↑</v>
      </c>
      <c r="U11" s="50" t="str">
        <f t="shared" si="19"/>
        <v>↑</v>
      </c>
      <c r="V11" s="50" t="str">
        <f t="shared" si="20"/>
        <v>↓↑↑↑</v>
      </c>
      <c r="W11" s="59" t="str" cm="1">
        <f t="array" ref="W11">INDEX($AL$2:$AL$85,MATCH(V11,$AK$2:$AK$85,0),0)</f>
        <v>増加傾向⤴</v>
      </c>
      <c r="X11" s="60" t="str">
        <f t="shared" si="21"/>
        <v>－</v>
      </c>
      <c r="Y11" s="61" t="str">
        <f t="shared" si="22"/>
        <v>判定外</v>
      </c>
      <c r="Z11" s="62" t="str">
        <f t="shared" si="23"/>
        <v>判定外</v>
      </c>
      <c r="AA11" s="63" t="str">
        <f t="shared" si="24"/>
        <v>↑</v>
      </c>
      <c r="AB11" s="61" t="str">
        <f t="shared" si="25"/>
        <v>判定外</v>
      </c>
      <c r="AC11" s="62" t="str">
        <f t="shared" si="26"/>
        <v>判定外</v>
      </c>
      <c r="AD11" s="64" t="s">
        <v>73</v>
      </c>
      <c r="AE11" s="44"/>
      <c r="AK11" s="27" t="s">
        <v>104</v>
      </c>
      <c r="AL11" s="27" t="s">
        <v>75</v>
      </c>
    </row>
    <row r="12" spans="2:38" x14ac:dyDescent="0.15">
      <c r="B12" s="41"/>
      <c r="C12" s="45" t="s">
        <v>2</v>
      </c>
      <c r="D12" s="133">
        <f>ROUND(SUMIF('2.経年データ（学部単位）'!A:A,D6,'2.経年データ（学部単位）'!G:G)/SUMIF('2.経年データ（学部単位）'!A:A,D6,'2.経年データ（学部単位）'!M:M),3)</f>
        <v>1.121</v>
      </c>
      <c r="E12" s="133">
        <f>ROUND(SUMIF('2.経年データ（学部単位）'!A:A,E6,'2.経年データ（学部単位）'!G:G)/SUMIF('2.経年データ（学部単位）'!A:A,E6,'2.経年データ（学部単位）'!M:M),3)</f>
        <v>1.1040000000000001</v>
      </c>
      <c r="F12" s="133">
        <f>ROUND(SUMIF('2.経年データ（学部単位）'!A:A,F6,'2.経年データ（学部単位）'!G:G)/SUMIF('2.経年データ（学部単位）'!A:A,F6,'2.経年データ（学部単位）'!M:M),3)</f>
        <v>1.129</v>
      </c>
      <c r="G12" s="133">
        <f>ROUND(SUMIF('2.経年データ（学部単位）'!A:A,G6,'2.経年データ（学部単位）'!G:G)/SUMIF('2.経年データ（学部単位）'!A:A,G6,'2.経年データ（学部単位）'!M:M),3)</f>
        <v>1.1080000000000001</v>
      </c>
      <c r="H12" s="134">
        <f>ROUND(SUMIF('2.経年データ（学部単位）'!A:A,H6,'2.経年データ（学部単位）'!G:G)/SUMIF('2.経年データ（学部単位）'!A:A,H6,'2.経年データ（学部単位）'!M:M),3)</f>
        <v>1.0629999999999999</v>
      </c>
      <c r="I12" s="56">
        <f t="shared" si="1"/>
        <v>1.105</v>
      </c>
      <c r="J12" s="57">
        <f t="shared" si="2"/>
        <v>1.075</v>
      </c>
      <c r="K12" s="57">
        <f t="shared" si="3"/>
        <v>1.135</v>
      </c>
      <c r="L12" s="50" t="str">
        <f t="shared" si="4"/>
        <v>○</v>
      </c>
      <c r="M12" s="50" t="str">
        <f t="shared" si="5"/>
        <v>○</v>
      </c>
      <c r="N12" s="50" t="str">
        <f t="shared" si="6"/>
        <v>○</v>
      </c>
      <c r="O12" s="50" t="str">
        <f t="shared" si="7"/>
        <v>○</v>
      </c>
      <c r="P12" s="50" t="str">
        <f t="shared" si="8"/>
        <v>×</v>
      </c>
      <c r="Q12" s="58" t="str">
        <f t="shared" si="15"/>
        <v>―</v>
      </c>
      <c r="R12" s="49" t="str">
        <f t="shared" si="16"/>
        <v>↓</v>
      </c>
      <c r="S12" s="50" t="str">
        <f t="shared" si="17"/>
        <v>↑</v>
      </c>
      <c r="T12" s="50" t="str">
        <f t="shared" si="18"/>
        <v>↓</v>
      </c>
      <c r="U12" s="50" t="str">
        <f t="shared" si="19"/>
        <v>↓</v>
      </c>
      <c r="V12" s="50" t="str">
        <f t="shared" si="20"/>
        <v>↓↑↓↓</v>
      </c>
      <c r="W12" s="59" t="str" cm="1">
        <f t="array" ref="W12">INDEX($AL$2:$AL$85,MATCH(V12,$AK$2:$AK$85,0),0)</f>
        <v>年度により増減</v>
      </c>
      <c r="X12" s="60" t="str">
        <f t="shared" si="21"/>
        <v>↑</v>
      </c>
      <c r="Y12" s="61" t="str">
        <f t="shared" si="22"/>
        <v>×</v>
      </c>
      <c r="Z12" s="62" t="str">
        <f t="shared" si="23"/>
        <v>判定外</v>
      </c>
      <c r="AA12" s="63" t="str">
        <f t="shared" si="24"/>
        <v>↑</v>
      </c>
      <c r="AB12" s="61" t="str">
        <f t="shared" si="25"/>
        <v>判定外</v>
      </c>
      <c r="AC12" s="62" t="str">
        <f t="shared" si="26"/>
        <v>判定外</v>
      </c>
      <c r="AD12" s="64" t="s">
        <v>75</v>
      </c>
      <c r="AE12" s="44"/>
      <c r="AK12" s="27" t="s">
        <v>105</v>
      </c>
      <c r="AL12" s="27" t="s">
        <v>99</v>
      </c>
    </row>
    <row r="13" spans="2:38" x14ac:dyDescent="0.15">
      <c r="B13" s="41"/>
      <c r="C13" s="45" t="s">
        <v>47</v>
      </c>
      <c r="D13" s="55">
        <f>ROUND(SUMIF('2.経年データ（学部単位）'!A:A,D6,'2.経年データ（学部単位）'!N:N)/SUMIF('2.経年データ（学部単位）'!A:A,D6,'2.経年データ（学部単位）'!O:O),3)</f>
        <v>1.0780000000000001</v>
      </c>
      <c r="E13" s="55">
        <f>ROUND(SUMIF('2.経年データ（学部単位）'!A:A,E6,'2.経年データ（学部単位）'!N:N)/SUMIF('2.経年データ（学部単位）'!A:A,E6,'2.経年データ（学部単位）'!O:O),3)</f>
        <v>1.075</v>
      </c>
      <c r="F13" s="55">
        <f>ROUND(SUMIF('2.経年データ（学部単位）'!A:A,F6,'2.経年データ（学部単位）'!N:N)/SUMIF('2.経年データ（学部単位）'!A:A,F6,'2.経年データ（学部単位）'!O:O),3)</f>
        <v>1.069</v>
      </c>
      <c r="G13" s="55">
        <f>ROUND(SUMIF('2.経年データ（学部単位）'!A:A,G6,'2.経年データ（学部単位）'!N:N)/SUMIF('2.経年データ（学部単位）'!A:A,G6,'2.経年データ（学部単位）'!O:O),3)</f>
        <v>1.0649999999999999</v>
      </c>
      <c r="H13" s="55">
        <f>ROUND(SUMIF('2.経年データ（学部単位）'!A:A,H6,'2.経年データ（学部単位）'!N:N)/SUMIF('2.経年データ（学部単位）'!A:A,H6,'2.経年データ（学部単位）'!O:O),3)</f>
        <v>1.0740000000000001</v>
      </c>
      <c r="I13" s="56">
        <f t="shared" si="1"/>
        <v>1.0722</v>
      </c>
      <c r="J13" s="57">
        <f t="shared" si="2"/>
        <v>1.0422</v>
      </c>
      <c r="K13" s="57">
        <f t="shared" si="3"/>
        <v>1.1022000000000001</v>
      </c>
      <c r="L13" s="50" t="str">
        <f t="shared" si="4"/>
        <v>○</v>
      </c>
      <c r="M13" s="50" t="str">
        <f t="shared" si="5"/>
        <v>○</v>
      </c>
      <c r="N13" s="50" t="str">
        <f t="shared" si="6"/>
        <v>○</v>
      </c>
      <c r="O13" s="50" t="str">
        <f t="shared" si="7"/>
        <v>○</v>
      </c>
      <c r="P13" s="50" t="str">
        <f t="shared" si="8"/>
        <v>○</v>
      </c>
      <c r="Q13" s="58" t="str">
        <f t="shared" si="15"/>
        <v>同程度</v>
      </c>
      <c r="R13" s="49" t="str">
        <f t="shared" si="16"/>
        <v>↓</v>
      </c>
      <c r="S13" s="50" t="str">
        <f t="shared" si="17"/>
        <v>↓</v>
      </c>
      <c r="T13" s="50" t="str">
        <f t="shared" si="18"/>
        <v>↓</v>
      </c>
      <c r="U13" s="50" t="str">
        <f t="shared" si="19"/>
        <v>↑</v>
      </c>
      <c r="V13" s="50" t="str">
        <f t="shared" si="20"/>
        <v>↓↓↓↑</v>
      </c>
      <c r="W13" s="59" t="str" cm="1">
        <f t="array" ref="W13">INDEX($AL$2:$AL$85,MATCH(V13,$AK$2:$AK$85,0),0)</f>
        <v>最新年度のみ増加</v>
      </c>
      <c r="X13" s="60" t="str">
        <f t="shared" si="21"/>
        <v>↓</v>
      </c>
      <c r="Y13" s="61" t="str">
        <f t="shared" si="22"/>
        <v>判定外</v>
      </c>
      <c r="Z13" s="62" t="str">
        <f t="shared" si="23"/>
        <v>判定外</v>
      </c>
      <c r="AA13" s="63" t="str">
        <f t="shared" si="24"/>
        <v>↓</v>
      </c>
      <c r="AB13" s="61" t="str">
        <f t="shared" si="25"/>
        <v>判定外</v>
      </c>
      <c r="AC13" s="62" t="str">
        <f t="shared" si="26"/>
        <v>判定外</v>
      </c>
      <c r="AD13" s="65" t="s">
        <v>73</v>
      </c>
      <c r="AE13" s="44"/>
      <c r="AK13" s="27" t="s">
        <v>106</v>
      </c>
      <c r="AL13" s="27" t="s">
        <v>75</v>
      </c>
    </row>
    <row r="14" spans="2:38" ht="14.25" thickBot="1" x14ac:dyDescent="0.2">
      <c r="B14" s="66"/>
      <c r="C14" s="67"/>
      <c r="D14" s="68"/>
      <c r="E14" s="68"/>
      <c r="F14" s="68"/>
      <c r="G14" s="68"/>
      <c r="H14" s="68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70"/>
      <c r="AK14" s="27" t="s">
        <v>107</v>
      </c>
      <c r="AL14" s="27" t="s">
        <v>75</v>
      </c>
    </row>
    <row r="15" spans="2:38" ht="14.25" thickBot="1" x14ac:dyDescent="0.2">
      <c r="C15" s="71"/>
      <c r="D15" s="72"/>
      <c r="E15" s="72"/>
      <c r="F15" s="72"/>
      <c r="G15" s="72"/>
      <c r="H15" s="72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K15" s="27" t="s">
        <v>108</v>
      </c>
      <c r="AL15" s="27" t="s">
        <v>109</v>
      </c>
    </row>
    <row r="16" spans="2:38" ht="14.25" thickBot="1" x14ac:dyDescent="0.2">
      <c r="B16" s="74" t="s">
        <v>34</v>
      </c>
      <c r="C16" s="75"/>
      <c r="D16" s="76"/>
      <c r="E16" s="76"/>
      <c r="F16" s="76"/>
      <c r="G16" s="76"/>
      <c r="H16" s="76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7"/>
      <c r="AK16" s="27" t="s">
        <v>110</v>
      </c>
      <c r="AL16" s="27" t="s">
        <v>109</v>
      </c>
    </row>
    <row r="17" spans="1:38" x14ac:dyDescent="0.15">
      <c r="B17" s="78"/>
      <c r="C17" s="79"/>
      <c r="D17" s="80"/>
      <c r="E17" s="80"/>
      <c r="F17" s="80"/>
      <c r="G17" s="80"/>
      <c r="H17" s="80"/>
      <c r="I17" s="235" t="s">
        <v>88</v>
      </c>
      <c r="J17" s="255"/>
      <c r="K17" s="255"/>
      <c r="L17" s="236"/>
      <c r="M17" s="236"/>
      <c r="N17" s="236"/>
      <c r="O17" s="236"/>
      <c r="P17" s="236"/>
      <c r="Q17" s="233" t="s">
        <v>89</v>
      </c>
      <c r="R17" s="235" t="s">
        <v>90</v>
      </c>
      <c r="S17" s="236"/>
      <c r="T17" s="236"/>
      <c r="U17" s="236"/>
      <c r="V17" s="237" t="s">
        <v>62</v>
      </c>
      <c r="W17" s="238"/>
      <c r="X17" s="241" t="s">
        <v>63</v>
      </c>
      <c r="Y17" s="229" t="s">
        <v>64</v>
      </c>
      <c r="Z17" s="230"/>
      <c r="AA17" s="243" t="s">
        <v>65</v>
      </c>
      <c r="AB17" s="229" t="s">
        <v>66</v>
      </c>
      <c r="AC17" s="230"/>
      <c r="AD17" s="231" t="s">
        <v>67</v>
      </c>
      <c r="AE17" s="81"/>
      <c r="AK17" s="27" t="s">
        <v>111</v>
      </c>
      <c r="AL17" s="27" t="s">
        <v>75</v>
      </c>
    </row>
    <row r="18" spans="1:38" x14ac:dyDescent="0.15">
      <c r="B18" s="78"/>
      <c r="C18" s="45"/>
      <c r="D18" s="46" t="str">
        <f>Q1</f>
        <v>R2</v>
      </c>
      <c r="E18" s="46" t="str">
        <f>R1</f>
        <v>R3</v>
      </c>
      <c r="F18" s="46" t="str">
        <f>S1</f>
        <v>R4</v>
      </c>
      <c r="G18" s="46" t="str">
        <f>T1</f>
        <v>R5</v>
      </c>
      <c r="H18" s="46" t="str">
        <f>U1</f>
        <v>R6</v>
      </c>
      <c r="I18" s="47" t="s">
        <v>92</v>
      </c>
      <c r="J18" s="48">
        <v>-0.03</v>
      </c>
      <c r="K18" s="48">
        <v>0.03</v>
      </c>
      <c r="L18" s="46" t="str">
        <f>Q1</f>
        <v>R2</v>
      </c>
      <c r="M18" s="46" t="str">
        <f>R1</f>
        <v>R3</v>
      </c>
      <c r="N18" s="46" t="str">
        <f>S1</f>
        <v>R4</v>
      </c>
      <c r="O18" s="46" t="str">
        <f>T1</f>
        <v>R5</v>
      </c>
      <c r="P18" s="46" t="str">
        <f>U1</f>
        <v>R6</v>
      </c>
      <c r="Q18" s="234"/>
      <c r="R18" s="49" t="s">
        <v>93</v>
      </c>
      <c r="S18" s="50" t="s">
        <v>94</v>
      </c>
      <c r="T18" s="50" t="s">
        <v>95</v>
      </c>
      <c r="U18" s="50" t="s">
        <v>68</v>
      </c>
      <c r="V18" s="239"/>
      <c r="W18" s="240"/>
      <c r="X18" s="242"/>
      <c r="Y18" s="51" t="s">
        <v>69</v>
      </c>
      <c r="Z18" s="52" t="s">
        <v>70</v>
      </c>
      <c r="AA18" s="244"/>
      <c r="AB18" s="53" t="s">
        <v>71</v>
      </c>
      <c r="AC18" s="54" t="s">
        <v>72</v>
      </c>
      <c r="AD18" s="232"/>
      <c r="AE18" s="81"/>
      <c r="AK18" s="27" t="s">
        <v>112</v>
      </c>
      <c r="AL18" s="27" t="s">
        <v>109</v>
      </c>
    </row>
    <row r="19" spans="1:38" x14ac:dyDescent="0.15">
      <c r="B19" s="78"/>
      <c r="C19" s="45" t="s">
        <v>3</v>
      </c>
      <c r="D19" s="133">
        <f>ROUND(SUMIF('2.経年データ（専攻単位）'!A:A,D18,'2.経年データ（専攻単位）'!B:B)/SUMIF('2.経年データ（専攻単位）'!A:A,D18,'2.経年データ（専攻単位）'!N:N),3)</f>
        <v>0.72199999999999998</v>
      </c>
      <c r="E19" s="133">
        <f>ROUND(SUMIF('2.経年データ（専攻単位）'!A:A,E18,'2.経年データ（専攻単位）'!B:B)/SUMIF('2.経年データ（専攻単位）'!A:A,E18,'2.経年データ（専攻単位）'!N:N),3)</f>
        <v>1.0629999999999999</v>
      </c>
      <c r="F19" s="133">
        <f>ROUND(SUMIF('2.経年データ（専攻単位）'!A:A,F18,'2.経年データ（専攻単位）'!B:B)/SUMIF('2.経年データ（専攻単位）'!A:A,F18,'2.経年データ（専攻単位）'!N:N),3)</f>
        <v>1.125</v>
      </c>
      <c r="G19" s="133">
        <f>ROUND(SUMIF('2.経年データ（専攻単位）'!A:A,G18,'2.経年データ（専攻単位）'!B:B)/SUMIF('2.経年データ（専攻単位）'!A:A,G18,'2.経年データ（専攻単位）'!N:N),3)</f>
        <v>1.0629999999999999</v>
      </c>
      <c r="H19" s="134">
        <f>ROUND(SUMIF('2.経年データ（専攻単位）'!A:A,H18,'2.経年データ（専攻単位）'!B:B)/SUMIF('2.経年データ（専攻単位）'!A:A,H18,'2.経年データ（専攻単位）'!N:N),3)</f>
        <v>1.375</v>
      </c>
      <c r="I19" s="56">
        <f>AVERAGE(D19:H19)</f>
        <v>1.0695999999999999</v>
      </c>
      <c r="J19" s="57">
        <f>I19-0.03</f>
        <v>1.0395999999999999</v>
      </c>
      <c r="K19" s="57">
        <f>I19+0.03</f>
        <v>1.0995999999999999</v>
      </c>
      <c r="L19" s="50" t="str">
        <f>IF(AND(D19&gt;I19-0.03,D19&lt;I19+0.03),"○","×")</f>
        <v>×</v>
      </c>
      <c r="M19" s="50" t="str">
        <f>IF(AND(E19&gt;I19-0.03,E19&lt;I19+0.03),"○","×")</f>
        <v>○</v>
      </c>
      <c r="N19" s="50" t="str">
        <f>IF(AND(F19&gt;I19-0.03,F19&lt;I19+0.03),"○","×")</f>
        <v>×</v>
      </c>
      <c r="O19" s="50" t="str">
        <f>IF(AND(G19&gt;I19-0.03,G19&lt;I19+0.03),"○","×")</f>
        <v>○</v>
      </c>
      <c r="P19" s="50" t="str">
        <f>IF(AND(H19&gt;I19-0.03,H19&lt;I19+0.03),"○","×")</f>
        <v>×</v>
      </c>
      <c r="Q19" s="58" t="str">
        <f t="shared" ref="Q19:Q43" si="27">IF(COUNTIF(L19:P19,"○")=5,"同程度","―")</f>
        <v>―</v>
      </c>
      <c r="R19" s="49" t="str">
        <f t="shared" ref="R19:R43" si="28">IF(E19-D19&gt;0,"↑",IF(E19-D19&lt;0,"↓","－"))</f>
        <v>↑</v>
      </c>
      <c r="S19" s="50" t="str">
        <f t="shared" ref="S19:S43" si="29">IF(F19-E19&gt;0,"↑",IF(F19-E19&lt;0,"↓","－"))</f>
        <v>↑</v>
      </c>
      <c r="T19" s="50" t="str">
        <f t="shared" ref="T19:T43" si="30">IF(G19-F19&gt;0,"↑",IF(G19-F19&lt;0,"↓","－"))</f>
        <v>↓</v>
      </c>
      <c r="U19" s="50" t="str">
        <f t="shared" ref="U19:U43" si="31">IF(H19-G19&gt;0,"↑",IF(H19-G19&lt;0,"↓","－"))</f>
        <v>↑</v>
      </c>
      <c r="V19" s="50" t="str">
        <f t="shared" ref="V19:V43" si="32">R19&amp;S19&amp;T19&amp;U19</f>
        <v>↑↑↓↑</v>
      </c>
      <c r="W19" s="59" t="str" cm="1">
        <f t="array" ref="W19">INDEX($AL$2:$AL$85,MATCH(V19,$AK$2:$AK$85,0),0)</f>
        <v>年度により増減</v>
      </c>
      <c r="X19" s="60" t="str">
        <f t="shared" ref="X19:X43" si="33">IF(F19-D19&gt;0,"↑",IF(F19-D19&lt;0,"↓","－"))</f>
        <v>↑</v>
      </c>
      <c r="Y19" s="61" t="str">
        <f t="shared" ref="Y19:Y43" si="34">IF(V19="↓↑↓↓",IF(X19="↓","減少傾向","×"),"判定外")</f>
        <v>判定外</v>
      </c>
      <c r="Z19" s="62" t="str">
        <f t="shared" ref="Z19:Z43" si="35">IF(V19="↑↓↑↑",IF(X19="↑","増加傾向","×"),"判定外")</f>
        <v>判定外</v>
      </c>
      <c r="AA19" s="63" t="str">
        <f t="shared" ref="AA19:AA43" si="36">IF(G19-E19&gt;0,"↑",IF(G19-E19&lt;0,"↓","－"))</f>
        <v>－</v>
      </c>
      <c r="AB19" s="61" t="str">
        <f t="shared" ref="AB19:AB43" si="37">IF(V19="↓↓↑↓",IF(AA19="↓","減少傾向","×"),"判定外")</f>
        <v>判定外</v>
      </c>
      <c r="AC19" s="62" t="str">
        <f t="shared" ref="AC19:AC43" si="38">IF(V19="↑↑↓↑",IF(AA19="↑","増加傾向","×"),"判定外")</f>
        <v>×</v>
      </c>
      <c r="AD19" s="64" t="s">
        <v>75</v>
      </c>
      <c r="AE19" s="81"/>
      <c r="AK19" s="27" t="s">
        <v>113</v>
      </c>
      <c r="AL19" s="27" t="s">
        <v>109</v>
      </c>
    </row>
    <row r="20" spans="1:38" x14ac:dyDescent="0.15">
      <c r="B20" s="78"/>
      <c r="C20" s="45" t="s">
        <v>4</v>
      </c>
      <c r="D20" s="133">
        <f>ROUND(SUMIF('2.経年データ（専攻単位）'!A:A,D18,'2.経年データ（専攻単位）'!C:C)/SUMIF('2.経年データ（専攻単位）'!A:A,D18,'2.経年データ（専攻単位）'!O:O),3)</f>
        <v>0.75</v>
      </c>
      <c r="E20" s="133">
        <f>ROUND(SUMIF('2.経年データ（専攻単位）'!A:A,E18,'2.経年データ（専攻単位）'!C:C)/SUMIF('2.経年データ（専攻単位）'!A:A,E18,'2.経年データ（専攻単位）'!O:O),3)</f>
        <v>0.83299999999999996</v>
      </c>
      <c r="F20" s="133">
        <f>ROUND(SUMIF('2.経年データ（専攻単位）'!A:A,F18,'2.経年データ（専攻単位）'!C:C)/SUMIF('2.経年データ（専攻単位）'!A:A,F18,'2.経年データ（専攻単位）'!O:O),3)</f>
        <v>1.083</v>
      </c>
      <c r="G20" s="133"/>
      <c r="H20" s="134"/>
      <c r="I20" s="56">
        <f t="shared" ref="I20:I25" si="39">AVERAGE(D20:H20)</f>
        <v>0.8886666666666666</v>
      </c>
      <c r="J20" s="57">
        <f t="shared" ref="J20:J27" si="40">I20-0.03</f>
        <v>0.85866666666666658</v>
      </c>
      <c r="K20" s="57">
        <f t="shared" ref="K20:K25" si="41">I20+0.03</f>
        <v>0.91866666666666663</v>
      </c>
      <c r="L20" s="50" t="str">
        <f t="shared" ref="L20:L25" si="42">IF(AND(D20&gt;I20-0.03,D20&lt;I20+0.03),"○","×")</f>
        <v>×</v>
      </c>
      <c r="M20" s="50" t="str">
        <f t="shared" ref="M20:M25" si="43">IF(AND(E20&gt;I20-0.03,E20&lt;I20+0.03),"○","×")</f>
        <v>×</v>
      </c>
      <c r="N20" s="50" t="str">
        <f t="shared" ref="N20:N25" si="44">IF(AND(F20&gt;I20-0.03,F20&lt;I20+0.03),"○","×")</f>
        <v>×</v>
      </c>
      <c r="O20" s="50" t="str">
        <f t="shared" ref="O20:O25" si="45">IF(AND(G20&gt;I20-0.03,G20&lt;I20+0.03),"○","×")</f>
        <v>×</v>
      </c>
      <c r="P20" s="50" t="str">
        <f t="shared" ref="P20:P25" si="46">IF(AND(H20&gt;I20-0.03,H20&lt;I20+0.03),"○","×")</f>
        <v>×</v>
      </c>
      <c r="Q20" s="58" t="str">
        <f t="shared" si="27"/>
        <v>―</v>
      </c>
      <c r="R20" s="49" t="str">
        <f t="shared" si="28"/>
        <v>↑</v>
      </c>
      <c r="S20" s="50" t="str">
        <f t="shared" si="29"/>
        <v>↑</v>
      </c>
      <c r="T20" s="50" t="str">
        <f t="shared" si="30"/>
        <v>↓</v>
      </c>
      <c r="U20" s="50" t="str">
        <f t="shared" si="31"/>
        <v>－</v>
      </c>
      <c r="V20" s="50" t="str">
        <f t="shared" si="32"/>
        <v>↑↑↓－</v>
      </c>
      <c r="W20" s="59" t="str" cm="1">
        <f t="array" ref="W20">INDEX($AL$2:$AL$85,MATCH(V20,$AK$2:$AK$85,0),0)</f>
        <v>年度により増減</v>
      </c>
      <c r="X20" s="60" t="str">
        <f t="shared" si="33"/>
        <v>↑</v>
      </c>
      <c r="Y20" s="61" t="str">
        <f t="shared" si="34"/>
        <v>判定外</v>
      </c>
      <c r="Z20" s="62" t="str">
        <f t="shared" si="35"/>
        <v>判定外</v>
      </c>
      <c r="AA20" s="63" t="str">
        <f t="shared" si="36"/>
        <v>↓</v>
      </c>
      <c r="AB20" s="61" t="str">
        <f t="shared" si="37"/>
        <v>判定外</v>
      </c>
      <c r="AC20" s="62" t="str">
        <f t="shared" si="38"/>
        <v>判定外</v>
      </c>
      <c r="AD20" s="64" t="s">
        <v>77</v>
      </c>
      <c r="AE20" s="81"/>
      <c r="AK20" s="27" t="s">
        <v>114</v>
      </c>
      <c r="AL20" s="27" t="s">
        <v>82</v>
      </c>
    </row>
    <row r="21" spans="1:38" x14ac:dyDescent="0.15">
      <c r="B21" s="78"/>
      <c r="C21" s="45" t="s">
        <v>19</v>
      </c>
      <c r="D21" s="133">
        <f>ROUND(SUMIF('2.経年データ（専攻単位）'!A:A,D18,'2.経年データ（専攻単位）'!D:D)/SUMIF('2.経年データ（専攻単位）'!A:A,D18,'2.経年データ（専攻単位）'!P:P),3)</f>
        <v>0.93799999999999994</v>
      </c>
      <c r="E21" s="133">
        <f>ROUND(SUMIF('2.経年データ（専攻単位）'!A:A,E18,'2.経年データ（専攻単位）'!D:D)/SUMIF('2.経年データ（専攻単位）'!A:A,E18,'2.経年データ（専攻単位）'!P:P),3)</f>
        <v>1.0820000000000001</v>
      </c>
      <c r="F21" s="133">
        <f>ROUND(SUMIF('2.経年データ（専攻単位）'!A:A,F18,'2.経年データ（専攻単位）'!D:D)/SUMIF('2.経年データ（専攻単位）'!A:A,F18,'2.経年データ（専攻単位）'!P:P),3)</f>
        <v>1.145</v>
      </c>
      <c r="G21" s="133">
        <f>ROUND(SUMIF('2.経年データ（専攻単位）'!A:A,G18,'2.経年データ（専攻単位）'!D:D)/SUMIF('2.経年データ（専攻単位）'!A:A,G18,'2.経年データ（専攻単位）'!P:P),3)</f>
        <v>1.2270000000000001</v>
      </c>
      <c r="H21" s="134">
        <f>ROUND(SUMIF('2.経年データ（専攻単位）'!A:A,H18,'2.経年データ（専攻単位）'!D:D)/SUMIF('2.経年データ（専攻単位）'!A:A,H18,'2.経年データ（専攻単位）'!P:P),3)</f>
        <v>1.155</v>
      </c>
      <c r="I21" s="56">
        <f t="shared" si="39"/>
        <v>1.1094000000000002</v>
      </c>
      <c r="J21" s="57">
        <f t="shared" si="40"/>
        <v>1.0794000000000001</v>
      </c>
      <c r="K21" s="57">
        <f t="shared" si="41"/>
        <v>1.1394000000000002</v>
      </c>
      <c r="L21" s="50" t="str">
        <f t="shared" si="42"/>
        <v>×</v>
      </c>
      <c r="M21" s="50" t="str">
        <f t="shared" si="43"/>
        <v>○</v>
      </c>
      <c r="N21" s="50" t="str">
        <f t="shared" si="44"/>
        <v>×</v>
      </c>
      <c r="O21" s="50" t="str">
        <f t="shared" si="45"/>
        <v>×</v>
      </c>
      <c r="P21" s="50" t="str">
        <f t="shared" si="46"/>
        <v>×</v>
      </c>
      <c r="Q21" s="58" t="str">
        <f t="shared" si="27"/>
        <v>―</v>
      </c>
      <c r="R21" s="49" t="str">
        <f t="shared" si="28"/>
        <v>↑</v>
      </c>
      <c r="S21" s="50" t="str">
        <f t="shared" si="29"/>
        <v>↑</v>
      </c>
      <c r="T21" s="50" t="str">
        <f t="shared" si="30"/>
        <v>↑</v>
      </c>
      <c r="U21" s="50" t="str">
        <f t="shared" si="31"/>
        <v>↓</v>
      </c>
      <c r="V21" s="50" t="str">
        <f t="shared" si="32"/>
        <v>↑↑↑↓</v>
      </c>
      <c r="W21" s="59" t="str" cm="1">
        <f t="array" ref="W21">INDEX($AL$2:$AL$85,MATCH(V21,$AK$2:$AK$85,0),0)</f>
        <v>最新年度のみ減少</v>
      </c>
      <c r="X21" s="60" t="str">
        <f t="shared" si="33"/>
        <v>↑</v>
      </c>
      <c r="Y21" s="61" t="str">
        <f t="shared" si="34"/>
        <v>判定外</v>
      </c>
      <c r="Z21" s="62" t="str">
        <f t="shared" si="35"/>
        <v>判定外</v>
      </c>
      <c r="AA21" s="63" t="str">
        <f t="shared" si="36"/>
        <v>↑</v>
      </c>
      <c r="AB21" s="61" t="str">
        <f t="shared" si="37"/>
        <v>判定外</v>
      </c>
      <c r="AC21" s="62" t="str">
        <f t="shared" si="38"/>
        <v>判定外</v>
      </c>
      <c r="AD21" s="64" t="s">
        <v>207</v>
      </c>
      <c r="AE21" s="81"/>
      <c r="AK21" s="27" t="s">
        <v>115</v>
      </c>
      <c r="AL21" s="27" t="s">
        <v>85</v>
      </c>
    </row>
    <row r="22" spans="1:38" x14ac:dyDescent="0.15">
      <c r="B22" s="78"/>
      <c r="C22" s="45" t="s">
        <v>5</v>
      </c>
      <c r="D22" s="133">
        <f>ROUND(SUMIF('2.経年データ（専攻単位）'!A:A,D18,'2.経年データ（専攻単位）'!E:E)/SUMIF('2.経年データ（専攻単位）'!A:A,D18,'2.経年データ（専攻単位）'!Q:Q),3)</f>
        <v>0.86699999999999999</v>
      </c>
      <c r="E22" s="133">
        <f>ROUND(SUMIF('2.経年データ（専攻単位）'!A:A,E18,'2.経年データ（専攻単位）'!E:E)/SUMIF('2.経年データ（専攻単位）'!A:A,E18,'2.経年データ（専攻単位）'!Q:Q),3)</f>
        <v>1</v>
      </c>
      <c r="F22" s="133">
        <f>ROUND(SUMIF('2.経年データ（専攻単位）'!A:A,F18,'2.経年データ（専攻単位）'!E:E)/SUMIF('2.経年データ（専攻単位）'!A:A,F18,'2.経年データ（専攻単位）'!Q:Q),3)</f>
        <v>1.1000000000000001</v>
      </c>
      <c r="G22" s="133">
        <f>ROUND(SUMIF('2.経年データ（専攻単位）'!A:A,G18,'2.経年データ（専攻単位）'!E:E)/SUMIF('2.経年データ（専攻単位）'!A:A,G18,'2.経年データ（専攻単位）'!Q:Q),3)</f>
        <v>0.8</v>
      </c>
      <c r="H22" s="134">
        <f>ROUND(SUMIF('2.経年データ（専攻単位）'!A:A,H18,'2.経年データ（専攻単位）'!E:E)/SUMIF('2.経年データ（専攻単位）'!A:A,H18,'2.経年データ（専攻単位）'!Q:Q),3)</f>
        <v>0.46700000000000003</v>
      </c>
      <c r="I22" s="56">
        <f t="shared" si="39"/>
        <v>0.8468</v>
      </c>
      <c r="J22" s="57">
        <f t="shared" si="40"/>
        <v>0.81679999999999997</v>
      </c>
      <c r="K22" s="57">
        <f t="shared" si="41"/>
        <v>0.87680000000000002</v>
      </c>
      <c r="L22" s="50" t="str">
        <f t="shared" si="42"/>
        <v>○</v>
      </c>
      <c r="M22" s="50" t="str">
        <f t="shared" si="43"/>
        <v>×</v>
      </c>
      <c r="N22" s="50" t="str">
        <f t="shared" si="44"/>
        <v>×</v>
      </c>
      <c r="O22" s="50" t="str">
        <f t="shared" si="45"/>
        <v>×</v>
      </c>
      <c r="P22" s="50" t="str">
        <f t="shared" si="46"/>
        <v>×</v>
      </c>
      <c r="Q22" s="58" t="str">
        <f t="shared" si="27"/>
        <v>―</v>
      </c>
      <c r="R22" s="49" t="str">
        <f t="shared" si="28"/>
        <v>↑</v>
      </c>
      <c r="S22" s="50" t="str">
        <f t="shared" si="29"/>
        <v>↑</v>
      </c>
      <c r="T22" s="50" t="str">
        <f t="shared" si="30"/>
        <v>↓</v>
      </c>
      <c r="U22" s="50" t="str">
        <f t="shared" si="31"/>
        <v>↓</v>
      </c>
      <c r="V22" s="50" t="str">
        <f t="shared" si="32"/>
        <v>↑↑↓↓</v>
      </c>
      <c r="W22" s="59" t="str" cm="1">
        <f t="array" ref="W22">INDEX($AL$2:$AL$85,MATCH(V22,$AK$2:$AK$85,0),0)</f>
        <v>年度により増減</v>
      </c>
      <c r="X22" s="60" t="str">
        <f t="shared" si="33"/>
        <v>↑</v>
      </c>
      <c r="Y22" s="61" t="str">
        <f t="shared" si="34"/>
        <v>判定外</v>
      </c>
      <c r="Z22" s="62" t="str">
        <f t="shared" si="35"/>
        <v>判定外</v>
      </c>
      <c r="AA22" s="63" t="str">
        <f t="shared" si="36"/>
        <v>↓</v>
      </c>
      <c r="AB22" s="61" t="str">
        <f t="shared" si="37"/>
        <v>判定外</v>
      </c>
      <c r="AC22" s="62" t="str">
        <f t="shared" si="38"/>
        <v>判定外</v>
      </c>
      <c r="AD22" s="64" t="s">
        <v>75</v>
      </c>
      <c r="AE22" s="81"/>
      <c r="AK22" s="27" t="s">
        <v>116</v>
      </c>
      <c r="AL22" s="27" t="s">
        <v>82</v>
      </c>
    </row>
    <row r="23" spans="1:38" x14ac:dyDescent="0.15">
      <c r="B23" s="78"/>
      <c r="C23" s="45" t="s">
        <v>6</v>
      </c>
      <c r="D23" s="133">
        <f>ROUND(SUMIF('2.経年データ（専攻単位）'!A:A,D18,'2.経年データ（専攻単位）'!F:F)/SUMIF('2.経年データ（専攻単位）'!A:A,D18,'2.経年データ（専攻単位）'!R:R),3)</f>
        <v>1.667</v>
      </c>
      <c r="E23" s="133">
        <f>ROUND(SUMIF('2.経年データ（専攻単位）'!A:A,E18,'2.経年データ（専攻単位）'!F:F)/SUMIF('2.経年データ（専攻単位）'!A:A,E18,'2.経年データ（専攻単位）'!R:R),3)</f>
        <v>1.292</v>
      </c>
      <c r="F23" s="133">
        <f>ROUND(SUMIF('2.経年データ（専攻単位）'!A:A,F18,'2.経年データ（専攻単位）'!F:F)/SUMIF('2.経年データ（専攻単位）'!A:A,F18,'2.経年データ（専攻単位）'!R:R),3)</f>
        <v>1.042</v>
      </c>
      <c r="G23" s="133">
        <f>ROUND(SUMIF('2.経年データ（専攻単位）'!A:A,G18,'2.経年データ（専攻単位）'!F:F)/SUMIF('2.経年データ（専攻単位）'!A:A,G18,'2.経年データ（専攻単位）'!R:R),3)</f>
        <v>1</v>
      </c>
      <c r="H23" s="134">
        <f>ROUND(SUMIF('2.経年データ（専攻単位）'!A:A,H18,'2.経年データ（専攻単位）'!F:F)/SUMIF('2.経年データ（専攻単位）'!A:A,H18,'2.経年データ（専攻単位）'!R:R),3)</f>
        <v>1.125</v>
      </c>
      <c r="I23" s="56">
        <f t="shared" si="39"/>
        <v>1.2252000000000001</v>
      </c>
      <c r="J23" s="57">
        <f t="shared" si="40"/>
        <v>1.1952</v>
      </c>
      <c r="K23" s="57">
        <f t="shared" si="41"/>
        <v>1.2552000000000001</v>
      </c>
      <c r="L23" s="50" t="str">
        <f t="shared" si="42"/>
        <v>×</v>
      </c>
      <c r="M23" s="50" t="str">
        <f t="shared" si="43"/>
        <v>×</v>
      </c>
      <c r="N23" s="50" t="str">
        <f t="shared" si="44"/>
        <v>×</v>
      </c>
      <c r="O23" s="50" t="str">
        <f t="shared" si="45"/>
        <v>×</v>
      </c>
      <c r="P23" s="50" t="str">
        <f t="shared" si="46"/>
        <v>×</v>
      </c>
      <c r="Q23" s="58" t="str">
        <f t="shared" si="27"/>
        <v>―</v>
      </c>
      <c r="R23" s="49" t="str">
        <f t="shared" si="28"/>
        <v>↓</v>
      </c>
      <c r="S23" s="50" t="str">
        <f t="shared" si="29"/>
        <v>↓</v>
      </c>
      <c r="T23" s="50" t="str">
        <f t="shared" si="30"/>
        <v>↓</v>
      </c>
      <c r="U23" s="50" t="str">
        <f t="shared" si="31"/>
        <v>↑</v>
      </c>
      <c r="V23" s="50" t="str">
        <f t="shared" si="32"/>
        <v>↓↓↓↑</v>
      </c>
      <c r="W23" s="59" t="str" cm="1">
        <f t="array" ref="W23">INDEX($AL$2:$AL$85,MATCH(V23,$AK$2:$AK$85,0),0)</f>
        <v>最新年度のみ増加</v>
      </c>
      <c r="X23" s="60" t="str">
        <f t="shared" si="33"/>
        <v>↓</v>
      </c>
      <c r="Y23" s="61" t="str">
        <f t="shared" si="34"/>
        <v>判定外</v>
      </c>
      <c r="Z23" s="62" t="str">
        <f t="shared" si="35"/>
        <v>判定外</v>
      </c>
      <c r="AA23" s="63" t="str">
        <f t="shared" si="36"/>
        <v>↓</v>
      </c>
      <c r="AB23" s="61" t="str">
        <f t="shared" si="37"/>
        <v>判定外</v>
      </c>
      <c r="AC23" s="62" t="str">
        <f t="shared" si="38"/>
        <v>判定外</v>
      </c>
      <c r="AD23" s="64" t="s">
        <v>206</v>
      </c>
      <c r="AE23" s="81"/>
      <c r="AK23" s="27" t="s">
        <v>117</v>
      </c>
      <c r="AL23" s="27" t="s">
        <v>75</v>
      </c>
    </row>
    <row r="24" spans="1:38" x14ac:dyDescent="0.15">
      <c r="B24" s="78"/>
      <c r="C24" s="45" t="s">
        <v>20</v>
      </c>
      <c r="D24" s="133">
        <f>ROUND(SUMIF('2.経年データ（専攻単位）'!A:A,D18,'2.経年データ（専攻単位）'!G:G)/SUMIF('2.経年データ（専攻単位）'!A:A,D18,'2.経年データ（専攻単位）'!S:S),3)</f>
        <v>0.64900000000000002</v>
      </c>
      <c r="E24" s="133">
        <f>ROUND(SUMIF('2.経年データ（専攻単位）'!A:A,E18,'2.経年データ（専攻単位）'!G:G)/SUMIF('2.経年データ（専攻単位）'!A:A,E18,'2.経年データ（専攻単位）'!S:S),3)</f>
        <v>0.79100000000000004</v>
      </c>
      <c r="F24" s="133">
        <f>ROUND(SUMIF('2.経年データ（専攻単位）'!A:A,F18,'2.経年データ（専攻単位）'!G:G)/SUMIF('2.経年データ（専攻単位）'!A:A,F18,'2.経年データ（専攻単位）'!S:S),3)</f>
        <v>0.97299999999999998</v>
      </c>
      <c r="G24" s="133">
        <f>ROUND(SUMIF('2.経年データ（専攻単位）'!A:A,G18,'2.経年データ（専攻単位）'!G:G)/SUMIF('2.経年データ（専攻単位）'!A:A,G18,'2.経年データ（専攻単位）'!S:S),3)</f>
        <v>1.0449999999999999</v>
      </c>
      <c r="H24" s="134">
        <f>ROUND(SUMIF('2.経年データ（専攻単位）'!A:A,H18,'2.経年データ（専攻単位）'!G:G)/SUMIF('2.経年データ（専攻単位）'!A:A,H18,'2.経年データ（専攻単位）'!S:S),3)</f>
        <v>1.0089999999999999</v>
      </c>
      <c r="I24" s="56">
        <f t="shared" si="39"/>
        <v>0.89339999999999997</v>
      </c>
      <c r="J24" s="57">
        <f t="shared" si="40"/>
        <v>0.86339999999999995</v>
      </c>
      <c r="K24" s="57">
        <f t="shared" si="41"/>
        <v>0.9234</v>
      </c>
      <c r="L24" s="50" t="str">
        <f t="shared" si="42"/>
        <v>×</v>
      </c>
      <c r="M24" s="50" t="str">
        <f t="shared" si="43"/>
        <v>×</v>
      </c>
      <c r="N24" s="50" t="str">
        <f t="shared" si="44"/>
        <v>×</v>
      </c>
      <c r="O24" s="50" t="str">
        <f t="shared" si="45"/>
        <v>×</v>
      </c>
      <c r="P24" s="50" t="str">
        <f t="shared" si="46"/>
        <v>×</v>
      </c>
      <c r="Q24" s="58" t="str">
        <f t="shared" si="27"/>
        <v>―</v>
      </c>
      <c r="R24" s="49" t="str">
        <f t="shared" si="28"/>
        <v>↑</v>
      </c>
      <c r="S24" s="50" t="str">
        <f t="shared" si="29"/>
        <v>↑</v>
      </c>
      <c r="T24" s="50" t="str">
        <f t="shared" si="30"/>
        <v>↑</v>
      </c>
      <c r="U24" s="50" t="str">
        <f t="shared" si="31"/>
        <v>↓</v>
      </c>
      <c r="V24" s="50" t="str">
        <f t="shared" si="32"/>
        <v>↑↑↑↓</v>
      </c>
      <c r="W24" s="59" t="str" cm="1">
        <f t="array" ref="W24">INDEX($AL$2:$AL$85,MATCH(V24,$AK$2:$AK$85,0),0)</f>
        <v>最新年度のみ減少</v>
      </c>
      <c r="X24" s="60" t="str">
        <f t="shared" si="33"/>
        <v>↑</v>
      </c>
      <c r="Y24" s="61" t="str">
        <f t="shared" si="34"/>
        <v>判定外</v>
      </c>
      <c r="Z24" s="62" t="str">
        <f t="shared" si="35"/>
        <v>判定外</v>
      </c>
      <c r="AA24" s="63" t="str">
        <f t="shared" si="36"/>
        <v>↑</v>
      </c>
      <c r="AB24" s="61" t="str">
        <f t="shared" si="37"/>
        <v>判定外</v>
      </c>
      <c r="AC24" s="62" t="str">
        <f t="shared" si="38"/>
        <v>判定外</v>
      </c>
      <c r="AD24" s="64" t="s">
        <v>207</v>
      </c>
      <c r="AE24" s="81"/>
      <c r="AK24" s="27" t="s">
        <v>118</v>
      </c>
      <c r="AL24" s="27" t="s">
        <v>119</v>
      </c>
    </row>
    <row r="25" spans="1:38" x14ac:dyDescent="0.15">
      <c r="A25" s="82"/>
      <c r="B25" s="78"/>
      <c r="C25" s="45" t="s">
        <v>7</v>
      </c>
      <c r="D25" s="133">
        <f>ROUND(SUMIF('2.経年データ（専攻単位）'!A:A,D18,'2.経年データ（専攻単位）'!H:H)/SUMIF('2.経年データ（専攻単位）'!A:A,D18,'2.経年データ（専攻単位）'!T:T),3)</f>
        <v>1</v>
      </c>
      <c r="E25" s="133">
        <f>ROUND(SUMIF('2.経年データ（専攻単位）'!A:A,E18,'2.経年データ（専攻単位）'!H:H)/SUMIF('2.経年データ（専攻単位）'!A:A,E18,'2.経年データ（専攻単位）'!T:T),3)</f>
        <v>0.83299999999999996</v>
      </c>
      <c r="F25" s="133">
        <f>ROUND(SUMIF('2.経年データ（専攻単位）'!A:A,F18,'2.経年データ（専攻単位）'!H:H)/SUMIF('2.経年データ（専攻単位）'!A:A,F18,'2.経年データ（専攻単位）'!T:T),3)</f>
        <v>0.83299999999999996</v>
      </c>
      <c r="G25" s="133">
        <f>ROUND(SUMIF('2.経年データ（専攻単位）'!A:A,G18,'2.経年データ（専攻単位）'!H:H)/SUMIF('2.経年データ（専攻単位）'!A:A,G18,'2.経年データ（専攻単位）'!T:T),3)</f>
        <v>1.167</v>
      </c>
      <c r="H25" s="134">
        <f>ROUND(SUMIF('2.経年データ（専攻単位）'!A:A,H18,'2.経年データ（専攻単位）'!H:H)/SUMIF('2.経年データ（専攻単位）'!A:A,H18,'2.経年データ（専攻単位）'!T:T),3)</f>
        <v>1.167</v>
      </c>
      <c r="I25" s="56">
        <f t="shared" si="39"/>
        <v>1</v>
      </c>
      <c r="J25" s="57">
        <f t="shared" si="40"/>
        <v>0.97</v>
      </c>
      <c r="K25" s="57">
        <f t="shared" si="41"/>
        <v>1.03</v>
      </c>
      <c r="L25" s="50" t="str">
        <f t="shared" si="42"/>
        <v>○</v>
      </c>
      <c r="M25" s="50" t="str">
        <f t="shared" si="43"/>
        <v>×</v>
      </c>
      <c r="N25" s="50" t="str">
        <f t="shared" si="44"/>
        <v>×</v>
      </c>
      <c r="O25" s="50" t="str">
        <f t="shared" si="45"/>
        <v>×</v>
      </c>
      <c r="P25" s="50" t="str">
        <f t="shared" si="46"/>
        <v>×</v>
      </c>
      <c r="Q25" s="58" t="str">
        <f t="shared" si="27"/>
        <v>―</v>
      </c>
      <c r="R25" s="49" t="str">
        <f t="shared" si="28"/>
        <v>↓</v>
      </c>
      <c r="S25" s="50" t="str">
        <f t="shared" si="29"/>
        <v>－</v>
      </c>
      <c r="T25" s="50" t="str">
        <f t="shared" si="30"/>
        <v>↑</v>
      </c>
      <c r="U25" s="50" t="str">
        <f t="shared" si="31"/>
        <v>－</v>
      </c>
      <c r="V25" s="50" t="str">
        <f t="shared" si="32"/>
        <v>↓－↑－</v>
      </c>
      <c r="W25" s="59" t="str" cm="1">
        <f t="array" ref="W25">INDEX($AL$2:$AL$85,MATCH(V25,$AK$2:$AK$85,0),0)</f>
        <v>年度により増減</v>
      </c>
      <c r="X25" s="60" t="str">
        <f t="shared" si="33"/>
        <v>↓</v>
      </c>
      <c r="Y25" s="61" t="str">
        <f t="shared" si="34"/>
        <v>判定外</v>
      </c>
      <c r="Z25" s="62" t="str">
        <f t="shared" si="35"/>
        <v>判定外</v>
      </c>
      <c r="AA25" s="63" t="str">
        <f t="shared" si="36"/>
        <v>↑</v>
      </c>
      <c r="AB25" s="61" t="str">
        <f t="shared" si="37"/>
        <v>判定外</v>
      </c>
      <c r="AC25" s="62" t="str">
        <f t="shared" si="38"/>
        <v>判定外</v>
      </c>
      <c r="AD25" s="64" t="s">
        <v>75</v>
      </c>
      <c r="AE25" s="81"/>
      <c r="AK25" s="27" t="s">
        <v>120</v>
      </c>
      <c r="AL25" s="27" t="s">
        <v>75</v>
      </c>
    </row>
    <row r="26" spans="1:38" x14ac:dyDescent="0.15">
      <c r="A26" s="82"/>
      <c r="B26" s="78"/>
      <c r="C26" s="45" t="s">
        <v>241</v>
      </c>
      <c r="D26" s="133"/>
      <c r="E26" s="133"/>
      <c r="F26" s="133"/>
      <c r="G26" s="133"/>
      <c r="H26" s="140">
        <f>ROUND(SUMIF('2.経年データ（専攻単位）'!A:A,H18,'2.経年データ（専攻単位）'!I:I)/SUMIF('2.経年データ（専攻単位）'!A:A,H18,'2.経年データ（専攻単位）'!U:U),3)</f>
        <v>0.83299999999999996</v>
      </c>
      <c r="I26" s="56">
        <f t="shared" ref="I26" si="47">AVERAGE(D26:H26)</f>
        <v>0.83299999999999996</v>
      </c>
      <c r="J26" s="57">
        <f t="shared" ref="J26" si="48">I26-0.03</f>
        <v>0.80299999999999994</v>
      </c>
      <c r="K26" s="57">
        <f t="shared" ref="K26" si="49">I26+0.03</f>
        <v>0.86299999999999999</v>
      </c>
      <c r="L26" s="50" t="str">
        <f t="shared" ref="L26" si="50">IF(AND(D26&gt;I26-0.03,D26&lt;I26+0.03),"○","×")</f>
        <v>×</v>
      </c>
      <c r="M26" s="50" t="str">
        <f t="shared" ref="M26" si="51">IF(AND(E26&gt;I26-0.03,E26&lt;I26+0.03),"○","×")</f>
        <v>×</v>
      </c>
      <c r="N26" s="50" t="str">
        <f t="shared" ref="N26" si="52">IF(AND(F26&gt;I26-0.03,F26&lt;I26+0.03),"○","×")</f>
        <v>×</v>
      </c>
      <c r="O26" s="50" t="str">
        <f t="shared" ref="O26" si="53">IF(AND(G26&gt;I26-0.03,G26&lt;I26+0.03),"○","×")</f>
        <v>×</v>
      </c>
      <c r="P26" s="50" t="str">
        <f t="shared" ref="P26" si="54">IF(AND(H26&gt;I26-0.03,H26&lt;I26+0.03),"○","×")</f>
        <v>○</v>
      </c>
      <c r="Q26" s="58" t="str">
        <f t="shared" ref="Q26" si="55">IF(COUNTIF(L26:P26,"○")=5,"同程度","―")</f>
        <v>―</v>
      </c>
      <c r="R26" s="49" t="str">
        <f t="shared" ref="R26" si="56">IF(E26-D26&gt;0,"↑",IF(E26-D26&lt;0,"↓","－"))</f>
        <v>－</v>
      </c>
      <c r="S26" s="50" t="str">
        <f t="shared" ref="S26" si="57">IF(F26-E26&gt;0,"↑",IF(F26-E26&lt;0,"↓","－"))</f>
        <v>－</v>
      </c>
      <c r="T26" s="50" t="str">
        <f t="shared" ref="T26" si="58">IF(G26-F26&gt;0,"↑",IF(G26-F26&lt;0,"↓","－"))</f>
        <v>－</v>
      </c>
      <c r="U26" s="50" t="str">
        <f t="shared" ref="U26" si="59">IF(H26-G26&gt;0,"↑",IF(H26-G26&lt;0,"↓","－"))</f>
        <v>↑</v>
      </c>
      <c r="V26" s="50" t="str">
        <f t="shared" ref="V26" si="60">R26&amp;S26&amp;T26&amp;U26</f>
        <v>－－－↑</v>
      </c>
      <c r="W26" s="59" t="str" cm="1">
        <f t="array" ref="W26">INDEX($AL$2:$AL$85,MATCH(V26,$AK$2:$AK$85,0),0)</f>
        <v>同程度で推移</v>
      </c>
      <c r="X26" s="60" t="str">
        <f t="shared" ref="X26" si="61">IF(F26-D26&gt;0,"↑",IF(F26-D26&lt;0,"↓","－"))</f>
        <v>－</v>
      </c>
      <c r="Y26" s="61" t="str">
        <f t="shared" ref="Y26" si="62">IF(V26="↓↑↓↓",IF(X26="↓","減少傾向","×"),"判定外")</f>
        <v>判定外</v>
      </c>
      <c r="Z26" s="62" t="str">
        <f t="shared" ref="Z26" si="63">IF(V26="↑↓↑↑",IF(X26="↑","増加傾向","×"),"判定外")</f>
        <v>判定外</v>
      </c>
      <c r="AA26" s="63" t="str">
        <f t="shared" ref="AA26" si="64">IF(G26-E26&gt;0,"↑",IF(G26-E26&lt;0,"↓","－"))</f>
        <v>－</v>
      </c>
      <c r="AB26" s="61" t="str">
        <f t="shared" ref="AB26" si="65">IF(V26="↓↓↑↓",IF(AA26="↓","減少傾向","×"),"判定外")</f>
        <v>判定外</v>
      </c>
      <c r="AC26" s="62" t="str">
        <f t="shared" ref="AC26" si="66">IF(V26="↑↑↓↑",IF(AA26="↑","増加傾向","×"),"判定外")</f>
        <v>判定外</v>
      </c>
      <c r="AD26" s="64" t="s">
        <v>77</v>
      </c>
      <c r="AE26" s="81"/>
      <c r="AK26" s="27"/>
      <c r="AL26" s="27"/>
    </row>
    <row r="27" spans="1:38" x14ac:dyDescent="0.15">
      <c r="B27" s="78"/>
      <c r="C27" s="45" t="s">
        <v>48</v>
      </c>
      <c r="D27" s="55">
        <f>ROUND(SUMIF('2.経年データ（専攻単位）'!A:A,D18,'2.経年データ（専攻単位）'!Z:Z)/SUMIF('2.経年データ（専攻単位）'!A:A,D18,'2.経年データ（専攻単位）'!AB:AB),3)</f>
        <v>0.86299999999999999</v>
      </c>
      <c r="E27" s="55">
        <f>ROUND(SUMIF('2.経年データ（専攻単位）'!A:A,E18,'2.経年データ（専攻単位）'!Z:Z)/SUMIF('2.経年データ（専攻単位）'!A:A,E18,'2.経年データ（専攻単位）'!AB:AB),3)</f>
        <v>0.96599999999999997</v>
      </c>
      <c r="F27" s="55">
        <f>ROUND(SUMIF('2.経年データ（専攻単位）'!A:A,F18,'2.経年データ（専攻単位）'!Z:Z)/SUMIF('2.経年データ（専攻単位）'!A:A,F18,'2.経年データ（専攻単位）'!AB:AB),3)</f>
        <v>1.0620000000000001</v>
      </c>
      <c r="G27" s="55">
        <f>ROUND(SUMIF('2.経年データ（専攻単位）'!A:A,G18,'2.経年データ（専攻単位）'!Z:Z)/SUMIF('2.経年データ（専攻単位）'!A:A,G18,'2.経年データ（専攻単位）'!AB:AB),3)</f>
        <v>1.091</v>
      </c>
      <c r="H27" s="55">
        <f>ROUND(SUMIF('2.経年データ（専攻単位）'!A:A,H18,'2.経年データ（専攻単位）'!Z:Z)/SUMIF('2.経年データ（専攻単位）'!A:A,H18,'2.経年データ（専攻単位）'!AB:AB),3)</f>
        <v>1.036</v>
      </c>
      <c r="I27" s="56">
        <f t="shared" ref="I27" si="67">AVERAGE(D27:H27)</f>
        <v>1.0036</v>
      </c>
      <c r="J27" s="57">
        <f t="shared" si="40"/>
        <v>0.97360000000000002</v>
      </c>
      <c r="K27" s="57">
        <f t="shared" ref="K27" si="68">I27+0.03</f>
        <v>1.0336000000000001</v>
      </c>
      <c r="L27" s="50" t="str">
        <f>IF(AND(D27&gt;I27-0.03,D27&lt;I27+0.03),"○","×")</f>
        <v>×</v>
      </c>
      <c r="M27" s="50" t="str">
        <f>IF(AND(E27&gt;I27-0.03,E27&lt;I27+0.03),"○","×")</f>
        <v>×</v>
      </c>
      <c r="N27" s="50" t="str">
        <f>IF(AND(F27&gt;I27-0.03,F27&lt;I27+0.03),"○","×")</f>
        <v>×</v>
      </c>
      <c r="O27" s="50" t="str">
        <f>IF(AND(G27&gt;I27-0.03,G27&lt;I27+0.03),"○","×")</f>
        <v>×</v>
      </c>
      <c r="P27" s="50" t="str">
        <f>IF(AND(H27&gt;I27-0.03,H27&lt;I27+0.03),"○","×")</f>
        <v>×</v>
      </c>
      <c r="Q27" s="58" t="str">
        <f t="shared" si="27"/>
        <v>―</v>
      </c>
      <c r="R27" s="49" t="str">
        <f t="shared" si="28"/>
        <v>↑</v>
      </c>
      <c r="S27" s="50" t="str">
        <f t="shared" si="29"/>
        <v>↑</v>
      </c>
      <c r="T27" s="50" t="str">
        <f t="shared" si="30"/>
        <v>↑</v>
      </c>
      <c r="U27" s="50" t="str">
        <f t="shared" si="31"/>
        <v>↓</v>
      </c>
      <c r="V27" s="50" t="str">
        <f t="shared" si="32"/>
        <v>↑↑↑↓</v>
      </c>
      <c r="W27" s="59" t="str" cm="1">
        <f t="array" ref="W27">INDEX($AL$2:$AL$85,MATCH(V27,$AK$2:$AK$85,0),0)</f>
        <v>最新年度のみ減少</v>
      </c>
      <c r="X27" s="60" t="str">
        <f t="shared" si="33"/>
        <v>↑</v>
      </c>
      <c r="Y27" s="61" t="str">
        <f t="shared" si="34"/>
        <v>判定外</v>
      </c>
      <c r="Z27" s="62" t="str">
        <f t="shared" si="35"/>
        <v>判定外</v>
      </c>
      <c r="AA27" s="63" t="str">
        <f t="shared" si="36"/>
        <v>↑</v>
      </c>
      <c r="AB27" s="61" t="str">
        <f t="shared" si="37"/>
        <v>判定外</v>
      </c>
      <c r="AC27" s="62" t="str">
        <f t="shared" si="38"/>
        <v>判定外</v>
      </c>
      <c r="AD27" s="65" t="s">
        <v>207</v>
      </c>
      <c r="AE27" s="81"/>
      <c r="AK27" s="27" t="s">
        <v>121</v>
      </c>
      <c r="AL27" s="27" t="s">
        <v>82</v>
      </c>
    </row>
    <row r="28" spans="1:38" ht="14.25" thickBot="1" x14ac:dyDescent="0.2">
      <c r="A28" s="82"/>
      <c r="B28" s="83"/>
      <c r="C28" s="84"/>
      <c r="D28" s="85"/>
      <c r="E28" s="85"/>
      <c r="F28" s="85"/>
      <c r="G28" s="85"/>
      <c r="H28" s="85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7"/>
      <c r="AK28" s="27" t="s">
        <v>122</v>
      </c>
      <c r="AL28" s="27" t="s">
        <v>75</v>
      </c>
    </row>
    <row r="29" spans="1:38" ht="14.25" thickBot="1" x14ac:dyDescent="0.2">
      <c r="A29" s="82"/>
      <c r="C29" s="71"/>
      <c r="D29" s="72"/>
      <c r="E29" s="72"/>
      <c r="F29" s="72"/>
      <c r="G29" s="72"/>
      <c r="H29" s="72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K29" s="27" t="s">
        <v>123</v>
      </c>
      <c r="AL29" s="27" t="s">
        <v>73</v>
      </c>
    </row>
    <row r="30" spans="1:38" ht="14.25" thickBot="1" x14ac:dyDescent="0.2">
      <c r="A30" s="82"/>
      <c r="B30" s="88" t="s">
        <v>35</v>
      </c>
      <c r="C30" s="89"/>
      <c r="D30" s="90"/>
      <c r="E30" s="90"/>
      <c r="F30" s="90"/>
      <c r="G30" s="90"/>
      <c r="H30" s="90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91"/>
      <c r="AK30" s="27"/>
      <c r="AL30" s="27"/>
    </row>
    <row r="31" spans="1:38" x14ac:dyDescent="0.15">
      <c r="B31" s="92"/>
      <c r="C31" s="93"/>
      <c r="D31" s="94"/>
      <c r="E31" s="94"/>
      <c r="F31" s="94"/>
      <c r="G31" s="94"/>
      <c r="H31" s="94"/>
      <c r="I31" s="235" t="s">
        <v>88</v>
      </c>
      <c r="J31" s="255"/>
      <c r="K31" s="255"/>
      <c r="L31" s="236"/>
      <c r="M31" s="236"/>
      <c r="N31" s="236"/>
      <c r="O31" s="236"/>
      <c r="P31" s="236"/>
      <c r="Q31" s="233" t="s">
        <v>89</v>
      </c>
      <c r="R31" s="235" t="s">
        <v>90</v>
      </c>
      <c r="S31" s="236"/>
      <c r="T31" s="236"/>
      <c r="U31" s="236"/>
      <c r="V31" s="237" t="s">
        <v>62</v>
      </c>
      <c r="W31" s="238"/>
      <c r="X31" s="241" t="s">
        <v>63</v>
      </c>
      <c r="Y31" s="229" t="s">
        <v>64</v>
      </c>
      <c r="Z31" s="230"/>
      <c r="AA31" s="243" t="s">
        <v>65</v>
      </c>
      <c r="AB31" s="229" t="s">
        <v>66</v>
      </c>
      <c r="AC31" s="230"/>
      <c r="AD31" s="231" t="s">
        <v>67</v>
      </c>
      <c r="AE31" s="95"/>
      <c r="AK31" s="27" t="s">
        <v>124</v>
      </c>
      <c r="AL31" s="27" t="s">
        <v>82</v>
      </c>
    </row>
    <row r="32" spans="1:38" x14ac:dyDescent="0.15">
      <c r="B32" s="92"/>
      <c r="C32" s="45"/>
      <c r="D32" s="46" t="str">
        <f>Q1</f>
        <v>R2</v>
      </c>
      <c r="E32" s="46" t="str">
        <f>R1</f>
        <v>R3</v>
      </c>
      <c r="F32" s="46" t="str">
        <f>S1</f>
        <v>R4</v>
      </c>
      <c r="G32" s="46" t="str">
        <f>T1</f>
        <v>R5</v>
      </c>
      <c r="H32" s="46" t="str">
        <f>U1</f>
        <v>R6</v>
      </c>
      <c r="I32" s="47" t="s">
        <v>92</v>
      </c>
      <c r="J32" s="48">
        <v>-0.03</v>
      </c>
      <c r="K32" s="48">
        <v>0.03</v>
      </c>
      <c r="L32" s="46" t="str">
        <f>Q1</f>
        <v>R2</v>
      </c>
      <c r="M32" s="46" t="str">
        <f>R1</f>
        <v>R3</v>
      </c>
      <c r="N32" s="46" t="str">
        <f>S1</f>
        <v>R4</v>
      </c>
      <c r="O32" s="46" t="str">
        <f>T1</f>
        <v>R5</v>
      </c>
      <c r="P32" s="46" t="str">
        <f>U1</f>
        <v>R6</v>
      </c>
      <c r="Q32" s="234"/>
      <c r="R32" s="49" t="s">
        <v>93</v>
      </c>
      <c r="S32" s="50" t="s">
        <v>94</v>
      </c>
      <c r="T32" s="50" t="s">
        <v>95</v>
      </c>
      <c r="U32" s="50" t="s">
        <v>68</v>
      </c>
      <c r="V32" s="239"/>
      <c r="W32" s="240"/>
      <c r="X32" s="242"/>
      <c r="Y32" s="51" t="s">
        <v>69</v>
      </c>
      <c r="Z32" s="52" t="s">
        <v>70</v>
      </c>
      <c r="AA32" s="244"/>
      <c r="AB32" s="53" t="s">
        <v>71</v>
      </c>
      <c r="AC32" s="54" t="s">
        <v>72</v>
      </c>
      <c r="AD32" s="232"/>
      <c r="AE32" s="95"/>
      <c r="AK32" s="27" t="s">
        <v>125</v>
      </c>
      <c r="AL32" s="27" t="s">
        <v>75</v>
      </c>
    </row>
    <row r="33" spans="1:38" x14ac:dyDescent="0.15">
      <c r="B33" s="92"/>
      <c r="C33" s="45" t="s">
        <v>8</v>
      </c>
      <c r="D33" s="133">
        <f>ROUND(SUMIF('2.経年データ（専攻単位）'!A:A,D18,'2.経年データ（専攻単位）'!J:J)/SUMIF('2.経年データ（専攻単位）'!A:A,D18,'2.経年データ（専攻単位）'!V:V),3)</f>
        <v>0.94399999999999995</v>
      </c>
      <c r="E33" s="133">
        <f>ROUND(SUMIF('2.経年データ（専攻単位）'!A:A,E18,'2.経年データ（専攻単位）'!J:J)/SUMIF('2.経年データ（専攻単位）'!A:A,E18,'2.経年データ（専攻単位）'!V:V),3)</f>
        <v>0.88900000000000001</v>
      </c>
      <c r="F33" s="133">
        <f>ROUND(SUMIF('2.経年データ（専攻単位）'!A:A,F18,'2.経年データ（専攻単位）'!J:J)/SUMIF('2.経年データ（専攻単位）'!A:A,F18,'2.経年データ（専攻単位）'!V:V),3)</f>
        <v>1.056</v>
      </c>
      <c r="G33" s="133">
        <f>ROUND(SUMIF('2.経年データ（専攻単位）'!A:A,G18,'2.経年データ（専攻単位）'!J:J)/SUMIF('2.経年データ（専攻単位）'!A:A,G18,'2.経年データ（専攻単位）'!V:V),3)</f>
        <v>1.167</v>
      </c>
      <c r="H33" s="134">
        <f>ROUND(SUMIF('2.経年データ（専攻単位）'!A:A,H18,'2.経年データ（専攻単位）'!J:J)/SUMIF('2.経年データ（専攻単位）'!A:A,H18,'2.経年データ（専攻単位）'!V:V),3)</f>
        <v>1.111</v>
      </c>
      <c r="I33" s="56">
        <f t="shared" ref="I33:I36" si="69">AVERAGE(D33:H33)</f>
        <v>1.0333999999999999</v>
      </c>
      <c r="J33" s="57">
        <f t="shared" ref="J33:J36" si="70">I33-0.03</f>
        <v>1.0033999999999998</v>
      </c>
      <c r="K33" s="57">
        <f t="shared" ref="K33:K36" si="71">I33+0.03</f>
        <v>1.0633999999999999</v>
      </c>
      <c r="L33" s="50" t="str">
        <f>IF(AND(D33&gt;I33-0.03,D33&lt;I33+0.03),"○","×")</f>
        <v>×</v>
      </c>
      <c r="M33" s="50" t="str">
        <f>IF(AND(E33&gt;I33-0.03,E33&lt;I33+0.03),"○","×")</f>
        <v>×</v>
      </c>
      <c r="N33" s="50" t="str">
        <f>IF(AND(F33&gt;I33-0.03,F33&lt;I33+0.03),"○","×")</f>
        <v>○</v>
      </c>
      <c r="O33" s="50" t="str">
        <f>IF(AND(G33&gt;I33-0.03,G33&lt;I33+0.03),"○","×")</f>
        <v>×</v>
      </c>
      <c r="P33" s="50" t="str">
        <f>IF(AND(H33&gt;I33-0.03,H33&lt;I33+0.03),"○","×")</f>
        <v>×</v>
      </c>
      <c r="Q33" s="58" t="str">
        <f t="shared" si="27"/>
        <v>―</v>
      </c>
      <c r="R33" s="49" t="str">
        <f t="shared" si="28"/>
        <v>↓</v>
      </c>
      <c r="S33" s="50" t="str">
        <f t="shared" si="29"/>
        <v>↑</v>
      </c>
      <c r="T33" s="50" t="str">
        <f t="shared" si="30"/>
        <v>↑</v>
      </c>
      <c r="U33" s="50" t="str">
        <f t="shared" si="31"/>
        <v>↓</v>
      </c>
      <c r="V33" s="50" t="str">
        <f t="shared" si="32"/>
        <v>↓↑↑↓</v>
      </c>
      <c r="W33" s="59" t="str" cm="1">
        <f t="array" ref="W33">INDEX($AL$2:$AL$85,MATCH(V33,$AK$2:$AK$85,0),0)</f>
        <v>年度により増減</v>
      </c>
      <c r="X33" s="60" t="str">
        <f t="shared" si="33"/>
        <v>↑</v>
      </c>
      <c r="Y33" s="61" t="str">
        <f t="shared" si="34"/>
        <v>判定外</v>
      </c>
      <c r="Z33" s="62" t="str">
        <f t="shared" si="35"/>
        <v>判定外</v>
      </c>
      <c r="AA33" s="63" t="str">
        <f t="shared" si="36"/>
        <v>↑</v>
      </c>
      <c r="AB33" s="61" t="str">
        <f t="shared" si="37"/>
        <v>判定外</v>
      </c>
      <c r="AC33" s="62" t="str">
        <f t="shared" si="38"/>
        <v>判定外</v>
      </c>
      <c r="AD33" s="64" t="s">
        <v>75</v>
      </c>
      <c r="AE33" s="95"/>
      <c r="AK33" s="27" t="s">
        <v>126</v>
      </c>
      <c r="AL33" s="27" t="s">
        <v>82</v>
      </c>
    </row>
    <row r="34" spans="1:38" x14ac:dyDescent="0.15">
      <c r="B34" s="92"/>
      <c r="C34" s="45" t="s">
        <v>9</v>
      </c>
      <c r="D34" s="133">
        <f>ROUND(SUMIF('2.経年データ（専攻単位）'!A:A,D18,'2.経年データ（専攻単位）'!K:K)/SUMIF('2.経年データ（専攻単位）'!A:A,D18,'2.経年データ（専攻単位）'!W:W),3)</f>
        <v>1.083</v>
      </c>
      <c r="E34" s="133">
        <f>ROUND(SUMIF('2.経年データ（専攻単位）'!A:A,E18,'2.経年データ（専攻単位）'!K:K)/SUMIF('2.経年データ（専攻単位）'!A:A,E18,'2.経年データ（専攻単位）'!W:W),3)</f>
        <v>1.0669999999999999</v>
      </c>
      <c r="F34" s="133">
        <f>ROUND(SUMIF('2.経年データ（専攻単位）'!A:A,F18,'2.経年データ（専攻単位）'!K:K)/SUMIF('2.経年データ（専攻単位）'!A:A,F18,'2.経年データ（専攻単位）'!W:W),3)</f>
        <v>1.0249999999999999</v>
      </c>
      <c r="G34" s="133">
        <f>ROUND(SUMIF('2.経年データ（専攻単位）'!A:A,G18,'2.経年データ（専攻単位）'!K:K)/SUMIF('2.経年データ（専攻単位）'!A:A,G18,'2.経年データ（専攻単位）'!W:W),3)</f>
        <v>1.0329999999999999</v>
      </c>
      <c r="H34" s="134">
        <f>ROUND(SUMIF('2.経年データ（専攻単位）'!A:A,H18,'2.経年データ（専攻単位）'!K:K)/SUMIF('2.経年データ（専攻単位）'!A:A,H18,'2.経年データ（専攻単位）'!W:W),3)</f>
        <v>1.05</v>
      </c>
      <c r="I34" s="56">
        <f t="shared" si="69"/>
        <v>1.0516000000000001</v>
      </c>
      <c r="J34" s="57">
        <f t="shared" si="70"/>
        <v>1.0216000000000001</v>
      </c>
      <c r="K34" s="57">
        <f t="shared" si="71"/>
        <v>1.0816000000000001</v>
      </c>
      <c r="L34" s="50" t="str">
        <f t="shared" ref="L34:L36" si="72">IF(AND(D34&gt;I34-0.03,D34&lt;I34+0.03),"○","×")</f>
        <v>×</v>
      </c>
      <c r="M34" s="50" t="str">
        <f t="shared" ref="M34:M36" si="73">IF(AND(E34&gt;I34-0.03,E34&lt;I34+0.03),"○","×")</f>
        <v>○</v>
      </c>
      <c r="N34" s="50" t="str">
        <f t="shared" ref="N34:N36" si="74">IF(AND(F34&gt;I34-0.03,F34&lt;I34+0.03),"○","×")</f>
        <v>○</v>
      </c>
      <c r="O34" s="50" t="str">
        <f t="shared" ref="O34:O36" si="75">IF(AND(G34&gt;I34-0.03,G34&lt;I34+0.03),"○","×")</f>
        <v>○</v>
      </c>
      <c r="P34" s="50" t="str">
        <f t="shared" ref="P34:P36" si="76">IF(AND(H34&gt;I34-0.03,H34&lt;I34+0.03),"○","×")</f>
        <v>○</v>
      </c>
      <c r="Q34" s="58" t="str">
        <f t="shared" si="27"/>
        <v>―</v>
      </c>
      <c r="R34" s="49" t="str">
        <f t="shared" si="28"/>
        <v>↓</v>
      </c>
      <c r="S34" s="50" t="str">
        <f t="shared" si="29"/>
        <v>↓</v>
      </c>
      <c r="T34" s="50" t="str">
        <f t="shared" si="30"/>
        <v>↑</v>
      </c>
      <c r="U34" s="50" t="str">
        <f t="shared" si="31"/>
        <v>↑</v>
      </c>
      <c r="V34" s="50" t="str">
        <f t="shared" si="32"/>
        <v>↓↓↑↑</v>
      </c>
      <c r="W34" s="59" t="str" cm="1">
        <f t="array" ref="W34">INDEX($AL$2:$AL$85,MATCH(V34,$AK$2:$AK$85,0),0)</f>
        <v>年度により増減</v>
      </c>
      <c r="X34" s="60" t="str">
        <f t="shared" si="33"/>
        <v>↓</v>
      </c>
      <c r="Y34" s="61" t="str">
        <f t="shared" si="34"/>
        <v>判定外</v>
      </c>
      <c r="Z34" s="62" t="str">
        <f t="shared" si="35"/>
        <v>判定外</v>
      </c>
      <c r="AA34" s="63" t="str">
        <f t="shared" si="36"/>
        <v>↓</v>
      </c>
      <c r="AB34" s="61" t="str">
        <f t="shared" si="37"/>
        <v>判定外</v>
      </c>
      <c r="AC34" s="62" t="str">
        <f t="shared" si="38"/>
        <v>判定外</v>
      </c>
      <c r="AD34" s="64" t="s">
        <v>75</v>
      </c>
      <c r="AE34" s="95"/>
      <c r="AK34" s="27" t="s">
        <v>127</v>
      </c>
      <c r="AL34" s="27" t="s">
        <v>99</v>
      </c>
    </row>
    <row r="35" spans="1:38" x14ac:dyDescent="0.15">
      <c r="B35" s="92"/>
      <c r="C35" s="45" t="s">
        <v>10</v>
      </c>
      <c r="D35" s="133">
        <f>ROUND(SUMIF('2.経年データ（専攻単位）'!A:A,D18,'2.経年データ（専攻単位）'!L:L)/SUMIF('2.経年データ（専攻単位）'!A:A,D18,'2.経年データ（専攻単位）'!X:X),3)</f>
        <v>1.333</v>
      </c>
      <c r="E35" s="133">
        <f>ROUND(SUMIF('2.経年データ（専攻単位）'!A:A,E18,'2.経年データ（専攻単位）'!L:L)/SUMIF('2.経年データ（専攻単位）'!A:A,E18,'2.経年データ（専攻単位）'!X:X),3)</f>
        <v>1.222</v>
      </c>
      <c r="F35" s="133">
        <f>ROUND(SUMIF('2.経年データ（専攻単位）'!A:A,F18,'2.経年データ（専攻単位）'!L:L)/SUMIF('2.経年データ（専攻単位）'!A:A,F18,'2.経年データ（専攻単位）'!X:X),3)</f>
        <v>1.111</v>
      </c>
      <c r="G35" s="133">
        <f>ROUND(SUMIF('2.経年データ（専攻単位）'!A:A,G18,'2.経年データ（専攻単位）'!L:L)/SUMIF('2.経年データ（専攻単位）'!A:A,G18,'2.経年データ（専攻単位）'!X:X),3)</f>
        <v>0.94399999999999995</v>
      </c>
      <c r="H35" s="134">
        <f>ROUND(SUMIF('2.経年データ（専攻単位）'!A:A,H18,'2.経年データ（専攻単位）'!L:L)/SUMIF('2.経年データ（専攻単位）'!A:A,H18,'2.経年データ（専攻単位）'!X:X),3)</f>
        <v>1.444</v>
      </c>
      <c r="I35" s="56">
        <f t="shared" si="69"/>
        <v>1.2107999999999999</v>
      </c>
      <c r="J35" s="57">
        <f t="shared" si="70"/>
        <v>1.1807999999999998</v>
      </c>
      <c r="K35" s="57">
        <f t="shared" si="71"/>
        <v>1.2407999999999999</v>
      </c>
      <c r="L35" s="50" t="str">
        <f t="shared" si="72"/>
        <v>×</v>
      </c>
      <c r="M35" s="50" t="str">
        <f t="shared" si="73"/>
        <v>○</v>
      </c>
      <c r="N35" s="50" t="str">
        <f t="shared" si="74"/>
        <v>×</v>
      </c>
      <c r="O35" s="50" t="str">
        <f t="shared" si="75"/>
        <v>×</v>
      </c>
      <c r="P35" s="50" t="str">
        <f t="shared" si="76"/>
        <v>×</v>
      </c>
      <c r="Q35" s="58" t="str">
        <f t="shared" si="27"/>
        <v>―</v>
      </c>
      <c r="R35" s="49" t="str">
        <f t="shared" si="28"/>
        <v>↓</v>
      </c>
      <c r="S35" s="50" t="str">
        <f t="shared" si="29"/>
        <v>↓</v>
      </c>
      <c r="T35" s="50" t="str">
        <f t="shared" si="30"/>
        <v>↓</v>
      </c>
      <c r="U35" s="50" t="str">
        <f t="shared" si="31"/>
        <v>↑</v>
      </c>
      <c r="V35" s="50" t="str">
        <f t="shared" si="32"/>
        <v>↓↓↓↑</v>
      </c>
      <c r="W35" s="59" t="str" cm="1">
        <f t="array" ref="W35">INDEX($AL$2:$AL$85,MATCH(V35,$AK$2:$AK$85,0),0)</f>
        <v>最新年度のみ増加</v>
      </c>
      <c r="X35" s="60" t="str">
        <f t="shared" si="33"/>
        <v>↓</v>
      </c>
      <c r="Y35" s="61" t="str">
        <f t="shared" si="34"/>
        <v>判定外</v>
      </c>
      <c r="Z35" s="62" t="str">
        <f t="shared" si="35"/>
        <v>判定外</v>
      </c>
      <c r="AA35" s="63" t="str">
        <f t="shared" si="36"/>
        <v>↓</v>
      </c>
      <c r="AB35" s="61" t="str">
        <f t="shared" si="37"/>
        <v>判定外</v>
      </c>
      <c r="AC35" s="62" t="str">
        <f t="shared" si="38"/>
        <v>判定外</v>
      </c>
      <c r="AD35" s="64" t="s">
        <v>206</v>
      </c>
      <c r="AE35" s="95"/>
      <c r="AK35" s="27" t="s">
        <v>128</v>
      </c>
      <c r="AL35" s="27" t="s">
        <v>75</v>
      </c>
    </row>
    <row r="36" spans="1:38" x14ac:dyDescent="0.15">
      <c r="B36" s="92"/>
      <c r="C36" s="45" t="s">
        <v>50</v>
      </c>
      <c r="D36" s="55">
        <f>ROUND(SUMIF('2.経年データ（専攻単位）'!A:A,D18,'2.経年データ（専攻単位）'!AA:AA)/SUMIF('2.経年データ（専攻単位）'!A:A,D18,'2.経年データ（専攻単位）'!AC:AC),3)</f>
        <v>1.0960000000000001</v>
      </c>
      <c r="E36" s="55">
        <f>ROUND(SUMIF('2.経年データ（専攻単位）'!A:A,E18,'2.経年データ（専攻単位）'!AA:AA)/SUMIF('2.経年データ（専攻単位）'!A:A,E18,'2.経年データ（専攻単位）'!AC:AC),3)</f>
        <v>1.0640000000000001</v>
      </c>
      <c r="F36" s="55">
        <f>ROUND(SUMIF('2.経年データ（専攻単位）'!A:A,F18,'2.経年データ（専攻単位）'!AA:AA)/SUMIF('2.経年データ（専攻単位）'!A:A,F18,'2.経年データ（専攻単位）'!AC:AC),3)</f>
        <v>1.038</v>
      </c>
      <c r="G36" s="55">
        <f>ROUND(SUMIF('2.経年データ（専攻単位）'!A:A,G18,'2.経年データ（専攻単位）'!AA:AA)/SUMIF('2.経年データ（専攻単位）'!A:A,G18,'2.経年データ（専攻単位）'!AC:AC),3)</f>
        <v>1.038</v>
      </c>
      <c r="H36" s="55">
        <f>ROUND(SUMIF('2.経年データ（専攻単位）'!A:A,H18,'2.経年データ（専攻単位）'!AA:AA)/SUMIF('2.経年データ（専攻単位）'!A:A,H18,'2.経年データ（専攻単位）'!AC:AC),3)</f>
        <v>1.103</v>
      </c>
      <c r="I36" s="56">
        <f t="shared" si="69"/>
        <v>1.0678000000000001</v>
      </c>
      <c r="J36" s="57">
        <f t="shared" si="70"/>
        <v>1.0378000000000001</v>
      </c>
      <c r="K36" s="57">
        <f t="shared" si="71"/>
        <v>1.0978000000000001</v>
      </c>
      <c r="L36" s="50" t="str">
        <f t="shared" si="72"/>
        <v>○</v>
      </c>
      <c r="M36" s="50" t="str">
        <f t="shared" si="73"/>
        <v>○</v>
      </c>
      <c r="N36" s="50" t="str">
        <f t="shared" si="74"/>
        <v>○</v>
      </c>
      <c r="O36" s="50" t="str">
        <f t="shared" si="75"/>
        <v>○</v>
      </c>
      <c r="P36" s="50" t="str">
        <f t="shared" si="76"/>
        <v>×</v>
      </c>
      <c r="Q36" s="58" t="str">
        <f t="shared" si="27"/>
        <v>―</v>
      </c>
      <c r="R36" s="49" t="str">
        <f t="shared" si="28"/>
        <v>↓</v>
      </c>
      <c r="S36" s="50" t="str">
        <f t="shared" si="29"/>
        <v>↓</v>
      </c>
      <c r="T36" s="50" t="str">
        <f t="shared" si="30"/>
        <v>－</v>
      </c>
      <c r="U36" s="50" t="str">
        <f t="shared" si="31"/>
        <v>↑</v>
      </c>
      <c r="V36" s="50" t="str">
        <f t="shared" si="32"/>
        <v>↓↓－↑</v>
      </c>
      <c r="W36" s="59" t="str" cm="1">
        <f t="array" ref="W36">INDEX($AL$2:$AL$85,MATCH(V36,$AK$2:$AK$85,0),0)</f>
        <v>最新年度のみ増加</v>
      </c>
      <c r="X36" s="60" t="str">
        <f t="shared" si="33"/>
        <v>↓</v>
      </c>
      <c r="Y36" s="61" t="str">
        <f t="shared" si="34"/>
        <v>判定外</v>
      </c>
      <c r="Z36" s="62" t="str">
        <f t="shared" si="35"/>
        <v>判定外</v>
      </c>
      <c r="AA36" s="63" t="str">
        <f t="shared" si="36"/>
        <v>↓</v>
      </c>
      <c r="AB36" s="61" t="str">
        <f t="shared" si="37"/>
        <v>判定外</v>
      </c>
      <c r="AC36" s="62" t="str">
        <f t="shared" si="38"/>
        <v>判定外</v>
      </c>
      <c r="AD36" s="65" t="s">
        <v>206</v>
      </c>
      <c r="AE36" s="95"/>
      <c r="AK36" s="27" t="s">
        <v>129</v>
      </c>
      <c r="AL36" s="27" t="s">
        <v>75</v>
      </c>
    </row>
    <row r="37" spans="1:38" ht="14.25" thickBot="1" x14ac:dyDescent="0.2">
      <c r="A37" s="82"/>
      <c r="B37" s="96"/>
      <c r="C37" s="97"/>
      <c r="D37" s="98"/>
      <c r="E37" s="98"/>
      <c r="F37" s="98"/>
      <c r="G37" s="98"/>
      <c r="H37" s="98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100"/>
      <c r="AK37" s="27" t="s">
        <v>130</v>
      </c>
      <c r="AL37" s="27" t="s">
        <v>82</v>
      </c>
    </row>
    <row r="38" spans="1:38" ht="14.25" thickBot="1" x14ac:dyDescent="0.2">
      <c r="A38" s="82"/>
      <c r="B38" s="82"/>
      <c r="C38" s="82"/>
      <c r="D38" s="101"/>
      <c r="E38" s="101"/>
      <c r="F38" s="101"/>
      <c r="G38" s="101"/>
      <c r="H38" s="101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K38" s="27"/>
      <c r="AL38" s="27"/>
    </row>
    <row r="39" spans="1:38" ht="14.25" thickBot="1" x14ac:dyDescent="0.2">
      <c r="A39" s="82"/>
      <c r="B39" s="102" t="s">
        <v>36</v>
      </c>
      <c r="C39" s="103"/>
      <c r="D39" s="104"/>
      <c r="E39" s="104"/>
      <c r="F39" s="104"/>
      <c r="G39" s="104"/>
      <c r="H39" s="104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5"/>
      <c r="AK39" s="27"/>
      <c r="AL39" s="27"/>
    </row>
    <row r="40" spans="1:38" x14ac:dyDescent="0.15">
      <c r="B40" s="106"/>
      <c r="C40" s="107"/>
      <c r="D40" s="108"/>
      <c r="E40" s="108"/>
      <c r="F40" s="108"/>
      <c r="G40" s="108"/>
      <c r="H40" s="108"/>
      <c r="I40" s="235" t="s">
        <v>88</v>
      </c>
      <c r="J40" s="255"/>
      <c r="K40" s="255"/>
      <c r="L40" s="236"/>
      <c r="M40" s="236"/>
      <c r="N40" s="236"/>
      <c r="O40" s="236"/>
      <c r="P40" s="236"/>
      <c r="Q40" s="233" t="s">
        <v>89</v>
      </c>
      <c r="R40" s="235" t="s">
        <v>90</v>
      </c>
      <c r="S40" s="236"/>
      <c r="T40" s="236"/>
      <c r="U40" s="236"/>
      <c r="V40" s="237" t="s">
        <v>62</v>
      </c>
      <c r="W40" s="238"/>
      <c r="X40" s="241" t="s">
        <v>63</v>
      </c>
      <c r="Y40" s="229" t="s">
        <v>64</v>
      </c>
      <c r="Z40" s="230"/>
      <c r="AA40" s="243" t="s">
        <v>65</v>
      </c>
      <c r="AB40" s="229" t="s">
        <v>66</v>
      </c>
      <c r="AC40" s="230"/>
      <c r="AD40" s="231" t="s">
        <v>67</v>
      </c>
      <c r="AE40" s="109"/>
      <c r="AK40" s="27" t="s">
        <v>131</v>
      </c>
      <c r="AL40" s="27" t="s">
        <v>75</v>
      </c>
    </row>
    <row r="41" spans="1:38" x14ac:dyDescent="0.15">
      <c r="B41" s="106"/>
      <c r="C41" s="45"/>
      <c r="D41" s="46" t="str">
        <f>Q1</f>
        <v>R2</v>
      </c>
      <c r="E41" s="46" t="str">
        <f>R1</f>
        <v>R3</v>
      </c>
      <c r="F41" s="46" t="str">
        <f>S1</f>
        <v>R4</v>
      </c>
      <c r="G41" s="46" t="str">
        <f>T1</f>
        <v>R5</v>
      </c>
      <c r="H41" s="46" t="str">
        <f>U1</f>
        <v>R6</v>
      </c>
      <c r="I41" s="47" t="s">
        <v>92</v>
      </c>
      <c r="J41" s="48">
        <v>-0.03</v>
      </c>
      <c r="K41" s="48">
        <v>0.03</v>
      </c>
      <c r="L41" s="46" t="str">
        <f>Q1</f>
        <v>R2</v>
      </c>
      <c r="M41" s="46" t="str">
        <f>R1</f>
        <v>R3</v>
      </c>
      <c r="N41" s="46" t="str">
        <f>S1</f>
        <v>R4</v>
      </c>
      <c r="O41" s="46" t="str">
        <f>T1</f>
        <v>R5</v>
      </c>
      <c r="P41" s="46" t="str">
        <f>U1</f>
        <v>R6</v>
      </c>
      <c r="Q41" s="234"/>
      <c r="R41" s="49" t="s">
        <v>93</v>
      </c>
      <c r="S41" s="50" t="s">
        <v>94</v>
      </c>
      <c r="T41" s="50" t="s">
        <v>95</v>
      </c>
      <c r="U41" s="50" t="s">
        <v>68</v>
      </c>
      <c r="V41" s="239"/>
      <c r="W41" s="240"/>
      <c r="X41" s="242"/>
      <c r="Y41" s="51" t="s">
        <v>69</v>
      </c>
      <c r="Z41" s="52" t="s">
        <v>70</v>
      </c>
      <c r="AA41" s="244"/>
      <c r="AB41" s="53" t="s">
        <v>71</v>
      </c>
      <c r="AC41" s="54" t="s">
        <v>72</v>
      </c>
      <c r="AD41" s="232"/>
      <c r="AE41" s="109"/>
      <c r="AF41" s="82"/>
      <c r="AG41" s="82"/>
      <c r="AJ41" s="82"/>
      <c r="AK41" s="27" t="s">
        <v>132</v>
      </c>
      <c r="AL41" s="27" t="s">
        <v>75</v>
      </c>
    </row>
    <row r="42" spans="1:38" x14ac:dyDescent="0.15">
      <c r="B42" s="106"/>
      <c r="C42" s="45" t="s">
        <v>11</v>
      </c>
      <c r="D42" s="133">
        <f>ROUND(SUMIF('2.経年データ（専攻単位）'!A:A,D41,'2.経年データ（専攻単位）'!M:M)/SUMIF('2.経年データ（専攻単位）'!A:A,D41,'2.経年データ（専攻単位）'!Y:Y),3)</f>
        <v>0.9</v>
      </c>
      <c r="E42" s="133">
        <f>ROUND(SUMIF('2.経年データ（専攻単位）'!A:A,E41,'2.経年データ（専攻単位）'!M:M)/SUMIF('2.経年データ（専攻単位）'!A:A,E41,'2.経年データ（専攻単位）'!Y:Y),3)</f>
        <v>0.93300000000000005</v>
      </c>
      <c r="F42" s="133">
        <f>ROUND(SUMIF('2.経年データ（専攻単位）'!A:A,F41,'2.経年データ（専攻単位）'!M:M)/SUMIF('2.経年データ（専攻単位）'!A:A,F41,'2.経年データ（専攻単位）'!Y:Y),3)</f>
        <v>0.9</v>
      </c>
      <c r="G42" s="133">
        <f>ROUND(SUMIF('2.経年データ（専攻単位）'!A:A,G41,'2.経年データ（専攻単位）'!M:M)/SUMIF('2.経年データ（専攻単位）'!A:A,G41,'2.経年データ（専攻単位）'!Y:Y),3)</f>
        <v>0.83299999999999996</v>
      </c>
      <c r="H42" s="134">
        <f>ROUND(SUMIF('2.経年データ（専攻単位）'!A:A,H41,'2.経年データ（専攻単位）'!M:M)/SUMIF('2.経年データ（専攻単位）'!A:A,H41,'2.経年データ（専攻単位）'!Y:Y),3)</f>
        <v>0.83299999999999996</v>
      </c>
      <c r="I42" s="56">
        <f t="shared" ref="I42:I43" si="77">AVERAGE(D42:H42)</f>
        <v>0.87980000000000003</v>
      </c>
      <c r="J42" s="57">
        <f t="shared" ref="J42:J43" si="78">I42-0.03</f>
        <v>0.8498</v>
      </c>
      <c r="K42" s="57">
        <f t="shared" ref="K42:K43" si="79">I42+0.03</f>
        <v>0.90980000000000005</v>
      </c>
      <c r="L42" s="50" t="str">
        <f>IF(AND(D42&gt;I42-0.03,D42&lt;I42+0.03),"○","×")</f>
        <v>○</v>
      </c>
      <c r="M42" s="50" t="str">
        <f>IF(AND(E42&gt;I42-0.03,E42&lt;I42+0.03),"○","×")</f>
        <v>×</v>
      </c>
      <c r="N42" s="50" t="str">
        <f>IF(AND(F42&gt;I42-0.03,F42&lt;I42+0.03),"○","×")</f>
        <v>○</v>
      </c>
      <c r="O42" s="50" t="str">
        <f>IF(AND(G42&gt;I42-0.03,G42&lt;I42+0.03),"○","×")</f>
        <v>×</v>
      </c>
      <c r="P42" s="50" t="str">
        <f>IF(AND(H42&gt;I42-0.03,H42&lt;I42+0.03),"○","×")</f>
        <v>×</v>
      </c>
      <c r="Q42" s="58" t="str">
        <f t="shared" si="27"/>
        <v>―</v>
      </c>
      <c r="R42" s="49" t="str">
        <f t="shared" si="28"/>
        <v>↑</v>
      </c>
      <c r="S42" s="50" t="str">
        <f t="shared" si="29"/>
        <v>↓</v>
      </c>
      <c r="T42" s="50" t="str">
        <f t="shared" si="30"/>
        <v>↓</v>
      </c>
      <c r="U42" s="50" t="str">
        <f t="shared" si="31"/>
        <v>－</v>
      </c>
      <c r="V42" s="50" t="str">
        <f t="shared" si="32"/>
        <v>↑↓↓－</v>
      </c>
      <c r="W42" s="59" t="str" cm="1">
        <f t="array" ref="W42">INDEX($AL$2:$AL$85,MATCH(V42,$AK$2:$AK$85,0),0)</f>
        <v>減少傾向⤵</v>
      </c>
      <c r="X42" s="60" t="str">
        <f t="shared" si="33"/>
        <v>－</v>
      </c>
      <c r="Y42" s="61" t="str">
        <f t="shared" si="34"/>
        <v>判定外</v>
      </c>
      <c r="Z42" s="62" t="str">
        <f t="shared" si="35"/>
        <v>判定外</v>
      </c>
      <c r="AA42" s="63" t="str">
        <f t="shared" si="36"/>
        <v>↓</v>
      </c>
      <c r="AB42" s="61" t="str">
        <f t="shared" si="37"/>
        <v>判定外</v>
      </c>
      <c r="AC42" s="62" t="str">
        <f t="shared" si="38"/>
        <v>判定外</v>
      </c>
      <c r="AD42" s="64" t="s">
        <v>76</v>
      </c>
      <c r="AE42" s="109"/>
      <c r="AK42" s="27" t="s">
        <v>133</v>
      </c>
      <c r="AL42" s="27" t="s">
        <v>75</v>
      </c>
    </row>
    <row r="43" spans="1:38" x14ac:dyDescent="0.15">
      <c r="B43" s="106"/>
      <c r="C43" s="45" t="s">
        <v>49</v>
      </c>
      <c r="D43" s="55">
        <f>ROUND(AVERAGE(D42),3)</f>
        <v>0.9</v>
      </c>
      <c r="E43" s="55">
        <f>ROUND(AVERAGE(E42),3)</f>
        <v>0.93300000000000005</v>
      </c>
      <c r="F43" s="55">
        <f>ROUND(AVERAGE(F42),3)</f>
        <v>0.9</v>
      </c>
      <c r="G43" s="55">
        <f>ROUND(AVERAGE(G42),3)</f>
        <v>0.83299999999999996</v>
      </c>
      <c r="H43" s="55">
        <f>ROUND(AVERAGE(H42),3)</f>
        <v>0.83299999999999996</v>
      </c>
      <c r="I43" s="56">
        <f t="shared" si="77"/>
        <v>0.87980000000000003</v>
      </c>
      <c r="J43" s="57">
        <f t="shared" si="78"/>
        <v>0.8498</v>
      </c>
      <c r="K43" s="57">
        <f t="shared" si="79"/>
        <v>0.90980000000000005</v>
      </c>
      <c r="L43" s="50" t="str">
        <f t="shared" ref="L43" si="80">IF(AND(D43&gt;I43-0.03,D43&lt;I43+0.03),"○","×")</f>
        <v>○</v>
      </c>
      <c r="M43" s="50" t="str">
        <f t="shared" ref="M43" si="81">IF(AND(E43&gt;I43-0.03,E43&lt;I43+0.03),"○","×")</f>
        <v>×</v>
      </c>
      <c r="N43" s="50" t="str">
        <f t="shared" ref="N43" si="82">IF(AND(F43&gt;I43-0.03,F43&lt;I43+0.03),"○","×")</f>
        <v>○</v>
      </c>
      <c r="O43" s="50" t="str">
        <f t="shared" ref="O43" si="83">IF(AND(G43&gt;I43-0.03,G43&lt;I43+0.03),"○","×")</f>
        <v>×</v>
      </c>
      <c r="P43" s="50" t="str">
        <f t="shared" ref="P43" si="84">IF(AND(H43&gt;I43-0.03,H43&lt;I43+0.03),"○","×")</f>
        <v>×</v>
      </c>
      <c r="Q43" s="58" t="str">
        <f t="shared" si="27"/>
        <v>―</v>
      </c>
      <c r="R43" s="49" t="str">
        <f t="shared" si="28"/>
        <v>↑</v>
      </c>
      <c r="S43" s="50" t="str">
        <f t="shared" si="29"/>
        <v>↓</v>
      </c>
      <c r="T43" s="50" t="str">
        <f t="shared" si="30"/>
        <v>↓</v>
      </c>
      <c r="U43" s="50" t="str">
        <f t="shared" si="31"/>
        <v>－</v>
      </c>
      <c r="V43" s="50" t="str">
        <f t="shared" si="32"/>
        <v>↑↓↓－</v>
      </c>
      <c r="W43" s="59" t="str" cm="1">
        <f t="array" ref="W43">INDEX($AL$2:$AL$85,MATCH(V43,$AK$2:$AK$85,0),0)</f>
        <v>減少傾向⤵</v>
      </c>
      <c r="X43" s="60" t="str">
        <f t="shared" si="33"/>
        <v>－</v>
      </c>
      <c r="Y43" s="61" t="str">
        <f t="shared" si="34"/>
        <v>判定外</v>
      </c>
      <c r="Z43" s="62" t="str">
        <f t="shared" si="35"/>
        <v>判定外</v>
      </c>
      <c r="AA43" s="63" t="str">
        <f t="shared" si="36"/>
        <v>↓</v>
      </c>
      <c r="AB43" s="61" t="str">
        <f t="shared" si="37"/>
        <v>判定外</v>
      </c>
      <c r="AC43" s="62" t="str">
        <f t="shared" si="38"/>
        <v>判定外</v>
      </c>
      <c r="AD43" s="65" t="s">
        <v>76</v>
      </c>
      <c r="AE43" s="109"/>
      <c r="AK43" s="27" t="s">
        <v>134</v>
      </c>
      <c r="AL43" s="27" t="s">
        <v>75</v>
      </c>
    </row>
    <row r="44" spans="1:38" ht="14.25" thickBot="1" x14ac:dyDescent="0.2">
      <c r="B44" s="110"/>
      <c r="C44" s="111"/>
      <c r="D44" s="112"/>
      <c r="E44" s="112"/>
      <c r="F44" s="112"/>
      <c r="G44" s="112"/>
      <c r="H44" s="112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3"/>
      <c r="AK44" s="27" t="s">
        <v>135</v>
      </c>
      <c r="AL44" s="27" t="s">
        <v>136</v>
      </c>
    </row>
    <row r="45" spans="1:38" x14ac:dyDescent="0.15">
      <c r="R45" s="114"/>
      <c r="S45" s="115"/>
      <c r="X45" s="114"/>
      <c r="AA45" s="115"/>
      <c r="AK45" s="27" t="s">
        <v>137</v>
      </c>
      <c r="AL45" s="27" t="s">
        <v>109</v>
      </c>
    </row>
    <row r="46" spans="1:38" x14ac:dyDescent="0.15">
      <c r="R46" s="114"/>
      <c r="S46" s="115"/>
      <c r="X46" s="114"/>
      <c r="AA46" s="115"/>
      <c r="AK46" s="27" t="s">
        <v>138</v>
      </c>
      <c r="AL46" s="27" t="s">
        <v>109</v>
      </c>
    </row>
    <row r="47" spans="1:38" x14ac:dyDescent="0.15">
      <c r="R47" s="114"/>
      <c r="S47" s="115"/>
      <c r="X47" s="114"/>
      <c r="AA47" s="115"/>
      <c r="AK47" s="27" t="s">
        <v>139</v>
      </c>
      <c r="AL47" s="27" t="s">
        <v>136</v>
      </c>
    </row>
    <row r="48" spans="1:38" x14ac:dyDescent="0.15">
      <c r="AK48" s="27" t="s">
        <v>140</v>
      </c>
      <c r="AL48" s="27" t="s">
        <v>109</v>
      </c>
    </row>
    <row r="49" spans="18:38" x14ac:dyDescent="0.15">
      <c r="AK49" s="27" t="s">
        <v>141</v>
      </c>
      <c r="AL49" s="27" t="s">
        <v>109</v>
      </c>
    </row>
    <row r="50" spans="18:38" x14ac:dyDescent="0.15">
      <c r="R50" s="114"/>
      <c r="S50" s="115"/>
      <c r="X50" s="114"/>
      <c r="AA50" s="115"/>
      <c r="AK50" s="27" t="s">
        <v>142</v>
      </c>
      <c r="AL50" s="27" t="s">
        <v>74</v>
      </c>
    </row>
    <row r="51" spans="18:38" x14ac:dyDescent="0.15">
      <c r="R51" s="114"/>
      <c r="S51" s="115"/>
      <c r="X51" s="114"/>
      <c r="AA51" s="115"/>
      <c r="AK51" s="27" t="s">
        <v>143</v>
      </c>
      <c r="AL51" s="27" t="s">
        <v>75</v>
      </c>
    </row>
    <row r="52" spans="18:38" x14ac:dyDescent="0.15">
      <c r="R52" s="114"/>
      <c r="S52" s="115"/>
      <c r="X52" s="114"/>
      <c r="AA52" s="115"/>
      <c r="AK52" s="27" t="s">
        <v>144</v>
      </c>
      <c r="AL52" s="27" t="s">
        <v>75</v>
      </c>
    </row>
    <row r="53" spans="18:38" x14ac:dyDescent="0.15">
      <c r="R53" s="114"/>
      <c r="S53" s="115"/>
      <c r="X53" s="114"/>
      <c r="AA53" s="115"/>
      <c r="AK53" s="27" t="s">
        <v>145</v>
      </c>
      <c r="AL53" s="27" t="s">
        <v>136</v>
      </c>
    </row>
    <row r="54" spans="18:38" x14ac:dyDescent="0.15">
      <c r="R54" s="114"/>
      <c r="S54" s="115"/>
      <c r="X54" s="114"/>
      <c r="AA54" s="115"/>
      <c r="AK54" s="27" t="s">
        <v>146</v>
      </c>
      <c r="AL54" s="27" t="s">
        <v>109</v>
      </c>
    </row>
    <row r="55" spans="18:38" x14ac:dyDescent="0.15">
      <c r="R55" s="114"/>
      <c r="S55" s="115"/>
      <c r="X55" s="114"/>
      <c r="AA55" s="115"/>
      <c r="AK55" s="27" t="s">
        <v>147</v>
      </c>
      <c r="AL55" s="27" t="s">
        <v>109</v>
      </c>
    </row>
    <row r="56" spans="18:38" x14ac:dyDescent="0.15">
      <c r="R56" s="114"/>
      <c r="S56" s="115"/>
      <c r="X56" s="114"/>
      <c r="AA56" s="115"/>
      <c r="AK56" s="27" t="s">
        <v>148</v>
      </c>
      <c r="AL56" s="27" t="s">
        <v>75</v>
      </c>
    </row>
    <row r="57" spans="18:38" x14ac:dyDescent="0.15">
      <c r="R57" s="114"/>
      <c r="S57" s="115"/>
      <c r="X57" s="114"/>
      <c r="AA57" s="115"/>
      <c r="AK57" s="27" t="s">
        <v>149</v>
      </c>
      <c r="AL57" s="27" t="s">
        <v>109</v>
      </c>
    </row>
    <row r="58" spans="18:38" x14ac:dyDescent="0.15">
      <c r="R58" s="114"/>
      <c r="S58" s="115"/>
      <c r="X58" s="114"/>
      <c r="AA58" s="115"/>
      <c r="AK58" s="27" t="s">
        <v>150</v>
      </c>
      <c r="AL58" s="27" t="s">
        <v>73</v>
      </c>
    </row>
    <row r="59" spans="18:38" x14ac:dyDescent="0.15">
      <c r="R59" s="114"/>
      <c r="S59" s="115"/>
      <c r="X59" s="114"/>
      <c r="AA59" s="115"/>
      <c r="AK59" s="27" t="s">
        <v>151</v>
      </c>
      <c r="AL59" s="27" t="s">
        <v>82</v>
      </c>
    </row>
    <row r="60" spans="18:38" x14ac:dyDescent="0.15">
      <c r="R60" s="114"/>
      <c r="S60" s="115"/>
      <c r="X60" s="114"/>
      <c r="AA60" s="115"/>
      <c r="AK60" s="27" t="s">
        <v>152</v>
      </c>
      <c r="AL60" s="27" t="s">
        <v>85</v>
      </c>
    </row>
    <row r="61" spans="18:38" x14ac:dyDescent="0.15">
      <c r="R61" s="114"/>
      <c r="S61" s="115"/>
      <c r="X61" s="114"/>
      <c r="AA61" s="115"/>
      <c r="AK61" s="27" t="s">
        <v>153</v>
      </c>
      <c r="AL61" s="27" t="s">
        <v>82</v>
      </c>
    </row>
    <row r="62" spans="18:38" x14ac:dyDescent="0.15">
      <c r="R62" s="114"/>
      <c r="S62" s="115"/>
      <c r="X62" s="114"/>
      <c r="AA62" s="115"/>
      <c r="AK62" s="27" t="s">
        <v>154</v>
      </c>
      <c r="AL62" s="27" t="s">
        <v>75</v>
      </c>
    </row>
    <row r="63" spans="18:38" x14ac:dyDescent="0.15">
      <c r="R63" s="114"/>
      <c r="S63" s="115"/>
      <c r="X63" s="114"/>
      <c r="AA63" s="115"/>
      <c r="AK63" s="27" t="s">
        <v>155</v>
      </c>
      <c r="AL63" s="27" t="s">
        <v>75</v>
      </c>
    </row>
    <row r="64" spans="18:38" x14ac:dyDescent="0.15">
      <c r="R64" s="114"/>
      <c r="S64" s="115"/>
      <c r="X64" s="114"/>
      <c r="AA64" s="115"/>
      <c r="AK64" s="27" t="s">
        <v>156</v>
      </c>
      <c r="AL64" s="27" t="s">
        <v>75</v>
      </c>
    </row>
    <row r="65" spans="18:38" x14ac:dyDescent="0.15">
      <c r="R65" s="114"/>
      <c r="S65" s="115"/>
      <c r="X65" s="114"/>
      <c r="AA65" s="115"/>
      <c r="AK65" s="27" t="s">
        <v>157</v>
      </c>
      <c r="AL65" s="27" t="s">
        <v>82</v>
      </c>
    </row>
    <row r="66" spans="18:38" x14ac:dyDescent="0.15">
      <c r="R66" s="114"/>
      <c r="S66" s="115"/>
      <c r="X66" s="114"/>
      <c r="AA66" s="115"/>
      <c r="AK66" s="27" t="s">
        <v>158</v>
      </c>
      <c r="AL66" s="27" t="s">
        <v>75</v>
      </c>
    </row>
    <row r="67" spans="18:38" x14ac:dyDescent="0.15">
      <c r="R67" s="114"/>
      <c r="S67" s="115"/>
      <c r="X67" s="114"/>
      <c r="AA67" s="115"/>
      <c r="AK67" s="27" t="s">
        <v>159</v>
      </c>
      <c r="AL67" s="27" t="s">
        <v>73</v>
      </c>
    </row>
    <row r="68" spans="18:38" x14ac:dyDescent="0.15">
      <c r="R68" s="114"/>
      <c r="S68" s="115"/>
      <c r="X68" s="114"/>
      <c r="AA68" s="115"/>
      <c r="AK68" s="27" t="s">
        <v>160</v>
      </c>
      <c r="AL68" s="27" t="s">
        <v>75</v>
      </c>
    </row>
    <row r="69" spans="18:38" x14ac:dyDescent="0.15">
      <c r="R69" s="114"/>
      <c r="S69" s="115"/>
      <c r="X69" s="114"/>
      <c r="AA69" s="115"/>
      <c r="AK69" s="27" t="s">
        <v>161</v>
      </c>
      <c r="AL69" s="27" t="s">
        <v>75</v>
      </c>
    </row>
    <row r="70" spans="18:38" x14ac:dyDescent="0.15">
      <c r="R70" s="114"/>
      <c r="S70" s="115"/>
      <c r="X70" s="114"/>
      <c r="AA70" s="115"/>
      <c r="AK70" s="27" t="s">
        <v>162</v>
      </c>
      <c r="AL70" s="27" t="s">
        <v>75</v>
      </c>
    </row>
    <row r="71" spans="18:38" x14ac:dyDescent="0.15">
      <c r="R71" s="114"/>
      <c r="S71" s="115"/>
      <c r="X71" s="114"/>
      <c r="AA71" s="115"/>
      <c r="AK71" s="27" t="s">
        <v>163</v>
      </c>
      <c r="AL71" s="27" t="s">
        <v>136</v>
      </c>
    </row>
    <row r="72" spans="18:38" x14ac:dyDescent="0.15">
      <c r="R72" s="114"/>
      <c r="S72" s="115"/>
      <c r="X72" s="114"/>
      <c r="AA72" s="115"/>
      <c r="AK72" s="27" t="s">
        <v>164</v>
      </c>
      <c r="AL72" s="27" t="s">
        <v>109</v>
      </c>
    </row>
    <row r="73" spans="18:38" x14ac:dyDescent="0.15">
      <c r="R73" s="114"/>
      <c r="S73" s="115"/>
      <c r="X73" s="114"/>
      <c r="AA73" s="115"/>
      <c r="AK73" s="27" t="s">
        <v>165</v>
      </c>
      <c r="AL73" s="27" t="s">
        <v>109</v>
      </c>
    </row>
    <row r="74" spans="18:38" x14ac:dyDescent="0.15">
      <c r="R74" s="114"/>
      <c r="S74" s="115"/>
      <c r="X74" s="114"/>
      <c r="AA74" s="115"/>
      <c r="AK74" s="27" t="s">
        <v>166</v>
      </c>
      <c r="AL74" s="27" t="s">
        <v>75</v>
      </c>
    </row>
    <row r="75" spans="18:38" x14ac:dyDescent="0.15">
      <c r="R75" s="114"/>
      <c r="S75" s="115"/>
      <c r="X75" s="114"/>
      <c r="AA75" s="115"/>
      <c r="AK75" s="27" t="s">
        <v>167</v>
      </c>
      <c r="AL75" s="27" t="s">
        <v>109</v>
      </c>
    </row>
    <row r="76" spans="18:38" x14ac:dyDescent="0.15">
      <c r="R76" s="114"/>
      <c r="S76" s="115"/>
      <c r="X76" s="114"/>
      <c r="AA76" s="115"/>
      <c r="AK76" s="27" t="s">
        <v>168</v>
      </c>
      <c r="AL76" s="27" t="s">
        <v>73</v>
      </c>
    </row>
    <row r="77" spans="18:38" x14ac:dyDescent="0.15">
      <c r="R77" s="114"/>
      <c r="S77" s="115"/>
      <c r="X77" s="114"/>
      <c r="AA77" s="115"/>
      <c r="AK77" s="27" t="s">
        <v>169</v>
      </c>
      <c r="AL77" s="27" t="s">
        <v>82</v>
      </c>
    </row>
    <row r="78" spans="18:38" x14ac:dyDescent="0.15">
      <c r="R78" s="114"/>
      <c r="S78" s="115"/>
      <c r="X78" s="114"/>
      <c r="AA78" s="115"/>
      <c r="AK78" s="27" t="s">
        <v>170</v>
      </c>
      <c r="AL78" s="27" t="s">
        <v>75</v>
      </c>
    </row>
    <row r="79" spans="18:38" x14ac:dyDescent="0.15">
      <c r="R79" s="114"/>
      <c r="S79" s="115"/>
      <c r="X79" s="114"/>
      <c r="AA79" s="115"/>
      <c r="AK79" s="27" t="s">
        <v>171</v>
      </c>
      <c r="AL79" s="27" t="s">
        <v>73</v>
      </c>
    </row>
    <row r="80" spans="18:38" x14ac:dyDescent="0.15">
      <c r="R80" s="114"/>
      <c r="S80" s="115"/>
      <c r="X80" s="114"/>
      <c r="AA80" s="115"/>
      <c r="AK80" s="27" t="s">
        <v>172</v>
      </c>
      <c r="AL80" s="27" t="s">
        <v>75</v>
      </c>
    </row>
    <row r="81" spans="18:38" x14ac:dyDescent="0.15">
      <c r="R81" s="114"/>
      <c r="S81" s="115"/>
      <c r="X81" s="114"/>
      <c r="AA81" s="115"/>
      <c r="AK81" s="27" t="s">
        <v>173</v>
      </c>
      <c r="AL81" s="27" t="s">
        <v>109</v>
      </c>
    </row>
    <row r="82" spans="18:38" x14ac:dyDescent="0.15">
      <c r="R82" s="114"/>
      <c r="S82" s="115"/>
      <c r="X82" s="114"/>
      <c r="AA82" s="115"/>
      <c r="AK82" s="27" t="s">
        <v>174</v>
      </c>
      <c r="AL82" s="27" t="s">
        <v>73</v>
      </c>
    </row>
    <row r="83" spans="18:38" x14ac:dyDescent="0.15">
      <c r="R83" s="114"/>
      <c r="S83" s="115"/>
      <c r="X83" s="114"/>
      <c r="AA83" s="115"/>
      <c r="AK83" s="27" t="s">
        <v>175</v>
      </c>
      <c r="AL83" s="27" t="s">
        <v>73</v>
      </c>
    </row>
    <row r="84" spans="18:38" x14ac:dyDescent="0.15">
      <c r="R84" s="114"/>
      <c r="S84" s="115"/>
      <c r="X84" s="114"/>
      <c r="AA84" s="115"/>
      <c r="AK84" s="27" t="s">
        <v>176</v>
      </c>
      <c r="AL84" s="27" t="s">
        <v>73</v>
      </c>
    </row>
    <row r="85" spans="18:38" x14ac:dyDescent="0.15">
      <c r="R85" s="114"/>
      <c r="S85" s="115"/>
      <c r="X85" s="114"/>
      <c r="AA85" s="115"/>
      <c r="AK85" s="27" t="s">
        <v>177</v>
      </c>
      <c r="AL85" s="27" t="s">
        <v>73</v>
      </c>
    </row>
    <row r="86" spans="18:38" x14ac:dyDescent="0.15">
      <c r="R86" s="114"/>
      <c r="S86" s="115"/>
      <c r="X86" s="114"/>
      <c r="AA86" s="115"/>
    </row>
    <row r="87" spans="18:38" x14ac:dyDescent="0.15">
      <c r="R87" s="114"/>
      <c r="S87" s="115"/>
      <c r="X87" s="114"/>
      <c r="AA87" s="115"/>
    </row>
    <row r="88" spans="18:38" x14ac:dyDescent="0.15">
      <c r="R88" s="114"/>
      <c r="S88" s="115"/>
      <c r="X88" s="114"/>
      <c r="AA88" s="115"/>
    </row>
    <row r="89" spans="18:38" x14ac:dyDescent="0.15">
      <c r="R89" s="114"/>
      <c r="S89" s="115"/>
      <c r="X89" s="114"/>
      <c r="AA89" s="115"/>
    </row>
    <row r="90" spans="18:38" x14ac:dyDescent="0.15">
      <c r="R90" s="114"/>
      <c r="S90" s="115"/>
      <c r="X90" s="114"/>
      <c r="AA90" s="115"/>
    </row>
    <row r="91" spans="18:38" x14ac:dyDescent="0.15">
      <c r="R91" s="114"/>
      <c r="S91" s="115"/>
      <c r="X91" s="114"/>
      <c r="AA91" s="115"/>
    </row>
    <row r="92" spans="18:38" x14ac:dyDescent="0.15">
      <c r="R92" s="114"/>
      <c r="S92" s="115"/>
      <c r="X92" s="114"/>
      <c r="AA92" s="115"/>
    </row>
    <row r="93" spans="18:38" x14ac:dyDescent="0.15">
      <c r="R93" s="114"/>
      <c r="S93" s="115"/>
      <c r="X93" s="114"/>
      <c r="AA93" s="115"/>
    </row>
    <row r="94" spans="18:38" x14ac:dyDescent="0.15">
      <c r="R94" s="114"/>
      <c r="S94" s="115"/>
      <c r="X94" s="114"/>
      <c r="AA94" s="115"/>
    </row>
    <row r="95" spans="18:38" x14ac:dyDescent="0.15">
      <c r="R95" s="114"/>
      <c r="S95" s="115"/>
      <c r="X95" s="114"/>
      <c r="AA95" s="115"/>
    </row>
    <row r="96" spans="18:38" x14ac:dyDescent="0.15">
      <c r="R96" s="114"/>
      <c r="S96" s="115"/>
      <c r="X96" s="114"/>
      <c r="AA96" s="115"/>
    </row>
    <row r="97" spans="18:27" x14ac:dyDescent="0.15">
      <c r="R97" s="114"/>
      <c r="S97" s="115"/>
      <c r="X97" s="114"/>
      <c r="AA97" s="115"/>
    </row>
    <row r="98" spans="18:27" x14ac:dyDescent="0.15">
      <c r="R98" s="114"/>
      <c r="S98" s="115"/>
      <c r="X98" s="114"/>
      <c r="AA98" s="115"/>
    </row>
    <row r="99" spans="18:27" x14ac:dyDescent="0.15">
      <c r="R99" s="114"/>
      <c r="S99" s="115"/>
      <c r="X99" s="114"/>
      <c r="AA99" s="115"/>
    </row>
    <row r="100" spans="18:27" x14ac:dyDescent="0.15">
      <c r="R100" s="114"/>
      <c r="S100" s="115"/>
      <c r="X100" s="114"/>
      <c r="AA100" s="115"/>
    </row>
    <row r="101" spans="18:27" x14ac:dyDescent="0.15">
      <c r="R101" s="114"/>
      <c r="S101" s="115"/>
      <c r="X101" s="114"/>
      <c r="AA101" s="115"/>
    </row>
    <row r="102" spans="18:27" x14ac:dyDescent="0.15">
      <c r="R102" s="114"/>
      <c r="S102" s="115"/>
      <c r="X102" s="114"/>
      <c r="AA102" s="115"/>
    </row>
    <row r="103" spans="18:27" x14ac:dyDescent="0.15">
      <c r="R103" s="114"/>
      <c r="S103" s="115"/>
      <c r="X103" s="114"/>
      <c r="AA103" s="115"/>
    </row>
    <row r="104" spans="18:27" x14ac:dyDescent="0.15">
      <c r="R104" s="114"/>
      <c r="S104" s="115"/>
      <c r="X104" s="114"/>
      <c r="AA104" s="115"/>
    </row>
    <row r="105" spans="18:27" x14ac:dyDescent="0.15">
      <c r="R105" s="114"/>
      <c r="S105" s="115"/>
      <c r="X105" s="114"/>
      <c r="AA105" s="115"/>
    </row>
    <row r="106" spans="18:27" x14ac:dyDescent="0.15">
      <c r="R106" s="114"/>
      <c r="S106" s="115"/>
      <c r="X106" s="114"/>
      <c r="AA106" s="115"/>
    </row>
    <row r="107" spans="18:27" x14ac:dyDescent="0.15">
      <c r="R107" s="114"/>
      <c r="S107" s="115"/>
      <c r="X107" s="114"/>
      <c r="AA107" s="115"/>
    </row>
    <row r="108" spans="18:27" x14ac:dyDescent="0.15">
      <c r="R108" s="114"/>
      <c r="S108" s="115"/>
      <c r="X108" s="114"/>
      <c r="AA108" s="115"/>
    </row>
    <row r="109" spans="18:27" x14ac:dyDescent="0.15">
      <c r="R109" s="114"/>
      <c r="S109" s="115"/>
      <c r="X109" s="114"/>
      <c r="AA109" s="115"/>
    </row>
    <row r="110" spans="18:27" x14ac:dyDescent="0.15">
      <c r="R110" s="114"/>
      <c r="S110" s="115"/>
      <c r="X110" s="114"/>
      <c r="AA110" s="115"/>
    </row>
    <row r="111" spans="18:27" x14ac:dyDescent="0.15">
      <c r="R111" s="114"/>
      <c r="S111" s="115"/>
      <c r="X111" s="114"/>
      <c r="AA111" s="115"/>
    </row>
    <row r="112" spans="18:27" x14ac:dyDescent="0.15">
      <c r="R112" s="114"/>
      <c r="S112" s="115"/>
      <c r="X112" s="114"/>
      <c r="AA112" s="115"/>
    </row>
    <row r="113" spans="18:38" x14ac:dyDescent="0.15">
      <c r="R113" s="114"/>
      <c r="S113" s="115"/>
      <c r="X113" s="114"/>
      <c r="AA113" s="115"/>
    </row>
    <row r="114" spans="18:38" x14ac:dyDescent="0.15">
      <c r="R114" s="114"/>
      <c r="S114" s="115"/>
      <c r="X114" s="114"/>
      <c r="AA114" s="115"/>
    </row>
    <row r="115" spans="18:38" x14ac:dyDescent="0.15">
      <c r="R115" s="114"/>
      <c r="S115" s="115"/>
      <c r="X115" s="114"/>
      <c r="AA115" s="115"/>
    </row>
    <row r="116" spans="18:38" x14ac:dyDescent="0.15">
      <c r="R116" s="114"/>
      <c r="S116" s="115"/>
      <c r="X116" s="114"/>
      <c r="AA116" s="115"/>
      <c r="AK116" s="82"/>
      <c r="AL116" s="82"/>
    </row>
    <row r="117" spans="18:38" x14ac:dyDescent="0.15">
      <c r="R117" s="114"/>
      <c r="S117" s="115"/>
      <c r="X117" s="114"/>
      <c r="AA117" s="115"/>
      <c r="AF117" s="82"/>
      <c r="AG117" s="82"/>
      <c r="AI117" s="82"/>
      <c r="AJ117" s="82"/>
    </row>
    <row r="118" spans="18:38" x14ac:dyDescent="0.15">
      <c r="R118" s="114"/>
      <c r="S118" s="115"/>
      <c r="X118" s="114"/>
      <c r="AA118" s="115"/>
    </row>
    <row r="119" spans="18:38" x14ac:dyDescent="0.15">
      <c r="R119" s="114"/>
      <c r="S119" s="115"/>
      <c r="X119" s="114"/>
      <c r="AA119" s="115"/>
    </row>
    <row r="120" spans="18:38" x14ac:dyDescent="0.15">
      <c r="R120" s="114"/>
      <c r="S120" s="115"/>
      <c r="X120" s="114"/>
      <c r="AA120" s="115"/>
    </row>
    <row r="121" spans="18:38" x14ac:dyDescent="0.15">
      <c r="R121" s="114"/>
      <c r="S121" s="115"/>
      <c r="X121" s="114"/>
      <c r="AA121" s="115"/>
    </row>
    <row r="122" spans="18:38" x14ac:dyDescent="0.15">
      <c r="R122" s="114"/>
      <c r="S122" s="115"/>
      <c r="X122" s="114"/>
      <c r="AA122" s="115"/>
    </row>
    <row r="123" spans="18:38" x14ac:dyDescent="0.15">
      <c r="R123" s="114"/>
      <c r="S123" s="115"/>
      <c r="X123" s="114"/>
      <c r="AA123" s="115"/>
    </row>
    <row r="124" spans="18:38" x14ac:dyDescent="0.15">
      <c r="R124" s="114"/>
      <c r="S124" s="115"/>
      <c r="X124" s="114"/>
      <c r="AA124" s="115"/>
    </row>
    <row r="125" spans="18:38" x14ac:dyDescent="0.15">
      <c r="R125" s="114"/>
      <c r="S125" s="115"/>
      <c r="X125" s="114"/>
      <c r="AA125" s="115"/>
    </row>
    <row r="126" spans="18:38" x14ac:dyDescent="0.15">
      <c r="R126" s="114"/>
      <c r="S126" s="115"/>
      <c r="X126" s="114"/>
      <c r="AA126" s="115"/>
    </row>
    <row r="127" spans="18:38" x14ac:dyDescent="0.15">
      <c r="R127" s="114"/>
      <c r="S127" s="115"/>
      <c r="X127" s="114"/>
      <c r="AA127" s="115"/>
    </row>
    <row r="128" spans="18:38" x14ac:dyDescent="0.15">
      <c r="R128" s="114"/>
      <c r="S128" s="115"/>
      <c r="X128" s="114"/>
      <c r="AA128" s="115"/>
    </row>
    <row r="129" spans="18:27" x14ac:dyDescent="0.15">
      <c r="R129" s="114"/>
      <c r="S129" s="115"/>
      <c r="X129" s="114"/>
      <c r="AA129" s="115"/>
    </row>
    <row r="130" spans="18:27" x14ac:dyDescent="0.15">
      <c r="R130" s="114"/>
      <c r="S130" s="115"/>
      <c r="X130" s="114"/>
      <c r="AA130" s="115"/>
    </row>
    <row r="131" spans="18:27" x14ac:dyDescent="0.15">
      <c r="R131" s="114"/>
      <c r="S131" s="115"/>
      <c r="X131" s="114"/>
      <c r="AA131" s="115"/>
    </row>
    <row r="132" spans="18:27" x14ac:dyDescent="0.15">
      <c r="R132" s="114"/>
      <c r="S132" s="115"/>
      <c r="X132" s="114"/>
      <c r="AA132" s="115"/>
    </row>
    <row r="133" spans="18:27" x14ac:dyDescent="0.15">
      <c r="R133" s="114"/>
      <c r="S133" s="115"/>
      <c r="X133" s="114"/>
      <c r="AA133" s="115"/>
    </row>
    <row r="134" spans="18:27" x14ac:dyDescent="0.15">
      <c r="R134" s="114"/>
      <c r="S134" s="115"/>
      <c r="X134" s="114"/>
      <c r="AA134" s="115"/>
    </row>
    <row r="135" spans="18:27" x14ac:dyDescent="0.15">
      <c r="R135" s="114"/>
      <c r="S135" s="115"/>
      <c r="X135" s="114"/>
      <c r="AA135" s="115"/>
    </row>
    <row r="136" spans="18:27" x14ac:dyDescent="0.15">
      <c r="R136" s="114"/>
      <c r="S136" s="115"/>
      <c r="X136" s="114"/>
      <c r="AA136" s="115"/>
    </row>
    <row r="137" spans="18:27" x14ac:dyDescent="0.15">
      <c r="R137" s="114"/>
      <c r="S137" s="115"/>
      <c r="X137" s="114"/>
      <c r="AA137" s="115"/>
    </row>
    <row r="138" spans="18:27" x14ac:dyDescent="0.15">
      <c r="R138" s="114"/>
      <c r="S138" s="115"/>
      <c r="X138" s="114"/>
      <c r="AA138" s="115"/>
    </row>
    <row r="139" spans="18:27" x14ac:dyDescent="0.15">
      <c r="R139" s="114"/>
      <c r="S139" s="115"/>
      <c r="X139" s="114"/>
      <c r="AA139" s="115"/>
    </row>
    <row r="140" spans="18:27" x14ac:dyDescent="0.15">
      <c r="R140" s="114"/>
      <c r="S140" s="115"/>
      <c r="X140" s="114"/>
      <c r="AA140" s="115"/>
    </row>
    <row r="141" spans="18:27" x14ac:dyDescent="0.15">
      <c r="R141" s="114"/>
      <c r="S141" s="115"/>
      <c r="X141" s="114"/>
      <c r="AA141" s="115"/>
    </row>
    <row r="142" spans="18:27" x14ac:dyDescent="0.15">
      <c r="R142" s="114"/>
      <c r="S142" s="115"/>
      <c r="X142" s="114"/>
      <c r="AA142" s="115"/>
    </row>
    <row r="143" spans="18:27" x14ac:dyDescent="0.15">
      <c r="R143" s="114"/>
      <c r="S143" s="115"/>
      <c r="X143" s="114"/>
      <c r="AA143" s="115"/>
    </row>
    <row r="144" spans="18:27" x14ac:dyDescent="0.15">
      <c r="R144" s="114"/>
      <c r="S144" s="115"/>
      <c r="X144" s="114"/>
      <c r="AA144" s="115"/>
    </row>
    <row r="145" spans="18:27" x14ac:dyDescent="0.15">
      <c r="R145" s="114"/>
      <c r="S145" s="115"/>
      <c r="X145" s="114"/>
      <c r="AA145" s="115"/>
    </row>
    <row r="146" spans="18:27" x14ac:dyDescent="0.15">
      <c r="R146" s="114"/>
      <c r="S146" s="115"/>
      <c r="X146" s="114"/>
      <c r="AA146" s="115"/>
    </row>
    <row r="147" spans="18:27" x14ac:dyDescent="0.15">
      <c r="R147" s="114"/>
      <c r="S147" s="115"/>
      <c r="X147" s="114"/>
      <c r="AA147" s="115"/>
    </row>
    <row r="148" spans="18:27" x14ac:dyDescent="0.15">
      <c r="R148" s="114"/>
      <c r="S148" s="115"/>
      <c r="X148" s="114"/>
      <c r="AA148" s="115"/>
    </row>
    <row r="149" spans="18:27" x14ac:dyDescent="0.15">
      <c r="R149" s="114"/>
      <c r="S149" s="115"/>
      <c r="X149" s="114"/>
      <c r="AA149" s="115"/>
    </row>
    <row r="150" spans="18:27" x14ac:dyDescent="0.15">
      <c r="R150" s="114"/>
      <c r="S150" s="115"/>
      <c r="X150" s="114"/>
      <c r="AA150" s="115"/>
    </row>
    <row r="151" spans="18:27" x14ac:dyDescent="0.15">
      <c r="R151" s="114"/>
      <c r="S151" s="115"/>
      <c r="X151" s="114"/>
      <c r="AA151" s="115"/>
    </row>
    <row r="152" spans="18:27" x14ac:dyDescent="0.15">
      <c r="R152" s="114"/>
      <c r="S152" s="115"/>
      <c r="X152" s="114"/>
      <c r="AA152" s="115"/>
    </row>
    <row r="153" spans="18:27" x14ac:dyDescent="0.15">
      <c r="R153" s="114"/>
      <c r="S153" s="115"/>
      <c r="X153" s="114"/>
      <c r="AA153" s="115"/>
    </row>
    <row r="154" spans="18:27" x14ac:dyDescent="0.15">
      <c r="R154" s="114"/>
      <c r="S154" s="115"/>
      <c r="X154" s="114"/>
      <c r="AA154" s="115"/>
    </row>
    <row r="155" spans="18:27" x14ac:dyDescent="0.15">
      <c r="R155" s="114"/>
      <c r="S155" s="115"/>
      <c r="X155" s="114"/>
      <c r="AA155" s="115"/>
    </row>
    <row r="156" spans="18:27" x14ac:dyDescent="0.15">
      <c r="R156" s="114"/>
      <c r="S156" s="115"/>
      <c r="X156" s="114"/>
      <c r="AA156" s="115"/>
    </row>
    <row r="157" spans="18:27" x14ac:dyDescent="0.15">
      <c r="R157" s="114"/>
      <c r="S157" s="115"/>
      <c r="X157" s="114"/>
      <c r="AA157" s="115"/>
    </row>
    <row r="158" spans="18:27" x14ac:dyDescent="0.15">
      <c r="R158" s="114"/>
      <c r="S158" s="115"/>
      <c r="X158" s="114"/>
      <c r="AA158" s="115"/>
    </row>
    <row r="159" spans="18:27" x14ac:dyDescent="0.15">
      <c r="R159" s="114"/>
      <c r="S159" s="115"/>
      <c r="X159" s="114"/>
      <c r="AA159" s="115"/>
    </row>
    <row r="160" spans="18:27" x14ac:dyDescent="0.15">
      <c r="R160" s="114"/>
      <c r="S160" s="115"/>
      <c r="X160" s="114"/>
      <c r="AA160" s="115"/>
    </row>
    <row r="161" spans="18:27" x14ac:dyDescent="0.15">
      <c r="R161" s="114"/>
      <c r="S161" s="115"/>
      <c r="X161" s="114"/>
      <c r="AA161" s="115"/>
    </row>
    <row r="162" spans="18:27" x14ac:dyDescent="0.15">
      <c r="R162" s="114"/>
      <c r="S162" s="115"/>
      <c r="X162" s="114"/>
      <c r="AA162" s="115"/>
    </row>
    <row r="163" spans="18:27" x14ac:dyDescent="0.15">
      <c r="R163" s="114"/>
      <c r="S163" s="115"/>
      <c r="X163" s="114"/>
      <c r="AA163" s="115"/>
    </row>
    <row r="164" spans="18:27" x14ac:dyDescent="0.15">
      <c r="R164" s="114"/>
      <c r="S164" s="115"/>
      <c r="X164" s="114"/>
      <c r="AA164" s="115"/>
    </row>
    <row r="165" spans="18:27" x14ac:dyDescent="0.15">
      <c r="R165" s="114"/>
      <c r="S165" s="115"/>
      <c r="X165" s="114"/>
      <c r="AA165" s="115"/>
    </row>
    <row r="166" spans="18:27" x14ac:dyDescent="0.15">
      <c r="R166" s="114"/>
      <c r="S166" s="115"/>
      <c r="X166" s="114"/>
      <c r="AA166" s="115"/>
    </row>
    <row r="167" spans="18:27" x14ac:dyDescent="0.15">
      <c r="R167" s="114"/>
      <c r="S167" s="115"/>
      <c r="X167" s="114"/>
      <c r="AA167" s="115"/>
    </row>
    <row r="168" spans="18:27" x14ac:dyDescent="0.15">
      <c r="R168" s="114"/>
      <c r="S168" s="115"/>
      <c r="X168" s="114"/>
      <c r="AA168" s="115"/>
    </row>
    <row r="169" spans="18:27" x14ac:dyDescent="0.15">
      <c r="R169" s="114"/>
      <c r="S169" s="115"/>
      <c r="X169" s="114"/>
      <c r="AA169" s="115"/>
    </row>
    <row r="170" spans="18:27" x14ac:dyDescent="0.15">
      <c r="R170" s="114"/>
      <c r="S170" s="115"/>
      <c r="X170" s="114"/>
      <c r="AA170" s="115"/>
    </row>
    <row r="171" spans="18:27" x14ac:dyDescent="0.15">
      <c r="R171" s="114"/>
      <c r="S171" s="115"/>
      <c r="X171" s="114"/>
      <c r="AA171" s="115"/>
    </row>
    <row r="172" spans="18:27" x14ac:dyDescent="0.15">
      <c r="R172" s="114"/>
      <c r="S172" s="115"/>
      <c r="X172" s="114"/>
      <c r="AA172" s="115"/>
    </row>
    <row r="173" spans="18:27" x14ac:dyDescent="0.15">
      <c r="R173" s="114"/>
      <c r="S173" s="115"/>
      <c r="X173" s="114"/>
      <c r="AA173" s="115"/>
    </row>
    <row r="174" spans="18:27" x14ac:dyDescent="0.15">
      <c r="R174" s="114"/>
      <c r="S174" s="115"/>
      <c r="X174" s="114"/>
      <c r="AA174" s="115"/>
    </row>
    <row r="175" spans="18:27" x14ac:dyDescent="0.15">
      <c r="R175" s="114"/>
      <c r="S175" s="115"/>
      <c r="X175" s="114"/>
      <c r="AA175" s="115"/>
    </row>
    <row r="176" spans="18:27" x14ac:dyDescent="0.15">
      <c r="R176" s="114"/>
      <c r="S176" s="115"/>
      <c r="X176" s="114"/>
      <c r="AA176" s="115"/>
    </row>
    <row r="177" spans="18:27" x14ac:dyDescent="0.15">
      <c r="R177" s="114"/>
      <c r="S177" s="115"/>
      <c r="X177" s="114"/>
      <c r="AA177" s="115"/>
    </row>
    <row r="178" spans="18:27" x14ac:dyDescent="0.15">
      <c r="R178" s="114"/>
      <c r="S178" s="115"/>
      <c r="X178" s="114"/>
      <c r="AA178" s="115"/>
    </row>
    <row r="179" spans="18:27" x14ac:dyDescent="0.15">
      <c r="R179" s="114"/>
      <c r="S179" s="115"/>
      <c r="X179" s="114"/>
      <c r="AA179" s="115"/>
    </row>
    <row r="180" spans="18:27" x14ac:dyDescent="0.15">
      <c r="R180" s="114"/>
      <c r="S180" s="115"/>
      <c r="X180" s="114"/>
      <c r="AA180" s="115"/>
    </row>
    <row r="181" spans="18:27" x14ac:dyDescent="0.15">
      <c r="R181" s="114"/>
      <c r="S181" s="115"/>
      <c r="X181" s="114"/>
      <c r="AA181" s="115"/>
    </row>
    <row r="182" spans="18:27" x14ac:dyDescent="0.15">
      <c r="R182" s="114"/>
      <c r="S182" s="115"/>
      <c r="X182" s="114"/>
      <c r="AA182" s="115"/>
    </row>
    <row r="183" spans="18:27" x14ac:dyDescent="0.15">
      <c r="R183" s="114"/>
      <c r="S183" s="115"/>
      <c r="X183" s="114"/>
      <c r="AA183" s="115"/>
    </row>
    <row r="184" spans="18:27" x14ac:dyDescent="0.15">
      <c r="R184" s="114"/>
      <c r="S184" s="115"/>
      <c r="X184" s="114"/>
      <c r="AA184" s="115"/>
    </row>
    <row r="185" spans="18:27" x14ac:dyDescent="0.15">
      <c r="R185" s="114"/>
      <c r="S185" s="115"/>
      <c r="X185" s="114"/>
      <c r="AA185" s="115"/>
    </row>
    <row r="186" spans="18:27" x14ac:dyDescent="0.15">
      <c r="R186" s="114"/>
      <c r="S186" s="115"/>
      <c r="X186" s="114"/>
      <c r="AA186" s="115"/>
    </row>
    <row r="187" spans="18:27" x14ac:dyDescent="0.15">
      <c r="R187" s="114"/>
      <c r="S187" s="115"/>
      <c r="X187" s="114"/>
      <c r="AA187" s="115"/>
    </row>
    <row r="188" spans="18:27" x14ac:dyDescent="0.15">
      <c r="R188" s="114"/>
      <c r="S188" s="115"/>
      <c r="X188" s="114"/>
      <c r="AA188" s="115"/>
    </row>
    <row r="189" spans="18:27" x14ac:dyDescent="0.15">
      <c r="R189" s="114"/>
      <c r="S189" s="115"/>
      <c r="X189" s="114"/>
      <c r="AA189" s="115"/>
    </row>
    <row r="190" spans="18:27" x14ac:dyDescent="0.15">
      <c r="R190" s="114"/>
      <c r="S190" s="115"/>
      <c r="X190" s="114"/>
      <c r="AA190" s="115"/>
    </row>
    <row r="191" spans="18:27" x14ac:dyDescent="0.15">
      <c r="R191" s="114"/>
      <c r="S191" s="115"/>
      <c r="X191" s="114"/>
      <c r="AA191" s="115"/>
    </row>
    <row r="192" spans="18:27" x14ac:dyDescent="0.15">
      <c r="R192" s="114"/>
      <c r="S192" s="115"/>
      <c r="X192" s="114"/>
      <c r="AA192" s="115"/>
    </row>
    <row r="193" spans="18:38" x14ac:dyDescent="0.15">
      <c r="R193" s="114"/>
      <c r="S193" s="115"/>
      <c r="X193" s="114"/>
      <c r="AA193" s="115"/>
    </row>
    <row r="194" spans="18:38" x14ac:dyDescent="0.15">
      <c r="R194" s="114"/>
      <c r="S194" s="115"/>
      <c r="X194" s="114"/>
      <c r="AA194" s="115"/>
    </row>
    <row r="195" spans="18:38" x14ac:dyDescent="0.15">
      <c r="R195" s="114"/>
      <c r="S195" s="115"/>
      <c r="X195" s="114"/>
      <c r="AA195" s="115"/>
    </row>
    <row r="196" spans="18:38" x14ac:dyDescent="0.15">
      <c r="R196" s="114"/>
      <c r="S196" s="115"/>
      <c r="X196" s="114"/>
      <c r="AA196" s="115"/>
    </row>
    <row r="197" spans="18:38" x14ac:dyDescent="0.15">
      <c r="R197" s="114"/>
      <c r="S197" s="115"/>
      <c r="X197" s="114"/>
      <c r="AA197" s="115"/>
    </row>
    <row r="198" spans="18:38" x14ac:dyDescent="0.15">
      <c r="R198" s="114"/>
      <c r="S198" s="115"/>
      <c r="X198" s="114"/>
      <c r="AA198" s="115"/>
    </row>
    <row r="199" spans="18:38" x14ac:dyDescent="0.15">
      <c r="R199" s="114"/>
      <c r="S199" s="115"/>
      <c r="X199" s="114"/>
      <c r="AA199" s="115"/>
      <c r="AK199" s="82"/>
      <c r="AL199" s="82"/>
    </row>
    <row r="200" spans="18:38" x14ac:dyDescent="0.15">
      <c r="R200" s="114"/>
      <c r="S200" s="115"/>
      <c r="X200" s="114"/>
      <c r="AA200" s="115"/>
      <c r="AF200" s="82"/>
      <c r="AG200" s="82"/>
      <c r="AJ200" s="82"/>
    </row>
    <row r="201" spans="18:38" x14ac:dyDescent="0.15">
      <c r="R201" s="114"/>
      <c r="S201" s="115"/>
      <c r="X201" s="114"/>
      <c r="AA201" s="115"/>
    </row>
    <row r="202" spans="18:38" x14ac:dyDescent="0.15">
      <c r="R202" s="114"/>
      <c r="S202" s="115"/>
      <c r="X202" s="114"/>
      <c r="AA202" s="115"/>
    </row>
    <row r="203" spans="18:38" x14ac:dyDescent="0.15">
      <c r="R203" s="114"/>
      <c r="S203" s="115"/>
      <c r="X203" s="114"/>
      <c r="AA203" s="115"/>
    </row>
    <row r="204" spans="18:38" x14ac:dyDescent="0.15">
      <c r="R204" s="114"/>
      <c r="S204" s="115"/>
      <c r="X204" s="114"/>
      <c r="AA204" s="115"/>
    </row>
    <row r="205" spans="18:38" x14ac:dyDescent="0.15">
      <c r="R205" s="114"/>
      <c r="S205" s="115"/>
      <c r="X205" s="114"/>
      <c r="AA205" s="115"/>
    </row>
    <row r="206" spans="18:38" x14ac:dyDescent="0.15">
      <c r="R206" s="114"/>
      <c r="S206" s="115"/>
      <c r="X206" s="114"/>
      <c r="AA206" s="115"/>
    </row>
    <row r="207" spans="18:38" x14ac:dyDescent="0.15">
      <c r="R207" s="114"/>
      <c r="S207" s="115"/>
      <c r="X207" s="114"/>
      <c r="AA207" s="115"/>
    </row>
    <row r="208" spans="18:38" x14ac:dyDescent="0.15">
      <c r="R208" s="114"/>
      <c r="S208" s="115"/>
      <c r="X208" s="114"/>
      <c r="AA208" s="115"/>
    </row>
    <row r="209" spans="18:27" x14ac:dyDescent="0.15">
      <c r="R209" s="114"/>
      <c r="S209" s="115"/>
      <c r="X209" s="114"/>
      <c r="AA209" s="115"/>
    </row>
    <row r="210" spans="18:27" x14ac:dyDescent="0.15">
      <c r="R210" s="114"/>
      <c r="S210" s="115"/>
      <c r="X210" s="114"/>
      <c r="AA210" s="115"/>
    </row>
    <row r="211" spans="18:27" x14ac:dyDescent="0.15">
      <c r="R211" s="114"/>
      <c r="S211" s="115"/>
      <c r="X211" s="114"/>
      <c r="AA211" s="115"/>
    </row>
    <row r="212" spans="18:27" x14ac:dyDescent="0.15">
      <c r="R212" s="114"/>
      <c r="S212" s="115"/>
      <c r="X212" s="114"/>
      <c r="AA212" s="115"/>
    </row>
    <row r="213" spans="18:27" x14ac:dyDescent="0.15">
      <c r="R213" s="114"/>
      <c r="S213" s="115"/>
      <c r="X213" s="114"/>
      <c r="AA213" s="115"/>
    </row>
    <row r="214" spans="18:27" x14ac:dyDescent="0.15">
      <c r="R214" s="114"/>
      <c r="S214" s="115"/>
      <c r="X214" s="114"/>
      <c r="AA214" s="115"/>
    </row>
    <row r="215" spans="18:27" x14ac:dyDescent="0.15">
      <c r="R215" s="114"/>
      <c r="S215" s="115"/>
      <c r="X215" s="114"/>
      <c r="AA215" s="115"/>
    </row>
    <row r="216" spans="18:27" x14ac:dyDescent="0.15">
      <c r="R216" s="114"/>
      <c r="S216" s="115"/>
      <c r="X216" s="114"/>
      <c r="AA216" s="115"/>
    </row>
    <row r="217" spans="18:27" x14ac:dyDescent="0.15">
      <c r="R217" s="114"/>
      <c r="S217" s="115"/>
      <c r="X217" s="114"/>
      <c r="AA217" s="115"/>
    </row>
    <row r="218" spans="18:27" x14ac:dyDescent="0.15">
      <c r="R218" s="114"/>
      <c r="S218" s="115"/>
      <c r="X218" s="114"/>
      <c r="AA218" s="115"/>
    </row>
    <row r="219" spans="18:27" x14ac:dyDescent="0.15">
      <c r="R219" s="114"/>
      <c r="S219" s="115"/>
      <c r="X219" s="114"/>
      <c r="AA219" s="115"/>
    </row>
    <row r="220" spans="18:27" x14ac:dyDescent="0.15">
      <c r="R220" s="114"/>
      <c r="S220" s="115"/>
      <c r="X220" s="114"/>
      <c r="AA220" s="115"/>
    </row>
    <row r="221" spans="18:27" x14ac:dyDescent="0.15">
      <c r="R221" s="114"/>
      <c r="S221" s="115"/>
      <c r="X221" s="114"/>
      <c r="AA221" s="115"/>
    </row>
    <row r="222" spans="18:27" x14ac:dyDescent="0.15">
      <c r="R222" s="114"/>
      <c r="S222" s="115"/>
      <c r="X222" s="114"/>
      <c r="AA222" s="115"/>
    </row>
    <row r="223" spans="18:27" x14ac:dyDescent="0.15">
      <c r="R223" s="114"/>
      <c r="S223" s="115"/>
      <c r="X223" s="114"/>
      <c r="AA223" s="115"/>
    </row>
    <row r="224" spans="18:27" x14ac:dyDescent="0.15">
      <c r="R224" s="114"/>
      <c r="S224" s="115"/>
      <c r="X224" s="114"/>
      <c r="AA224" s="115"/>
    </row>
    <row r="225" spans="18:27" x14ac:dyDescent="0.15">
      <c r="R225" s="114"/>
      <c r="S225" s="115"/>
      <c r="X225" s="114"/>
      <c r="AA225" s="115"/>
    </row>
    <row r="226" spans="18:27" x14ac:dyDescent="0.15">
      <c r="R226" s="114"/>
      <c r="S226" s="115"/>
      <c r="X226" s="114"/>
      <c r="AA226" s="115"/>
    </row>
    <row r="227" spans="18:27" x14ac:dyDescent="0.15">
      <c r="R227" s="114"/>
      <c r="S227" s="115"/>
      <c r="X227" s="114"/>
      <c r="AA227" s="115"/>
    </row>
    <row r="228" spans="18:27" x14ac:dyDescent="0.15">
      <c r="R228" s="114"/>
      <c r="S228" s="115"/>
      <c r="X228" s="114"/>
      <c r="AA228" s="115"/>
    </row>
    <row r="229" spans="18:27" x14ac:dyDescent="0.15">
      <c r="R229" s="114"/>
      <c r="S229" s="115"/>
      <c r="X229" s="114"/>
      <c r="AA229" s="115"/>
    </row>
    <row r="230" spans="18:27" x14ac:dyDescent="0.15">
      <c r="R230" s="114"/>
      <c r="S230" s="115"/>
      <c r="X230" s="114"/>
      <c r="AA230" s="115"/>
    </row>
    <row r="231" spans="18:27" x14ac:dyDescent="0.15">
      <c r="R231" s="114"/>
      <c r="S231" s="115"/>
      <c r="X231" s="114"/>
      <c r="AA231" s="115"/>
    </row>
    <row r="232" spans="18:27" x14ac:dyDescent="0.15">
      <c r="R232" s="114"/>
      <c r="S232" s="115"/>
      <c r="X232" s="114"/>
      <c r="AA232" s="115"/>
    </row>
    <row r="233" spans="18:27" x14ac:dyDescent="0.15">
      <c r="R233" s="114"/>
      <c r="S233" s="115"/>
      <c r="X233" s="114"/>
      <c r="AA233" s="115"/>
    </row>
    <row r="234" spans="18:27" x14ac:dyDescent="0.15">
      <c r="R234" s="114"/>
      <c r="S234" s="115"/>
      <c r="X234" s="114"/>
      <c r="AA234" s="115"/>
    </row>
    <row r="235" spans="18:27" x14ac:dyDescent="0.15">
      <c r="R235" s="114"/>
      <c r="S235" s="115"/>
      <c r="X235" s="114"/>
      <c r="AA235" s="115"/>
    </row>
    <row r="236" spans="18:27" x14ac:dyDescent="0.15">
      <c r="R236" s="114"/>
      <c r="S236" s="115"/>
      <c r="X236" s="114"/>
      <c r="AA236" s="115"/>
    </row>
    <row r="237" spans="18:27" x14ac:dyDescent="0.15">
      <c r="R237" s="114"/>
      <c r="S237" s="115"/>
      <c r="X237" s="114"/>
      <c r="AA237" s="115"/>
    </row>
    <row r="238" spans="18:27" x14ac:dyDescent="0.15">
      <c r="R238" s="114"/>
      <c r="S238" s="115"/>
      <c r="X238" s="114"/>
      <c r="AA238" s="115"/>
    </row>
    <row r="239" spans="18:27" x14ac:dyDescent="0.15">
      <c r="R239" s="114"/>
      <c r="S239" s="115"/>
      <c r="X239" s="114"/>
      <c r="AA239" s="115"/>
    </row>
    <row r="240" spans="18:27" x14ac:dyDescent="0.15">
      <c r="R240" s="114"/>
      <c r="S240" s="115"/>
      <c r="X240" s="114"/>
      <c r="AA240" s="115"/>
    </row>
    <row r="241" spans="18:27" x14ac:dyDescent="0.15">
      <c r="R241" s="114"/>
      <c r="S241" s="115"/>
      <c r="X241" s="114"/>
      <c r="AA241" s="115"/>
    </row>
    <row r="242" spans="18:27" x14ac:dyDescent="0.15">
      <c r="R242" s="114"/>
      <c r="S242" s="115"/>
      <c r="X242" s="114"/>
      <c r="AA242" s="115"/>
    </row>
    <row r="243" spans="18:27" x14ac:dyDescent="0.15">
      <c r="R243" s="114"/>
      <c r="S243" s="115"/>
      <c r="X243" s="114"/>
      <c r="AA243" s="115"/>
    </row>
    <row r="244" spans="18:27" x14ac:dyDescent="0.15">
      <c r="R244" s="114"/>
      <c r="S244" s="115"/>
      <c r="X244" s="114"/>
      <c r="AA244" s="115"/>
    </row>
    <row r="245" spans="18:27" x14ac:dyDescent="0.15">
      <c r="R245" s="114"/>
      <c r="S245" s="115"/>
      <c r="X245" s="114"/>
      <c r="AA245" s="115"/>
    </row>
    <row r="246" spans="18:27" x14ac:dyDescent="0.15">
      <c r="R246" s="114"/>
      <c r="S246" s="115"/>
      <c r="X246" s="114"/>
      <c r="AA246" s="115"/>
    </row>
    <row r="247" spans="18:27" x14ac:dyDescent="0.15">
      <c r="R247" s="114"/>
      <c r="S247" s="115"/>
      <c r="X247" s="114"/>
      <c r="AA247" s="115"/>
    </row>
    <row r="248" spans="18:27" x14ac:dyDescent="0.15">
      <c r="R248" s="114"/>
      <c r="S248" s="115"/>
      <c r="X248" s="114"/>
      <c r="AA248" s="115"/>
    </row>
    <row r="249" spans="18:27" x14ac:dyDescent="0.15">
      <c r="R249" s="114"/>
      <c r="S249" s="115"/>
      <c r="X249" s="114"/>
      <c r="AA249" s="115"/>
    </row>
    <row r="250" spans="18:27" x14ac:dyDescent="0.15">
      <c r="R250" s="114"/>
      <c r="S250" s="115"/>
      <c r="X250" s="114"/>
      <c r="AA250" s="115"/>
    </row>
    <row r="251" spans="18:27" x14ac:dyDescent="0.15">
      <c r="R251" s="114"/>
      <c r="S251" s="115"/>
      <c r="X251" s="114"/>
      <c r="AA251" s="115"/>
    </row>
    <row r="252" spans="18:27" x14ac:dyDescent="0.15">
      <c r="R252" s="114"/>
      <c r="S252" s="115"/>
      <c r="X252" s="114"/>
      <c r="AA252" s="115"/>
    </row>
    <row r="253" spans="18:27" x14ac:dyDescent="0.15">
      <c r="R253" s="114"/>
      <c r="S253" s="115"/>
      <c r="X253" s="114"/>
      <c r="AA253" s="115"/>
    </row>
    <row r="254" spans="18:27" x14ac:dyDescent="0.15">
      <c r="R254" s="114"/>
      <c r="S254" s="115"/>
      <c r="X254" s="114"/>
      <c r="AA254" s="115"/>
    </row>
    <row r="255" spans="18:27" x14ac:dyDescent="0.15">
      <c r="R255" s="114"/>
      <c r="S255" s="115"/>
      <c r="X255" s="114"/>
      <c r="AA255" s="115"/>
    </row>
    <row r="256" spans="18:27" x14ac:dyDescent="0.15">
      <c r="R256" s="114"/>
      <c r="S256" s="115"/>
      <c r="X256" s="114"/>
      <c r="AA256" s="115"/>
    </row>
    <row r="257" spans="18:27" x14ac:dyDescent="0.15">
      <c r="R257" s="114"/>
      <c r="S257" s="115"/>
      <c r="X257" s="114"/>
      <c r="AA257" s="115"/>
    </row>
    <row r="258" spans="18:27" x14ac:dyDescent="0.15">
      <c r="R258" s="114"/>
      <c r="S258" s="115"/>
      <c r="X258" s="114"/>
      <c r="AA258" s="115"/>
    </row>
    <row r="259" spans="18:27" x14ac:dyDescent="0.15">
      <c r="R259" s="114"/>
      <c r="S259" s="115"/>
      <c r="X259" s="114"/>
      <c r="AA259" s="115"/>
    </row>
    <row r="260" spans="18:27" x14ac:dyDescent="0.15">
      <c r="R260" s="114"/>
      <c r="S260" s="115"/>
      <c r="X260" s="114"/>
      <c r="AA260" s="115"/>
    </row>
    <row r="261" spans="18:27" x14ac:dyDescent="0.15">
      <c r="R261" s="114"/>
      <c r="S261" s="115"/>
      <c r="X261" s="114"/>
      <c r="AA261" s="115"/>
    </row>
    <row r="262" spans="18:27" x14ac:dyDescent="0.15">
      <c r="R262" s="114"/>
      <c r="S262" s="115"/>
      <c r="X262" s="114"/>
      <c r="AA262" s="115"/>
    </row>
    <row r="263" spans="18:27" x14ac:dyDescent="0.15">
      <c r="R263" s="114"/>
      <c r="S263" s="115"/>
      <c r="X263" s="114"/>
      <c r="AA263" s="115"/>
    </row>
    <row r="264" spans="18:27" x14ac:dyDescent="0.15">
      <c r="R264" s="114"/>
      <c r="S264" s="115"/>
      <c r="X264" s="114"/>
      <c r="AA264" s="115"/>
    </row>
    <row r="265" spans="18:27" x14ac:dyDescent="0.15">
      <c r="R265" s="114"/>
      <c r="S265" s="115"/>
      <c r="X265" s="114"/>
      <c r="AA265" s="115"/>
    </row>
    <row r="266" spans="18:27" x14ac:dyDescent="0.15">
      <c r="R266" s="114"/>
      <c r="S266" s="115"/>
      <c r="X266" s="114"/>
      <c r="AA266" s="115"/>
    </row>
    <row r="267" spans="18:27" x14ac:dyDescent="0.15">
      <c r="R267" s="114"/>
      <c r="S267" s="115"/>
      <c r="X267" s="114"/>
      <c r="AA267" s="115"/>
    </row>
    <row r="268" spans="18:27" x14ac:dyDescent="0.15">
      <c r="R268" s="114"/>
      <c r="S268" s="115"/>
      <c r="X268" s="114"/>
      <c r="AA268" s="115"/>
    </row>
    <row r="269" spans="18:27" x14ac:dyDescent="0.15">
      <c r="R269" s="114"/>
      <c r="S269" s="115"/>
      <c r="X269" s="114"/>
      <c r="AA269" s="115"/>
    </row>
    <row r="270" spans="18:27" x14ac:dyDescent="0.15">
      <c r="R270" s="114"/>
      <c r="S270" s="115"/>
      <c r="X270" s="114"/>
      <c r="AA270" s="115"/>
    </row>
    <row r="271" spans="18:27" x14ac:dyDescent="0.15">
      <c r="R271" s="114"/>
      <c r="S271" s="115"/>
      <c r="X271" s="114"/>
      <c r="AA271" s="115"/>
    </row>
    <row r="272" spans="18:27" x14ac:dyDescent="0.15">
      <c r="R272" s="114"/>
      <c r="S272" s="115"/>
      <c r="X272" s="114"/>
      <c r="AA272" s="115"/>
    </row>
    <row r="273" spans="18:27" x14ac:dyDescent="0.15">
      <c r="R273" s="114"/>
      <c r="S273" s="115"/>
      <c r="X273" s="114"/>
      <c r="AA273" s="115"/>
    </row>
    <row r="274" spans="18:27" x14ac:dyDescent="0.15">
      <c r="R274" s="114"/>
      <c r="S274" s="115"/>
      <c r="X274" s="114"/>
      <c r="AA274" s="115"/>
    </row>
    <row r="275" spans="18:27" x14ac:dyDescent="0.15">
      <c r="R275" s="114"/>
      <c r="S275" s="115"/>
      <c r="X275" s="114"/>
      <c r="AA275" s="115"/>
    </row>
    <row r="276" spans="18:27" x14ac:dyDescent="0.15">
      <c r="R276" s="114"/>
      <c r="S276" s="115"/>
      <c r="X276" s="114"/>
      <c r="AA276" s="115"/>
    </row>
    <row r="277" spans="18:27" x14ac:dyDescent="0.15">
      <c r="R277" s="114"/>
      <c r="S277" s="115"/>
      <c r="X277" s="114"/>
      <c r="AA277" s="115"/>
    </row>
    <row r="278" spans="18:27" x14ac:dyDescent="0.15">
      <c r="R278" s="114"/>
      <c r="S278" s="115"/>
      <c r="X278" s="114"/>
      <c r="AA278" s="115"/>
    </row>
    <row r="279" spans="18:27" x14ac:dyDescent="0.15">
      <c r="R279" s="114"/>
      <c r="S279" s="115"/>
      <c r="X279" s="114"/>
      <c r="AA279" s="115"/>
    </row>
    <row r="280" spans="18:27" x14ac:dyDescent="0.15">
      <c r="R280" s="114"/>
      <c r="S280" s="115"/>
      <c r="X280" s="114"/>
      <c r="AA280" s="115"/>
    </row>
    <row r="281" spans="18:27" x14ac:dyDescent="0.15">
      <c r="R281" s="114"/>
      <c r="S281" s="115"/>
      <c r="X281" s="114"/>
      <c r="AA281" s="115"/>
    </row>
    <row r="282" spans="18:27" x14ac:dyDescent="0.15">
      <c r="R282" s="114"/>
      <c r="S282" s="115"/>
      <c r="X282" s="114"/>
      <c r="AA282" s="115"/>
    </row>
    <row r="283" spans="18:27" x14ac:dyDescent="0.15">
      <c r="R283" s="114"/>
      <c r="S283" s="115"/>
      <c r="X283" s="114"/>
      <c r="AA283" s="115"/>
    </row>
    <row r="338" spans="21:22" x14ac:dyDescent="0.15">
      <c r="U338" s="114"/>
      <c r="V338" s="114"/>
    </row>
    <row r="339" spans="21:22" x14ac:dyDescent="0.15">
      <c r="U339" s="114"/>
      <c r="V339" s="114"/>
    </row>
    <row r="340" spans="21:22" x14ac:dyDescent="0.15">
      <c r="U340" s="114"/>
      <c r="V340" s="114"/>
    </row>
    <row r="341" spans="21:22" x14ac:dyDescent="0.15">
      <c r="U341" s="114"/>
      <c r="V341" s="114"/>
    </row>
    <row r="342" spans="21:22" x14ac:dyDescent="0.15">
      <c r="U342" s="114"/>
      <c r="V342" s="114"/>
    </row>
    <row r="343" spans="21:22" x14ac:dyDescent="0.15">
      <c r="U343" s="114"/>
      <c r="V343" s="114"/>
    </row>
    <row r="344" spans="21:22" x14ac:dyDescent="0.15">
      <c r="U344" s="114"/>
      <c r="V344" s="114"/>
    </row>
    <row r="345" spans="21:22" x14ac:dyDescent="0.15">
      <c r="U345" s="114"/>
      <c r="V345" s="114"/>
    </row>
    <row r="346" spans="21:22" x14ac:dyDescent="0.15">
      <c r="U346" s="114"/>
      <c r="V346" s="114"/>
    </row>
    <row r="347" spans="21:22" x14ac:dyDescent="0.15">
      <c r="U347" s="114"/>
      <c r="V347" s="114"/>
    </row>
    <row r="348" spans="21:22" x14ac:dyDescent="0.15">
      <c r="U348" s="114"/>
      <c r="V348" s="114"/>
    </row>
    <row r="349" spans="21:22" x14ac:dyDescent="0.15">
      <c r="U349" s="114"/>
      <c r="V349" s="114"/>
    </row>
    <row r="350" spans="21:22" x14ac:dyDescent="0.15">
      <c r="U350" s="114"/>
      <c r="V350" s="114"/>
    </row>
    <row r="351" spans="21:22" x14ac:dyDescent="0.15">
      <c r="U351" s="114"/>
      <c r="V351" s="114"/>
    </row>
    <row r="352" spans="21:22" x14ac:dyDescent="0.15">
      <c r="U352" s="114"/>
      <c r="V352" s="114"/>
    </row>
    <row r="353" spans="21:22" x14ac:dyDescent="0.15">
      <c r="U353" s="114"/>
      <c r="V353" s="114"/>
    </row>
    <row r="354" spans="21:22" x14ac:dyDescent="0.15">
      <c r="U354" s="114"/>
      <c r="V354" s="114"/>
    </row>
    <row r="355" spans="21:22" x14ac:dyDescent="0.15">
      <c r="U355" s="114"/>
      <c r="V355" s="114"/>
    </row>
    <row r="356" spans="21:22" x14ac:dyDescent="0.15">
      <c r="U356" s="114"/>
      <c r="V356" s="114"/>
    </row>
    <row r="357" spans="21:22" x14ac:dyDescent="0.15">
      <c r="U357" s="114"/>
      <c r="V357" s="114"/>
    </row>
    <row r="358" spans="21:22" x14ac:dyDescent="0.15">
      <c r="U358" s="114"/>
      <c r="V358" s="114"/>
    </row>
    <row r="359" spans="21:22" x14ac:dyDescent="0.15">
      <c r="U359" s="114"/>
      <c r="V359" s="114"/>
    </row>
    <row r="360" spans="21:22" x14ac:dyDescent="0.15">
      <c r="U360" s="114"/>
      <c r="V360" s="114"/>
    </row>
    <row r="361" spans="21:22" x14ac:dyDescent="0.15">
      <c r="U361" s="114"/>
      <c r="V361" s="114"/>
    </row>
    <row r="362" spans="21:22" x14ac:dyDescent="0.15">
      <c r="U362" s="114"/>
      <c r="V362" s="114"/>
    </row>
    <row r="363" spans="21:22" x14ac:dyDescent="0.15">
      <c r="U363" s="114"/>
      <c r="V363" s="114"/>
    </row>
    <row r="364" spans="21:22" x14ac:dyDescent="0.15">
      <c r="U364" s="114"/>
      <c r="V364" s="114"/>
    </row>
    <row r="365" spans="21:22" x14ac:dyDescent="0.15">
      <c r="U365" s="114"/>
      <c r="V365" s="114"/>
    </row>
    <row r="366" spans="21:22" x14ac:dyDescent="0.15">
      <c r="U366" s="114"/>
      <c r="V366" s="114"/>
    </row>
    <row r="367" spans="21:22" x14ac:dyDescent="0.15">
      <c r="U367" s="114"/>
      <c r="V367" s="114"/>
    </row>
    <row r="368" spans="21:22" x14ac:dyDescent="0.15">
      <c r="U368" s="114"/>
      <c r="V368" s="114"/>
    </row>
    <row r="369" spans="21:22" x14ac:dyDescent="0.15">
      <c r="U369" s="114"/>
      <c r="V369" s="114"/>
    </row>
    <row r="370" spans="21:22" x14ac:dyDescent="0.15">
      <c r="U370" s="114"/>
      <c r="V370" s="114"/>
    </row>
    <row r="371" spans="21:22" x14ac:dyDescent="0.15">
      <c r="U371" s="114"/>
      <c r="V371" s="114"/>
    </row>
    <row r="372" spans="21:22" x14ac:dyDescent="0.15">
      <c r="U372" s="114"/>
      <c r="V372" s="114"/>
    </row>
    <row r="373" spans="21:22" x14ac:dyDescent="0.15">
      <c r="U373" s="114"/>
      <c r="V373" s="114"/>
    </row>
    <row r="374" spans="21:22" x14ac:dyDescent="0.15">
      <c r="U374" s="114"/>
      <c r="V374" s="114"/>
    </row>
    <row r="375" spans="21:22" x14ac:dyDescent="0.15">
      <c r="U375" s="114"/>
      <c r="V375" s="114"/>
    </row>
    <row r="376" spans="21:22" x14ac:dyDescent="0.15">
      <c r="U376" s="114"/>
      <c r="V376" s="114"/>
    </row>
    <row r="377" spans="21:22" x14ac:dyDescent="0.15">
      <c r="U377" s="114"/>
      <c r="V377" s="114"/>
    </row>
    <row r="378" spans="21:22" x14ac:dyDescent="0.15">
      <c r="U378" s="114"/>
      <c r="V378" s="114"/>
    </row>
    <row r="379" spans="21:22" x14ac:dyDescent="0.15">
      <c r="U379" s="114"/>
      <c r="V379" s="114"/>
    </row>
    <row r="380" spans="21:22" x14ac:dyDescent="0.15">
      <c r="U380" s="114"/>
      <c r="V380" s="114"/>
    </row>
    <row r="381" spans="21:22" x14ac:dyDescent="0.15">
      <c r="U381" s="114"/>
      <c r="V381" s="114"/>
    </row>
    <row r="382" spans="21:22" x14ac:dyDescent="0.15">
      <c r="U382" s="114"/>
      <c r="V382" s="114"/>
    </row>
    <row r="383" spans="21:22" x14ac:dyDescent="0.15">
      <c r="U383" s="114"/>
      <c r="V383" s="114"/>
    </row>
    <row r="384" spans="21:22" x14ac:dyDescent="0.15">
      <c r="U384" s="114"/>
      <c r="V384" s="114"/>
    </row>
    <row r="385" spans="21:22" x14ac:dyDescent="0.15">
      <c r="U385" s="114"/>
      <c r="V385" s="114"/>
    </row>
    <row r="386" spans="21:22" x14ac:dyDescent="0.15">
      <c r="U386" s="114"/>
      <c r="V386" s="114"/>
    </row>
    <row r="387" spans="21:22" x14ac:dyDescent="0.15">
      <c r="U387" s="114"/>
      <c r="V387" s="114"/>
    </row>
    <row r="388" spans="21:22" x14ac:dyDescent="0.15">
      <c r="U388" s="114"/>
      <c r="V388" s="114"/>
    </row>
    <row r="389" spans="21:22" x14ac:dyDescent="0.15">
      <c r="U389" s="114"/>
      <c r="V389" s="114"/>
    </row>
    <row r="390" spans="21:22" x14ac:dyDescent="0.15">
      <c r="U390" s="114"/>
      <c r="V390" s="114"/>
    </row>
    <row r="391" spans="21:22" x14ac:dyDescent="0.15">
      <c r="U391" s="114"/>
      <c r="V391" s="114"/>
    </row>
    <row r="392" spans="21:22" x14ac:dyDescent="0.15">
      <c r="U392" s="114"/>
      <c r="V392" s="114"/>
    </row>
    <row r="393" spans="21:22" x14ac:dyDescent="0.15">
      <c r="U393" s="114"/>
      <c r="V393" s="114"/>
    </row>
    <row r="394" spans="21:22" x14ac:dyDescent="0.15">
      <c r="U394" s="114"/>
      <c r="V394" s="114"/>
    </row>
    <row r="395" spans="21:22" x14ac:dyDescent="0.15">
      <c r="U395" s="114"/>
      <c r="V395" s="114"/>
    </row>
    <row r="396" spans="21:22" x14ac:dyDescent="0.15">
      <c r="U396" s="114"/>
      <c r="V396" s="114"/>
    </row>
    <row r="397" spans="21:22" x14ac:dyDescent="0.15">
      <c r="U397" s="114"/>
      <c r="V397" s="114"/>
    </row>
    <row r="398" spans="21:22" x14ac:dyDescent="0.15">
      <c r="U398" s="114"/>
      <c r="V398" s="114"/>
    </row>
    <row r="399" spans="21:22" x14ac:dyDescent="0.15">
      <c r="U399" s="114"/>
      <c r="V399" s="114"/>
    </row>
    <row r="400" spans="21:22" x14ac:dyDescent="0.15">
      <c r="U400" s="114"/>
      <c r="V400" s="114"/>
    </row>
    <row r="401" spans="21:22" x14ac:dyDescent="0.15">
      <c r="U401" s="114"/>
      <c r="V401" s="114"/>
    </row>
    <row r="402" spans="21:22" x14ac:dyDescent="0.15">
      <c r="U402" s="114"/>
      <c r="V402" s="114"/>
    </row>
    <row r="403" spans="21:22" x14ac:dyDescent="0.15">
      <c r="U403" s="114"/>
      <c r="V403" s="114"/>
    </row>
    <row r="404" spans="21:22" x14ac:dyDescent="0.15">
      <c r="U404" s="114"/>
      <c r="V404" s="114"/>
    </row>
    <row r="405" spans="21:22" x14ac:dyDescent="0.15">
      <c r="U405" s="114"/>
      <c r="V405" s="114"/>
    </row>
    <row r="406" spans="21:22" x14ac:dyDescent="0.15">
      <c r="U406" s="114"/>
      <c r="V406" s="114"/>
    </row>
    <row r="407" spans="21:22" x14ac:dyDescent="0.15">
      <c r="U407" s="114"/>
      <c r="V407" s="114"/>
    </row>
    <row r="408" spans="21:22" x14ac:dyDescent="0.15">
      <c r="U408" s="114"/>
      <c r="V408" s="114"/>
    </row>
    <row r="409" spans="21:22" x14ac:dyDescent="0.15">
      <c r="U409" s="114"/>
      <c r="V409" s="114"/>
    </row>
    <row r="410" spans="21:22" x14ac:dyDescent="0.15">
      <c r="U410" s="114"/>
      <c r="V410" s="114"/>
    </row>
    <row r="411" spans="21:22" x14ac:dyDescent="0.15">
      <c r="U411" s="114"/>
      <c r="V411" s="114"/>
    </row>
    <row r="412" spans="21:22" x14ac:dyDescent="0.15">
      <c r="U412" s="114"/>
      <c r="V412" s="114"/>
    </row>
    <row r="413" spans="21:22" x14ac:dyDescent="0.15">
      <c r="U413" s="114"/>
      <c r="V413" s="114"/>
    </row>
    <row r="414" spans="21:22" x14ac:dyDescent="0.15">
      <c r="U414" s="114"/>
      <c r="V414" s="114"/>
    </row>
    <row r="415" spans="21:22" x14ac:dyDescent="0.15">
      <c r="U415" s="114"/>
      <c r="V415" s="114"/>
    </row>
    <row r="416" spans="21:22" x14ac:dyDescent="0.15">
      <c r="U416" s="114"/>
      <c r="V416" s="114"/>
    </row>
    <row r="417" spans="21:22" x14ac:dyDescent="0.15">
      <c r="U417" s="114"/>
      <c r="V417" s="114"/>
    </row>
    <row r="418" spans="21:22" x14ac:dyDescent="0.15">
      <c r="U418" s="114"/>
      <c r="V418" s="114"/>
    </row>
    <row r="419" spans="21:22" x14ac:dyDescent="0.15">
      <c r="U419" s="114"/>
      <c r="V419" s="114"/>
    </row>
    <row r="420" spans="21:22" x14ac:dyDescent="0.15">
      <c r="U420" s="114"/>
      <c r="V420" s="114"/>
    </row>
    <row r="421" spans="21:22" x14ac:dyDescent="0.15">
      <c r="U421" s="114"/>
      <c r="V421" s="114"/>
    </row>
    <row r="422" spans="21:22" x14ac:dyDescent="0.15">
      <c r="U422" s="114"/>
      <c r="V422" s="114"/>
    </row>
    <row r="423" spans="21:22" x14ac:dyDescent="0.15">
      <c r="U423" s="114"/>
      <c r="V423" s="114"/>
    </row>
    <row r="424" spans="21:22" x14ac:dyDescent="0.15">
      <c r="U424" s="114"/>
      <c r="V424" s="114"/>
    </row>
    <row r="425" spans="21:22" x14ac:dyDescent="0.15">
      <c r="U425" s="114"/>
      <c r="V425" s="114"/>
    </row>
    <row r="426" spans="21:22" x14ac:dyDescent="0.15">
      <c r="U426" s="114"/>
      <c r="V426" s="114"/>
    </row>
    <row r="427" spans="21:22" x14ac:dyDescent="0.15">
      <c r="U427" s="114"/>
      <c r="V427" s="114"/>
    </row>
    <row r="428" spans="21:22" x14ac:dyDescent="0.15">
      <c r="U428" s="114"/>
      <c r="V428" s="114"/>
    </row>
    <row r="429" spans="21:22" x14ac:dyDescent="0.15">
      <c r="U429" s="114"/>
      <c r="V429" s="114"/>
    </row>
    <row r="430" spans="21:22" x14ac:dyDescent="0.15">
      <c r="U430" s="114"/>
      <c r="V430" s="114"/>
    </row>
    <row r="431" spans="21:22" x14ac:dyDescent="0.15">
      <c r="U431" s="114"/>
      <c r="V431" s="114"/>
    </row>
    <row r="432" spans="21:22" x14ac:dyDescent="0.15">
      <c r="U432" s="114"/>
      <c r="V432" s="114"/>
    </row>
    <row r="433" spans="21:22" x14ac:dyDescent="0.15">
      <c r="U433" s="114"/>
      <c r="V433" s="114"/>
    </row>
    <row r="434" spans="21:22" x14ac:dyDescent="0.15">
      <c r="U434" s="114"/>
      <c r="V434" s="114"/>
    </row>
    <row r="435" spans="21:22" x14ac:dyDescent="0.15">
      <c r="U435" s="114"/>
      <c r="V435" s="114"/>
    </row>
    <row r="436" spans="21:22" x14ac:dyDescent="0.15">
      <c r="U436" s="114"/>
      <c r="V436" s="114"/>
    </row>
    <row r="437" spans="21:22" x14ac:dyDescent="0.15">
      <c r="U437" s="114"/>
      <c r="V437" s="114"/>
    </row>
    <row r="438" spans="21:22" x14ac:dyDescent="0.15">
      <c r="U438" s="114"/>
      <c r="V438" s="114"/>
    </row>
    <row r="439" spans="21:22" x14ac:dyDescent="0.15">
      <c r="U439" s="114"/>
      <c r="V439" s="114"/>
    </row>
    <row r="440" spans="21:22" x14ac:dyDescent="0.15">
      <c r="U440" s="114"/>
      <c r="V440" s="114"/>
    </row>
    <row r="441" spans="21:22" x14ac:dyDescent="0.15">
      <c r="U441" s="114"/>
      <c r="V441" s="114"/>
    </row>
    <row r="442" spans="21:22" x14ac:dyDescent="0.15">
      <c r="U442" s="114"/>
      <c r="V442" s="114"/>
    </row>
    <row r="443" spans="21:22" x14ac:dyDescent="0.15">
      <c r="U443" s="114"/>
      <c r="V443" s="114"/>
    </row>
    <row r="444" spans="21:22" x14ac:dyDescent="0.15">
      <c r="U444" s="114"/>
      <c r="V444" s="114"/>
    </row>
    <row r="445" spans="21:22" x14ac:dyDescent="0.15">
      <c r="U445" s="114"/>
      <c r="V445" s="114"/>
    </row>
    <row r="446" spans="21:22" x14ac:dyDescent="0.15">
      <c r="U446" s="114"/>
      <c r="V446" s="114"/>
    </row>
    <row r="447" spans="21:22" x14ac:dyDescent="0.15">
      <c r="U447" s="114"/>
      <c r="V447" s="114"/>
    </row>
    <row r="448" spans="21:22" x14ac:dyDescent="0.15">
      <c r="U448" s="114"/>
      <c r="V448" s="114"/>
    </row>
    <row r="449" spans="21:22" x14ac:dyDescent="0.15">
      <c r="U449" s="114"/>
      <c r="V449" s="114"/>
    </row>
    <row r="450" spans="21:22" x14ac:dyDescent="0.15">
      <c r="U450" s="114"/>
      <c r="V450" s="114"/>
    </row>
    <row r="451" spans="21:22" x14ac:dyDescent="0.15">
      <c r="U451" s="114"/>
      <c r="V451" s="114"/>
    </row>
    <row r="452" spans="21:22" x14ac:dyDescent="0.15">
      <c r="U452" s="114"/>
      <c r="V452" s="114"/>
    </row>
    <row r="453" spans="21:22" x14ac:dyDescent="0.15">
      <c r="U453" s="114"/>
      <c r="V453" s="114"/>
    </row>
    <row r="454" spans="21:22" x14ac:dyDescent="0.15">
      <c r="U454" s="114"/>
      <c r="V454" s="114"/>
    </row>
    <row r="455" spans="21:22" x14ac:dyDescent="0.15">
      <c r="U455" s="114"/>
      <c r="V455" s="114"/>
    </row>
    <row r="456" spans="21:22" x14ac:dyDescent="0.15">
      <c r="U456" s="114"/>
      <c r="V456" s="114"/>
    </row>
    <row r="457" spans="21:22" x14ac:dyDescent="0.15">
      <c r="U457" s="114"/>
      <c r="V457" s="114"/>
    </row>
    <row r="458" spans="21:22" x14ac:dyDescent="0.15">
      <c r="U458" s="114"/>
      <c r="V458" s="114"/>
    </row>
    <row r="459" spans="21:22" x14ac:dyDescent="0.15">
      <c r="U459" s="114"/>
      <c r="V459" s="114"/>
    </row>
    <row r="460" spans="21:22" x14ac:dyDescent="0.15">
      <c r="U460" s="114"/>
      <c r="V460" s="114"/>
    </row>
    <row r="461" spans="21:22" x14ac:dyDescent="0.15">
      <c r="U461" s="114"/>
      <c r="V461" s="114"/>
    </row>
    <row r="462" spans="21:22" x14ac:dyDescent="0.15">
      <c r="U462" s="114"/>
      <c r="V462" s="114"/>
    </row>
    <row r="463" spans="21:22" x14ac:dyDescent="0.15">
      <c r="U463" s="114"/>
      <c r="V463" s="114"/>
    </row>
    <row r="464" spans="21:22" x14ac:dyDescent="0.15">
      <c r="U464" s="114"/>
      <c r="V464" s="114"/>
    </row>
    <row r="465" spans="21:22" x14ac:dyDescent="0.15">
      <c r="U465" s="114"/>
      <c r="V465" s="114"/>
    </row>
    <row r="466" spans="21:22" x14ac:dyDescent="0.15">
      <c r="U466" s="114"/>
      <c r="V466" s="114"/>
    </row>
    <row r="467" spans="21:22" x14ac:dyDescent="0.15">
      <c r="U467" s="114"/>
      <c r="V467" s="114"/>
    </row>
    <row r="468" spans="21:22" x14ac:dyDescent="0.15">
      <c r="U468" s="114"/>
      <c r="V468" s="114"/>
    </row>
    <row r="469" spans="21:22" x14ac:dyDescent="0.15">
      <c r="U469" s="114"/>
      <c r="V469" s="114"/>
    </row>
    <row r="470" spans="21:22" x14ac:dyDescent="0.15">
      <c r="U470" s="114"/>
      <c r="V470" s="114"/>
    </row>
    <row r="471" spans="21:22" x14ac:dyDescent="0.15">
      <c r="U471" s="114"/>
      <c r="V471" s="114"/>
    </row>
    <row r="472" spans="21:22" x14ac:dyDescent="0.15">
      <c r="U472" s="114"/>
      <c r="V472" s="114"/>
    </row>
    <row r="473" spans="21:22" x14ac:dyDescent="0.15">
      <c r="U473" s="114"/>
      <c r="V473" s="114"/>
    </row>
    <row r="474" spans="21:22" x14ac:dyDescent="0.15">
      <c r="U474" s="114"/>
      <c r="V474" s="114"/>
    </row>
    <row r="475" spans="21:22" x14ac:dyDescent="0.15">
      <c r="U475" s="114"/>
      <c r="V475" s="114"/>
    </row>
    <row r="476" spans="21:22" x14ac:dyDescent="0.15">
      <c r="U476" s="114"/>
      <c r="V476" s="114"/>
    </row>
    <row r="477" spans="21:22" x14ac:dyDescent="0.15">
      <c r="U477" s="114"/>
      <c r="V477" s="114"/>
    </row>
    <row r="478" spans="21:22" x14ac:dyDescent="0.15">
      <c r="U478" s="114"/>
      <c r="V478" s="114"/>
    </row>
    <row r="479" spans="21:22" x14ac:dyDescent="0.15">
      <c r="U479" s="114"/>
      <c r="V479" s="114"/>
    </row>
    <row r="480" spans="21:22" x14ac:dyDescent="0.15">
      <c r="U480" s="114"/>
      <c r="V480" s="114"/>
    </row>
    <row r="481" spans="21:22" x14ac:dyDescent="0.15">
      <c r="U481" s="114"/>
      <c r="V481" s="114"/>
    </row>
    <row r="482" spans="21:22" x14ac:dyDescent="0.15">
      <c r="U482" s="114"/>
      <c r="V482" s="114"/>
    </row>
    <row r="483" spans="21:22" x14ac:dyDescent="0.15">
      <c r="U483" s="114"/>
      <c r="V483" s="114"/>
    </row>
    <row r="484" spans="21:22" x14ac:dyDescent="0.15">
      <c r="U484" s="114"/>
      <c r="V484" s="114"/>
    </row>
    <row r="485" spans="21:22" x14ac:dyDescent="0.15">
      <c r="U485" s="114"/>
      <c r="V485" s="114"/>
    </row>
    <row r="486" spans="21:22" x14ac:dyDescent="0.15">
      <c r="U486" s="114"/>
      <c r="V486" s="114"/>
    </row>
    <row r="487" spans="21:22" x14ac:dyDescent="0.15">
      <c r="U487" s="114"/>
      <c r="V487" s="114"/>
    </row>
    <row r="488" spans="21:22" x14ac:dyDescent="0.15">
      <c r="U488" s="114"/>
      <c r="V488" s="114"/>
    </row>
    <row r="489" spans="21:22" x14ac:dyDescent="0.15">
      <c r="U489" s="114"/>
      <c r="V489" s="114"/>
    </row>
  </sheetData>
  <sheetProtection algorithmName="SHA-512" hashValue="6SsrzfDfpdJcw++t8iSg0HoF/1zAgL6BUhyNOhCyiDusn+2CKvbCfvhhzUrIQ4PrFX4iyIuHh8j1d0W0SYrp6Q==" saltValue="s3TQon+LB7jl4C2gMK+D6w==" spinCount="100000" sheet="1" objects="1" scenarios="1"/>
  <mergeCells count="38">
    <mergeCell ref="AA1:AC1"/>
    <mergeCell ref="N1:P3"/>
    <mergeCell ref="AD5:AD6"/>
    <mergeCell ref="I40:P40"/>
    <mergeCell ref="I31:P31"/>
    <mergeCell ref="Q31:Q32"/>
    <mergeCell ref="R31:U31"/>
    <mergeCell ref="I17:P17"/>
    <mergeCell ref="Q17:Q18"/>
    <mergeCell ref="R17:U17"/>
    <mergeCell ref="I5:P5"/>
    <mergeCell ref="Q5:Q6"/>
    <mergeCell ref="R5:U5"/>
    <mergeCell ref="V5:W6"/>
    <mergeCell ref="X5:X6"/>
    <mergeCell ref="Y5:Z5"/>
    <mergeCell ref="AA5:AA6"/>
    <mergeCell ref="AB5:AC5"/>
    <mergeCell ref="AD31:AD32"/>
    <mergeCell ref="V17:W18"/>
    <mergeCell ref="X17:X18"/>
    <mergeCell ref="Y17:Z17"/>
    <mergeCell ref="AA17:AA18"/>
    <mergeCell ref="AB17:AC17"/>
    <mergeCell ref="AD17:AD18"/>
    <mergeCell ref="V31:W32"/>
    <mergeCell ref="X31:X32"/>
    <mergeCell ref="Y31:Z31"/>
    <mergeCell ref="AA31:AA32"/>
    <mergeCell ref="AB31:AC31"/>
    <mergeCell ref="AB40:AC40"/>
    <mergeCell ref="AD40:AD41"/>
    <mergeCell ref="Q40:Q41"/>
    <mergeCell ref="R40:U40"/>
    <mergeCell ref="V40:W41"/>
    <mergeCell ref="X40:X41"/>
    <mergeCell ref="Y40:Z40"/>
    <mergeCell ref="AA40:AA41"/>
  </mergeCells>
  <phoneticPr fontId="2"/>
  <conditionalFormatting sqref="X1:X1048576 AA2:AA1048576">
    <cfRule type="containsText" dxfId="20" priority="56" operator="containsText" text="－">
      <formula>NOT(ISERROR(SEARCH("－",X1)))</formula>
    </cfRule>
    <cfRule type="containsText" dxfId="19" priority="172" operator="containsText" text="↓">
      <formula>NOT(ISERROR(SEARCH("↓",X1)))</formula>
    </cfRule>
    <cfRule type="containsText" dxfId="18" priority="173" operator="containsText" text="↑">
      <formula>NOT(ISERROR(SEARCH("↑",X1)))</formula>
    </cfRule>
  </conditionalFormatting>
  <conditionalFormatting sqref="L1:P5 L7:P17 L33:P40 L42:P1048576 L19:P31">
    <cfRule type="containsText" dxfId="17" priority="45" operator="containsText" text="×">
      <formula>NOT(ISERROR(SEARCH("×",L1)))</formula>
    </cfRule>
  </conditionalFormatting>
  <conditionalFormatting sqref="I1:I1048576">
    <cfRule type="cellIs" dxfId="16" priority="70" operator="between">
      <formula>1E-26</formula>
      <formula>0.05</formula>
    </cfRule>
  </conditionalFormatting>
  <conditionalFormatting sqref="AA1 Y1:Z1048576 AB2:AC1048576">
    <cfRule type="containsText" dxfId="15" priority="33" operator="containsText" text="判定外">
      <formula>NOT(ISERROR(SEARCH("判定外",Y1)))</formula>
    </cfRule>
    <cfRule type="containsText" dxfId="14" priority="34" operator="containsText" text="×">
      <formula>NOT(ISERROR(SEARCH("×",Y1)))</formula>
    </cfRule>
    <cfRule type="containsText" dxfId="13" priority="35" operator="containsText" text="減少">
      <formula>NOT(ISERROR(SEARCH("減少",Y1)))</formula>
    </cfRule>
    <cfRule type="containsText" dxfId="12" priority="36" operator="containsText" text="増加">
      <formula>NOT(ISERROR(SEARCH("増加",Y1)))</formula>
    </cfRule>
  </conditionalFormatting>
  <conditionalFormatting sqref="V1:V1048576">
    <cfRule type="containsText" dxfId="11" priority="46" operator="containsText" text="－">
      <formula>NOT(ISERROR(SEARCH("－",V1)))</formula>
    </cfRule>
    <cfRule type="containsText" dxfId="10" priority="47" operator="containsText" text="↓↓↑↓">
      <formula>NOT(ISERROR(SEARCH("↓↓↑↓",V1)))</formula>
    </cfRule>
    <cfRule type="containsText" dxfId="9" priority="48" operator="containsText" text="↓↑↓↓">
      <formula>NOT(ISERROR(SEARCH("↓↑↓↓",V1)))</formula>
    </cfRule>
    <cfRule type="containsText" dxfId="8" priority="49" operator="containsText" text="↑↓↑↑">
      <formula>NOT(ISERROR(SEARCH("↑↓↑↑",V1)))</formula>
    </cfRule>
    <cfRule type="containsText" dxfId="7" priority="50" operator="containsText" text="↑↑↓↑">
      <formula>NOT(ISERROR(SEARCH("↑↑↓↑",V1)))</formula>
    </cfRule>
  </conditionalFormatting>
  <conditionalFormatting sqref="Q2:Q1048576">
    <cfRule type="containsText" dxfId="6" priority="43" operator="containsText" text="同程度">
      <formula>NOT(ISERROR(SEARCH("同程度",Q2)))</formula>
    </cfRule>
    <cfRule type="containsText" dxfId="5" priority="44" operator="containsText" text="―">
      <formula>NOT(ISERROR(SEARCH("―",Q2)))</formula>
    </cfRule>
  </conditionalFormatting>
  <conditionalFormatting sqref="R2:U1048576">
    <cfRule type="containsText" dxfId="4" priority="40" operator="containsText" text="－">
      <formula>NOT(ISERROR(SEARCH("－",R2)))</formula>
    </cfRule>
    <cfRule type="containsText" dxfId="3" priority="41" operator="containsText" text="↓">
      <formula>NOT(ISERROR(SEARCH("↓",R2)))</formula>
    </cfRule>
    <cfRule type="containsText" dxfId="2" priority="42" operator="containsText" text="↑">
      <formula>NOT(ISERROR(SEARCH("↑",R2)))</formula>
    </cfRule>
  </conditionalFormatting>
  <dataValidations count="1">
    <dataValidation type="list" allowBlank="1" showInputMessage="1" showErrorMessage="1" sqref="AD42:AD43 AD7:AD13 AD33:AD36 AD19:AD27" xr:uid="{CF0292CE-44CE-42F6-AA15-4C8832E797C3}">
      <formula1>$AI$2:$AI$9</formula1>
    </dataValidation>
  </dataValidations>
  <hyperlinks>
    <hyperlink ref="C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Footer xml:space="preserve">&amp;R&amp;6出典：大学改革支援・学位授与機構「大学基本情報」（https://portal.niad.ac.jp/ptrt/table.html）を加工して作成
高知大学学則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O31"/>
  <sheetViews>
    <sheetView workbookViewId="0">
      <selection activeCell="B24" sqref="B24"/>
    </sheetView>
  </sheetViews>
  <sheetFormatPr defaultRowHeight="13.5" x14ac:dyDescent="0.15"/>
  <cols>
    <col min="1" max="1" width="11.625" bestFit="1" customWidth="1"/>
  </cols>
  <sheetData>
    <row r="1" spans="1:15" ht="35.25" customHeight="1" thickBot="1" x14ac:dyDescent="0.2">
      <c r="A1" s="9" t="s">
        <v>25</v>
      </c>
    </row>
    <row r="3" spans="1:15" x14ac:dyDescent="0.15">
      <c r="A3" s="123"/>
      <c r="B3" s="257" t="s">
        <v>233</v>
      </c>
      <c r="C3" s="257"/>
      <c r="D3" s="257"/>
      <c r="E3" s="257"/>
      <c r="F3" s="257"/>
      <c r="G3" s="258"/>
      <c r="H3" s="259" t="s">
        <v>234</v>
      </c>
      <c r="I3" s="257"/>
      <c r="J3" s="257"/>
      <c r="K3" s="257"/>
      <c r="L3" s="257"/>
      <c r="M3" s="260"/>
      <c r="N3" s="148" t="s">
        <v>247</v>
      </c>
      <c r="O3" s="149" t="s">
        <v>248</v>
      </c>
    </row>
    <row r="4" spans="1:15" ht="40.5" x14ac:dyDescent="0.15">
      <c r="A4" s="124"/>
      <c r="B4" s="125" t="s">
        <v>209</v>
      </c>
      <c r="C4" s="125" t="s">
        <v>210</v>
      </c>
      <c r="D4" s="125" t="s">
        <v>211</v>
      </c>
      <c r="E4" s="125" t="s">
        <v>212</v>
      </c>
      <c r="F4" s="125" t="s">
        <v>213</v>
      </c>
      <c r="G4" s="131" t="s">
        <v>214</v>
      </c>
      <c r="H4" s="130" t="s">
        <v>209</v>
      </c>
      <c r="I4" s="125" t="s">
        <v>210</v>
      </c>
      <c r="J4" s="125" t="s">
        <v>211</v>
      </c>
      <c r="K4" s="125" t="s">
        <v>212</v>
      </c>
      <c r="L4" s="125" t="s">
        <v>213</v>
      </c>
      <c r="M4" s="145" t="s">
        <v>214</v>
      </c>
      <c r="N4" s="146" t="s">
        <v>246</v>
      </c>
      <c r="O4" s="147" t="s">
        <v>246</v>
      </c>
    </row>
    <row r="5" spans="1:15" ht="14.25" customHeight="1" x14ac:dyDescent="0.15">
      <c r="A5" s="126" t="s">
        <v>226</v>
      </c>
      <c r="B5" s="121">
        <v>1268</v>
      </c>
      <c r="C5" s="121">
        <v>557</v>
      </c>
      <c r="D5" s="121">
        <v>1085</v>
      </c>
      <c r="E5" s="121">
        <v>977</v>
      </c>
      <c r="F5" s="121">
        <v>841</v>
      </c>
      <c r="G5" s="132">
        <v>249</v>
      </c>
      <c r="H5" s="122">
        <v>1120</v>
      </c>
      <c r="I5" s="120">
        <v>520</v>
      </c>
      <c r="J5" s="120">
        <v>980</v>
      </c>
      <c r="K5" s="120">
        <v>945</v>
      </c>
      <c r="L5" s="120">
        <v>800</v>
      </c>
      <c r="M5" s="144">
        <v>240</v>
      </c>
      <c r="N5" s="150">
        <f>SUM(B5:G5)</f>
        <v>4977</v>
      </c>
      <c r="O5" s="151">
        <f>SUM(H5:M5)</f>
        <v>4605</v>
      </c>
    </row>
    <row r="6" spans="1:15" x14ac:dyDescent="0.15">
      <c r="A6" s="126" t="s">
        <v>203</v>
      </c>
      <c r="B6" s="121">
        <v>1229</v>
      </c>
      <c r="C6" s="121">
        <v>564</v>
      </c>
      <c r="D6" s="121">
        <v>1075</v>
      </c>
      <c r="E6" s="121">
        <v>983</v>
      </c>
      <c r="F6" s="121">
        <v>845</v>
      </c>
      <c r="G6" s="132">
        <v>269</v>
      </c>
      <c r="H6" s="122">
        <v>1120</v>
      </c>
      <c r="I6" s="120">
        <v>520</v>
      </c>
      <c r="J6" s="120">
        <v>980</v>
      </c>
      <c r="K6" s="120">
        <v>945</v>
      </c>
      <c r="L6" s="120">
        <v>800</v>
      </c>
      <c r="M6" s="144">
        <v>240</v>
      </c>
      <c r="N6" s="150">
        <f t="shared" ref="N6:N14" si="0">SUM(B6:G6)</f>
        <v>4965</v>
      </c>
      <c r="O6" s="151">
        <f t="shared" ref="O6:O14" si="1">SUM(H6:M6)</f>
        <v>4605</v>
      </c>
    </row>
    <row r="7" spans="1:15" x14ac:dyDescent="0.15">
      <c r="A7" s="126" t="s">
        <v>204</v>
      </c>
      <c r="B7" s="121">
        <v>1254</v>
      </c>
      <c r="C7" s="121">
        <v>558</v>
      </c>
      <c r="D7" s="121">
        <v>1062</v>
      </c>
      <c r="E7" s="121">
        <v>970</v>
      </c>
      <c r="F7" s="121">
        <v>842</v>
      </c>
      <c r="G7" s="132">
        <v>265</v>
      </c>
      <c r="H7" s="122">
        <v>1120</v>
      </c>
      <c r="I7" s="120">
        <v>520</v>
      </c>
      <c r="J7" s="120">
        <v>980</v>
      </c>
      <c r="K7" s="120">
        <v>945</v>
      </c>
      <c r="L7" s="120">
        <v>800</v>
      </c>
      <c r="M7" s="144">
        <v>240</v>
      </c>
      <c r="N7" s="150">
        <f t="shared" si="0"/>
        <v>4951</v>
      </c>
      <c r="O7" s="151">
        <f t="shared" si="1"/>
        <v>4605</v>
      </c>
    </row>
    <row r="8" spans="1:15" x14ac:dyDescent="0.15">
      <c r="A8" s="126" t="s">
        <v>205</v>
      </c>
      <c r="B8" s="121">
        <v>1225</v>
      </c>
      <c r="C8" s="121">
        <v>559</v>
      </c>
      <c r="D8" s="121">
        <v>1048</v>
      </c>
      <c r="E8" s="121">
        <v>977</v>
      </c>
      <c r="F8" s="121">
        <v>845</v>
      </c>
      <c r="G8" s="132">
        <v>271</v>
      </c>
      <c r="H8" s="122">
        <v>1120</v>
      </c>
      <c r="I8" s="120">
        <v>520</v>
      </c>
      <c r="J8" s="120">
        <v>980</v>
      </c>
      <c r="K8" s="120">
        <v>945</v>
      </c>
      <c r="L8" s="120">
        <v>800</v>
      </c>
      <c r="M8" s="144">
        <v>240</v>
      </c>
      <c r="N8" s="150">
        <f t="shared" si="0"/>
        <v>4925</v>
      </c>
      <c r="O8" s="151">
        <f t="shared" si="1"/>
        <v>4605</v>
      </c>
    </row>
    <row r="9" spans="1:15" x14ac:dyDescent="0.15">
      <c r="A9" s="126" t="s">
        <v>227</v>
      </c>
      <c r="B9" s="121">
        <v>1224</v>
      </c>
      <c r="C9" s="121">
        <v>557</v>
      </c>
      <c r="D9" s="121">
        <v>1047</v>
      </c>
      <c r="E9" s="121">
        <v>960</v>
      </c>
      <c r="F9" s="121">
        <v>850</v>
      </c>
      <c r="G9" s="132">
        <v>266</v>
      </c>
      <c r="H9" s="122">
        <v>1118</v>
      </c>
      <c r="I9" s="120">
        <v>520</v>
      </c>
      <c r="J9" s="120">
        <v>980</v>
      </c>
      <c r="K9" s="120">
        <v>945</v>
      </c>
      <c r="L9" s="120">
        <v>802</v>
      </c>
      <c r="M9" s="144">
        <v>240</v>
      </c>
      <c r="N9" s="150">
        <f t="shared" si="0"/>
        <v>4904</v>
      </c>
      <c r="O9" s="151">
        <f t="shared" si="1"/>
        <v>4605</v>
      </c>
    </row>
    <row r="10" spans="1:15" x14ac:dyDescent="0.15">
      <c r="A10" s="126" t="s">
        <v>228</v>
      </c>
      <c r="B10" s="137">
        <v>1248</v>
      </c>
      <c r="C10" s="137">
        <v>560</v>
      </c>
      <c r="D10" s="137">
        <v>1070</v>
      </c>
      <c r="E10" s="137">
        <v>955</v>
      </c>
      <c r="F10" s="137">
        <v>857</v>
      </c>
      <c r="G10" s="132">
        <v>255</v>
      </c>
      <c r="H10" s="138">
        <v>1116</v>
      </c>
      <c r="I10" s="137">
        <v>520</v>
      </c>
      <c r="J10" s="137">
        <v>980</v>
      </c>
      <c r="K10" s="137">
        <v>945</v>
      </c>
      <c r="L10" s="137">
        <v>804</v>
      </c>
      <c r="M10" s="144">
        <v>240</v>
      </c>
      <c r="N10" s="150">
        <f t="shared" si="0"/>
        <v>4945</v>
      </c>
      <c r="O10" s="151">
        <f t="shared" si="1"/>
        <v>4605</v>
      </c>
    </row>
    <row r="11" spans="1:15" x14ac:dyDescent="0.15">
      <c r="A11" s="126" t="s">
        <v>229</v>
      </c>
      <c r="B11" s="137"/>
      <c r="C11" s="137"/>
      <c r="D11" s="137"/>
      <c r="E11" s="137"/>
      <c r="F11" s="137"/>
      <c r="G11" s="132"/>
      <c r="H11" s="138"/>
      <c r="I11" s="137"/>
      <c r="J11" s="137"/>
      <c r="K11" s="137"/>
      <c r="L11" s="137"/>
      <c r="M11" s="144"/>
      <c r="N11" s="150">
        <f t="shared" si="0"/>
        <v>0</v>
      </c>
      <c r="O11" s="151">
        <f t="shared" si="1"/>
        <v>0</v>
      </c>
    </row>
    <row r="12" spans="1:15" x14ac:dyDescent="0.15">
      <c r="A12" s="126" t="s">
        <v>230</v>
      </c>
      <c r="B12" s="137"/>
      <c r="C12" s="137"/>
      <c r="D12" s="137"/>
      <c r="E12" s="137"/>
      <c r="F12" s="137"/>
      <c r="G12" s="132"/>
      <c r="H12" s="138"/>
      <c r="I12" s="137"/>
      <c r="J12" s="137"/>
      <c r="K12" s="137"/>
      <c r="L12" s="137"/>
      <c r="M12" s="144"/>
      <c r="N12" s="150">
        <f t="shared" si="0"/>
        <v>0</v>
      </c>
      <c r="O12" s="151">
        <f t="shared" si="1"/>
        <v>0</v>
      </c>
    </row>
    <row r="13" spans="1:15" x14ac:dyDescent="0.15">
      <c r="A13" s="126" t="s">
        <v>231</v>
      </c>
      <c r="B13" s="137"/>
      <c r="C13" s="137"/>
      <c r="D13" s="137"/>
      <c r="E13" s="137"/>
      <c r="F13" s="137"/>
      <c r="G13" s="132"/>
      <c r="H13" s="138"/>
      <c r="I13" s="137"/>
      <c r="J13" s="137"/>
      <c r="K13" s="137"/>
      <c r="L13" s="137"/>
      <c r="M13" s="144"/>
      <c r="N13" s="150">
        <f t="shared" si="0"/>
        <v>0</v>
      </c>
      <c r="O13" s="151">
        <f t="shared" si="1"/>
        <v>0</v>
      </c>
    </row>
    <row r="14" spans="1:15" x14ac:dyDescent="0.15">
      <c r="A14" s="126" t="s">
        <v>232</v>
      </c>
      <c r="B14" s="137"/>
      <c r="C14" s="137"/>
      <c r="D14" s="137"/>
      <c r="E14" s="137"/>
      <c r="F14" s="137"/>
      <c r="G14" s="132"/>
      <c r="H14" s="138"/>
      <c r="I14" s="137"/>
      <c r="J14" s="137"/>
      <c r="K14" s="137"/>
      <c r="L14" s="137"/>
      <c r="M14" s="144"/>
      <c r="N14" s="150">
        <f t="shared" si="0"/>
        <v>0</v>
      </c>
      <c r="O14" s="151">
        <f t="shared" si="1"/>
        <v>0</v>
      </c>
    </row>
    <row r="16" spans="1:15" ht="13.5" customHeight="1" x14ac:dyDescent="0.15"/>
    <row r="17" spans="2:7" x14ac:dyDescent="0.15">
      <c r="B17" s="141"/>
      <c r="C17" s="141"/>
      <c r="D17" s="141"/>
      <c r="E17" s="141"/>
      <c r="F17" s="141"/>
      <c r="G17" s="141"/>
    </row>
    <row r="18" spans="2:7" ht="13.5" customHeight="1" x14ac:dyDescent="0.15"/>
    <row r="20" spans="2:7" ht="13.5" customHeight="1" x14ac:dyDescent="0.15"/>
    <row r="22" spans="2:7" ht="13.5" customHeight="1" x14ac:dyDescent="0.15"/>
    <row r="24" spans="2:7" ht="13.5" customHeight="1" x14ac:dyDescent="0.15"/>
    <row r="26" spans="2:7" ht="13.5" customHeight="1" x14ac:dyDescent="0.15"/>
    <row r="29" spans="2:7" ht="13.5" customHeight="1" x14ac:dyDescent="0.15"/>
    <row r="31" spans="2:7" ht="13.5" customHeight="1" x14ac:dyDescent="0.15"/>
  </sheetData>
  <mergeCells count="2">
    <mergeCell ref="B3:G3"/>
    <mergeCell ref="H3:M3"/>
  </mergeCells>
  <phoneticPr fontId="2"/>
  <conditionalFormatting sqref="A5:O14">
    <cfRule type="expression" dxfId="1" priority="1">
      <formula>MOD(ROW(),2)=0</formula>
    </cfRule>
  </conditionalFormatting>
  <hyperlinks>
    <hyperlink ref="A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高知大学学則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AC29"/>
  <sheetViews>
    <sheetView workbookViewId="0">
      <selection activeCell="C13" sqref="C13"/>
    </sheetView>
  </sheetViews>
  <sheetFormatPr defaultRowHeight="13.5" x14ac:dyDescent="0.15"/>
  <cols>
    <col min="1" max="1" width="7.375" style="117" customWidth="1"/>
    <col min="2" max="5" width="9.625" style="117" customWidth="1"/>
  </cols>
  <sheetData>
    <row r="1" spans="1:29" ht="35.25" customHeight="1" thickBot="1" x14ac:dyDescent="0.2">
      <c r="A1" s="261" t="s">
        <v>25</v>
      </c>
      <c r="B1" s="262"/>
    </row>
    <row r="2" spans="1:29" x14ac:dyDescent="0.15">
      <c r="A2" s="135"/>
    </row>
    <row r="3" spans="1:29" x14ac:dyDescent="0.15">
      <c r="A3"/>
      <c r="B3" s="257" t="s">
        <v>233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8"/>
      <c r="N3" s="259" t="s">
        <v>234</v>
      </c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60"/>
      <c r="Z3" s="263" t="s">
        <v>247</v>
      </c>
      <c r="AA3" s="264"/>
      <c r="AB3" s="264" t="s">
        <v>248</v>
      </c>
      <c r="AC3" s="264"/>
    </row>
    <row r="4" spans="1:29" ht="54" x14ac:dyDescent="0.15">
      <c r="A4"/>
      <c r="B4" s="127" t="s">
        <v>215</v>
      </c>
      <c r="C4" s="127" t="s">
        <v>216</v>
      </c>
      <c r="D4" s="127" t="s">
        <v>217</v>
      </c>
      <c r="E4" s="127" t="s">
        <v>218</v>
      </c>
      <c r="F4" s="127" t="s">
        <v>219</v>
      </c>
      <c r="G4" s="127" t="s">
        <v>220</v>
      </c>
      <c r="H4" s="127" t="s">
        <v>221</v>
      </c>
      <c r="I4" s="127" t="s">
        <v>240</v>
      </c>
      <c r="J4" s="127" t="s">
        <v>222</v>
      </c>
      <c r="K4" s="127" t="s">
        <v>223</v>
      </c>
      <c r="L4" s="127" t="s">
        <v>224</v>
      </c>
      <c r="M4" s="129" t="s">
        <v>225</v>
      </c>
      <c r="N4" s="128" t="s">
        <v>215</v>
      </c>
      <c r="O4" s="127" t="s">
        <v>216</v>
      </c>
      <c r="P4" s="127" t="s">
        <v>217</v>
      </c>
      <c r="Q4" s="127" t="s">
        <v>218</v>
      </c>
      <c r="R4" s="127" t="s">
        <v>219</v>
      </c>
      <c r="S4" s="127" t="s">
        <v>220</v>
      </c>
      <c r="T4" s="127" t="s">
        <v>221</v>
      </c>
      <c r="U4" s="127" t="s">
        <v>240</v>
      </c>
      <c r="V4" s="127" t="s">
        <v>222</v>
      </c>
      <c r="W4" s="127" t="s">
        <v>223</v>
      </c>
      <c r="X4" s="127" t="s">
        <v>224</v>
      </c>
      <c r="Y4" s="152" t="s">
        <v>225</v>
      </c>
      <c r="Z4" s="146" t="s">
        <v>249</v>
      </c>
      <c r="AA4" s="153" t="s">
        <v>250</v>
      </c>
      <c r="AB4" s="147" t="s">
        <v>249</v>
      </c>
      <c r="AC4" s="153" t="s">
        <v>250</v>
      </c>
    </row>
    <row r="5" spans="1:29" x14ac:dyDescent="0.15">
      <c r="A5" s="126" t="s">
        <v>226</v>
      </c>
      <c r="B5" s="120">
        <v>13</v>
      </c>
      <c r="C5" s="120">
        <v>22</v>
      </c>
      <c r="D5" s="120">
        <v>113</v>
      </c>
      <c r="E5" s="120">
        <v>28</v>
      </c>
      <c r="F5" s="120">
        <v>38</v>
      </c>
      <c r="G5" s="120">
        <v>84</v>
      </c>
      <c r="H5" s="143"/>
      <c r="I5" s="143"/>
      <c r="J5" s="120">
        <v>17</v>
      </c>
      <c r="K5" s="120">
        <v>133</v>
      </c>
      <c r="L5" s="120">
        <v>30</v>
      </c>
      <c r="M5" s="132">
        <v>25</v>
      </c>
      <c r="N5" s="139">
        <v>20</v>
      </c>
      <c r="O5" s="120">
        <v>24</v>
      </c>
      <c r="P5" s="120">
        <v>150</v>
      </c>
      <c r="Q5" s="120">
        <v>30</v>
      </c>
      <c r="R5" s="120">
        <v>24</v>
      </c>
      <c r="S5" s="120">
        <v>118</v>
      </c>
      <c r="T5" s="143"/>
      <c r="U5" s="143"/>
      <c r="V5" s="120">
        <v>18</v>
      </c>
      <c r="W5" s="120">
        <v>120</v>
      </c>
      <c r="X5" s="120">
        <v>18</v>
      </c>
      <c r="Y5" s="144">
        <v>30</v>
      </c>
      <c r="Z5" s="150">
        <f>SUM(B5:I5)</f>
        <v>298</v>
      </c>
      <c r="AA5" s="151">
        <f>SUM(J5:L5)</f>
        <v>180</v>
      </c>
      <c r="AB5" s="151">
        <f>SUM(N5:U5)</f>
        <v>366</v>
      </c>
      <c r="AC5" s="151">
        <f>SUM(V5:X5)</f>
        <v>156</v>
      </c>
    </row>
    <row r="6" spans="1:29" x14ac:dyDescent="0.15">
      <c r="A6" s="126" t="s">
        <v>203</v>
      </c>
      <c r="B6" s="120">
        <v>13</v>
      </c>
      <c r="C6" s="120">
        <v>18</v>
      </c>
      <c r="D6" s="120">
        <v>122</v>
      </c>
      <c r="E6" s="120">
        <v>26</v>
      </c>
      <c r="F6" s="120">
        <v>40</v>
      </c>
      <c r="G6" s="120">
        <v>74</v>
      </c>
      <c r="H6" s="120">
        <v>3</v>
      </c>
      <c r="I6" s="143"/>
      <c r="J6" s="120">
        <v>17</v>
      </c>
      <c r="K6" s="120">
        <v>130</v>
      </c>
      <c r="L6" s="120">
        <v>24</v>
      </c>
      <c r="M6" s="132">
        <v>27</v>
      </c>
      <c r="N6" s="139">
        <v>18</v>
      </c>
      <c r="O6" s="120">
        <v>24</v>
      </c>
      <c r="P6" s="120">
        <v>130</v>
      </c>
      <c r="Q6" s="120">
        <v>30</v>
      </c>
      <c r="R6" s="120">
        <v>24</v>
      </c>
      <c r="S6" s="120">
        <v>114</v>
      </c>
      <c r="T6" s="120">
        <v>3</v>
      </c>
      <c r="U6" s="143"/>
      <c r="V6" s="120">
        <v>18</v>
      </c>
      <c r="W6" s="120">
        <v>120</v>
      </c>
      <c r="X6" s="120">
        <v>18</v>
      </c>
      <c r="Y6" s="144">
        <v>30</v>
      </c>
      <c r="Z6" s="150">
        <f t="shared" ref="Z6:Z14" si="0">SUM(B6:I6)</f>
        <v>296</v>
      </c>
      <c r="AA6" s="151">
        <f t="shared" ref="AA6:AA14" si="1">SUM(J6:L6)</f>
        <v>171</v>
      </c>
      <c r="AB6" s="151">
        <f t="shared" ref="AB6:AB14" si="2">SUM(N6:U6)</f>
        <v>343</v>
      </c>
      <c r="AC6" s="151">
        <f t="shared" ref="AC6:AC14" si="3">SUM(V6:X6)</f>
        <v>156</v>
      </c>
    </row>
    <row r="7" spans="1:29" x14ac:dyDescent="0.15">
      <c r="A7" s="126" t="s">
        <v>204</v>
      </c>
      <c r="B7" s="120">
        <v>17</v>
      </c>
      <c r="C7" s="120">
        <v>20</v>
      </c>
      <c r="D7" s="120">
        <v>119</v>
      </c>
      <c r="E7" s="120">
        <v>30</v>
      </c>
      <c r="F7" s="120">
        <v>31</v>
      </c>
      <c r="G7" s="120">
        <v>87</v>
      </c>
      <c r="H7" s="120">
        <v>5</v>
      </c>
      <c r="I7" s="143"/>
      <c r="J7" s="120">
        <v>16</v>
      </c>
      <c r="K7" s="120">
        <v>128</v>
      </c>
      <c r="L7" s="120">
        <v>22</v>
      </c>
      <c r="M7" s="132">
        <v>28</v>
      </c>
      <c r="N7" s="139">
        <v>16</v>
      </c>
      <c r="O7" s="120">
        <v>24</v>
      </c>
      <c r="P7" s="120">
        <v>110</v>
      </c>
      <c r="Q7" s="120">
        <v>30</v>
      </c>
      <c r="R7" s="120">
        <v>24</v>
      </c>
      <c r="S7" s="120">
        <v>110</v>
      </c>
      <c r="T7" s="120">
        <v>6</v>
      </c>
      <c r="U7" s="143"/>
      <c r="V7" s="120">
        <v>18</v>
      </c>
      <c r="W7" s="120">
        <v>120</v>
      </c>
      <c r="X7" s="120">
        <v>18</v>
      </c>
      <c r="Y7" s="144">
        <v>30</v>
      </c>
      <c r="Z7" s="150">
        <f t="shared" si="0"/>
        <v>309</v>
      </c>
      <c r="AA7" s="151">
        <f t="shared" si="1"/>
        <v>166</v>
      </c>
      <c r="AB7" s="151">
        <f t="shared" si="2"/>
        <v>320</v>
      </c>
      <c r="AC7" s="151">
        <f t="shared" si="3"/>
        <v>156</v>
      </c>
    </row>
    <row r="8" spans="1:29" x14ac:dyDescent="0.15">
      <c r="A8" s="126" t="s">
        <v>205</v>
      </c>
      <c r="B8" s="120">
        <v>18</v>
      </c>
      <c r="C8" s="120">
        <v>13</v>
      </c>
      <c r="D8" s="120">
        <v>126</v>
      </c>
      <c r="E8" s="120">
        <v>33</v>
      </c>
      <c r="F8" s="120">
        <v>25</v>
      </c>
      <c r="G8" s="120">
        <v>107</v>
      </c>
      <c r="H8" s="120">
        <v>5</v>
      </c>
      <c r="I8" s="143"/>
      <c r="J8" s="120">
        <v>19</v>
      </c>
      <c r="K8" s="120">
        <v>123</v>
      </c>
      <c r="L8" s="120">
        <v>20</v>
      </c>
      <c r="M8" s="132">
        <v>27</v>
      </c>
      <c r="N8" s="139">
        <v>16</v>
      </c>
      <c r="O8" s="120">
        <v>12</v>
      </c>
      <c r="P8" s="120">
        <v>110</v>
      </c>
      <c r="Q8" s="120">
        <v>30</v>
      </c>
      <c r="R8" s="120">
        <v>24</v>
      </c>
      <c r="S8" s="120">
        <v>110</v>
      </c>
      <c r="T8" s="120">
        <v>6</v>
      </c>
      <c r="U8" s="143"/>
      <c r="V8" s="120">
        <v>18</v>
      </c>
      <c r="W8" s="120">
        <v>120</v>
      </c>
      <c r="X8" s="120">
        <v>18</v>
      </c>
      <c r="Y8" s="144">
        <v>30</v>
      </c>
      <c r="Z8" s="150">
        <f t="shared" si="0"/>
        <v>327</v>
      </c>
      <c r="AA8" s="151">
        <f t="shared" si="1"/>
        <v>162</v>
      </c>
      <c r="AB8" s="151">
        <f t="shared" si="2"/>
        <v>308</v>
      </c>
      <c r="AC8" s="151">
        <f t="shared" si="3"/>
        <v>156</v>
      </c>
    </row>
    <row r="9" spans="1:29" x14ac:dyDescent="0.15">
      <c r="A9" s="126" t="s">
        <v>227</v>
      </c>
      <c r="B9" s="120">
        <v>17</v>
      </c>
      <c r="C9" s="120">
        <v>1</v>
      </c>
      <c r="D9" s="120">
        <v>135</v>
      </c>
      <c r="E9" s="120">
        <v>24</v>
      </c>
      <c r="F9" s="120">
        <v>24</v>
      </c>
      <c r="G9" s="120">
        <v>115</v>
      </c>
      <c r="H9" s="120">
        <v>7</v>
      </c>
      <c r="I9" s="143"/>
      <c r="J9" s="120">
        <v>21</v>
      </c>
      <c r="K9" s="120">
        <v>124</v>
      </c>
      <c r="L9" s="120">
        <v>17</v>
      </c>
      <c r="M9" s="132">
        <v>25</v>
      </c>
      <c r="N9" s="139">
        <v>16</v>
      </c>
      <c r="O9" s="143"/>
      <c r="P9" s="120">
        <v>110</v>
      </c>
      <c r="Q9" s="120">
        <v>30</v>
      </c>
      <c r="R9" s="120">
        <v>24</v>
      </c>
      <c r="S9" s="120">
        <v>110</v>
      </c>
      <c r="T9" s="120">
        <v>6</v>
      </c>
      <c r="U9" s="143"/>
      <c r="V9" s="120">
        <v>18</v>
      </c>
      <c r="W9" s="120">
        <v>120</v>
      </c>
      <c r="X9" s="120">
        <v>18</v>
      </c>
      <c r="Y9" s="144">
        <v>30</v>
      </c>
      <c r="Z9" s="150">
        <f t="shared" si="0"/>
        <v>323</v>
      </c>
      <c r="AA9" s="151">
        <f t="shared" si="1"/>
        <v>162</v>
      </c>
      <c r="AB9" s="151">
        <f t="shared" si="2"/>
        <v>296</v>
      </c>
      <c r="AC9" s="151">
        <f t="shared" si="3"/>
        <v>156</v>
      </c>
    </row>
    <row r="10" spans="1:29" x14ac:dyDescent="0.15">
      <c r="A10" s="126" t="s">
        <v>228</v>
      </c>
      <c r="B10" s="137">
        <v>22</v>
      </c>
      <c r="C10" s="143"/>
      <c r="D10" s="137">
        <v>127</v>
      </c>
      <c r="E10" s="137">
        <v>14</v>
      </c>
      <c r="F10" s="137">
        <v>27</v>
      </c>
      <c r="G10" s="137">
        <v>111</v>
      </c>
      <c r="H10" s="137">
        <v>7</v>
      </c>
      <c r="I10" s="137">
        <v>5</v>
      </c>
      <c r="J10" s="137">
        <v>20</v>
      </c>
      <c r="K10" s="137">
        <v>126</v>
      </c>
      <c r="L10" s="137">
        <v>26</v>
      </c>
      <c r="M10" s="132">
        <v>25</v>
      </c>
      <c r="N10" s="139">
        <v>16</v>
      </c>
      <c r="O10" s="143"/>
      <c r="P10" s="137">
        <v>110</v>
      </c>
      <c r="Q10" s="137">
        <v>30</v>
      </c>
      <c r="R10" s="137">
        <v>24</v>
      </c>
      <c r="S10" s="137">
        <v>110</v>
      </c>
      <c r="T10" s="137">
        <v>6</v>
      </c>
      <c r="U10" s="137">
        <v>6</v>
      </c>
      <c r="V10" s="137">
        <v>18</v>
      </c>
      <c r="W10" s="137">
        <v>120</v>
      </c>
      <c r="X10" s="137">
        <v>18</v>
      </c>
      <c r="Y10" s="144">
        <v>30</v>
      </c>
      <c r="Z10" s="150">
        <f t="shared" si="0"/>
        <v>313</v>
      </c>
      <c r="AA10" s="151">
        <f t="shared" si="1"/>
        <v>172</v>
      </c>
      <c r="AB10" s="151">
        <f t="shared" si="2"/>
        <v>302</v>
      </c>
      <c r="AC10" s="151">
        <f t="shared" si="3"/>
        <v>156</v>
      </c>
    </row>
    <row r="11" spans="1:29" x14ac:dyDescent="0.15">
      <c r="A11" s="126" t="s">
        <v>229</v>
      </c>
      <c r="B11" s="137"/>
      <c r="C11" s="143"/>
      <c r="D11" s="137"/>
      <c r="E11" s="137"/>
      <c r="F11" s="137"/>
      <c r="G11" s="137"/>
      <c r="H11" s="137"/>
      <c r="I11" s="137"/>
      <c r="J11" s="137"/>
      <c r="K11" s="137"/>
      <c r="L11" s="137"/>
      <c r="M11" s="132"/>
      <c r="N11" s="139"/>
      <c r="O11" s="143"/>
      <c r="P11" s="137"/>
      <c r="Q11" s="137"/>
      <c r="R11" s="137"/>
      <c r="S11" s="137"/>
      <c r="T11" s="137"/>
      <c r="U11" s="137"/>
      <c r="V11" s="137"/>
      <c r="W11" s="137"/>
      <c r="X11" s="137"/>
      <c r="Y11" s="144"/>
      <c r="Z11" s="150">
        <f t="shared" si="0"/>
        <v>0</v>
      </c>
      <c r="AA11" s="151">
        <f t="shared" si="1"/>
        <v>0</v>
      </c>
      <c r="AB11" s="151">
        <f t="shared" si="2"/>
        <v>0</v>
      </c>
      <c r="AC11" s="151">
        <f t="shared" si="3"/>
        <v>0</v>
      </c>
    </row>
    <row r="12" spans="1:29" x14ac:dyDescent="0.15">
      <c r="A12" s="126" t="s">
        <v>230</v>
      </c>
      <c r="B12" s="137"/>
      <c r="C12" s="143"/>
      <c r="D12" s="137"/>
      <c r="E12" s="137"/>
      <c r="F12" s="137"/>
      <c r="G12" s="137"/>
      <c r="H12" s="137"/>
      <c r="I12" s="137"/>
      <c r="J12" s="137"/>
      <c r="K12" s="137"/>
      <c r="L12" s="137"/>
      <c r="M12" s="132"/>
      <c r="N12" s="139"/>
      <c r="O12" s="143"/>
      <c r="P12" s="137"/>
      <c r="Q12" s="137"/>
      <c r="R12" s="137"/>
      <c r="S12" s="137"/>
      <c r="T12" s="137"/>
      <c r="U12" s="137"/>
      <c r="V12" s="137"/>
      <c r="W12" s="137"/>
      <c r="X12" s="137"/>
      <c r="Y12" s="144"/>
      <c r="Z12" s="150">
        <f t="shared" si="0"/>
        <v>0</v>
      </c>
      <c r="AA12" s="151">
        <f t="shared" si="1"/>
        <v>0</v>
      </c>
      <c r="AB12" s="151">
        <f t="shared" si="2"/>
        <v>0</v>
      </c>
      <c r="AC12" s="151">
        <f t="shared" si="3"/>
        <v>0</v>
      </c>
    </row>
    <row r="13" spans="1:29" x14ac:dyDescent="0.15">
      <c r="A13" s="126" t="s">
        <v>231</v>
      </c>
      <c r="B13" s="137"/>
      <c r="C13" s="143"/>
      <c r="D13" s="137"/>
      <c r="E13" s="137"/>
      <c r="F13" s="137"/>
      <c r="G13" s="137"/>
      <c r="H13" s="137"/>
      <c r="I13" s="137"/>
      <c r="J13" s="137"/>
      <c r="K13" s="137"/>
      <c r="L13" s="137"/>
      <c r="M13" s="132"/>
      <c r="N13" s="139"/>
      <c r="O13" s="143"/>
      <c r="P13" s="137"/>
      <c r="Q13" s="137"/>
      <c r="R13" s="137"/>
      <c r="S13" s="137"/>
      <c r="T13" s="137"/>
      <c r="U13" s="137"/>
      <c r="V13" s="137"/>
      <c r="W13" s="137"/>
      <c r="X13" s="137"/>
      <c r="Y13" s="144"/>
      <c r="Z13" s="150">
        <f t="shared" si="0"/>
        <v>0</v>
      </c>
      <c r="AA13" s="151">
        <f t="shared" si="1"/>
        <v>0</v>
      </c>
      <c r="AB13" s="151">
        <f t="shared" si="2"/>
        <v>0</v>
      </c>
      <c r="AC13" s="151">
        <f t="shared" si="3"/>
        <v>0</v>
      </c>
    </row>
    <row r="14" spans="1:29" x14ac:dyDescent="0.15">
      <c r="A14" s="126" t="s">
        <v>232</v>
      </c>
      <c r="B14" s="137"/>
      <c r="C14" s="143"/>
      <c r="D14" s="137"/>
      <c r="E14" s="137"/>
      <c r="F14" s="137"/>
      <c r="G14" s="137"/>
      <c r="H14" s="137"/>
      <c r="I14" s="137"/>
      <c r="J14" s="137"/>
      <c r="K14" s="137"/>
      <c r="L14" s="137"/>
      <c r="M14" s="132"/>
      <c r="N14" s="139"/>
      <c r="O14" s="143"/>
      <c r="P14" s="137"/>
      <c r="Q14" s="137"/>
      <c r="R14" s="137"/>
      <c r="S14" s="137"/>
      <c r="T14" s="137"/>
      <c r="U14" s="137"/>
      <c r="V14" s="137"/>
      <c r="W14" s="137"/>
      <c r="X14" s="137"/>
      <c r="Y14" s="144"/>
      <c r="Z14" s="150">
        <f t="shared" si="0"/>
        <v>0</v>
      </c>
      <c r="AA14" s="151">
        <f t="shared" si="1"/>
        <v>0</v>
      </c>
      <c r="AB14" s="151">
        <f t="shared" si="2"/>
        <v>0</v>
      </c>
      <c r="AC14" s="151">
        <f t="shared" si="3"/>
        <v>0</v>
      </c>
    </row>
    <row r="15" spans="1:29" x14ac:dyDescent="0.15">
      <c r="A15" s="119"/>
      <c r="B15" s="119"/>
      <c r="C15" s="119"/>
      <c r="D15" s="119"/>
      <c r="E15" s="119"/>
    </row>
    <row r="16" spans="1:29" x14ac:dyDescent="0.15">
      <c r="A16" s="119"/>
      <c r="B16" s="119"/>
      <c r="C16" s="119"/>
      <c r="D16" s="119"/>
      <c r="E16" s="119"/>
    </row>
    <row r="17" spans="1:13" x14ac:dyDescent="0.15">
      <c r="A17" s="119"/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</row>
    <row r="18" spans="1:13" x14ac:dyDescent="0.15">
      <c r="A18" s="119"/>
      <c r="B18" s="119"/>
      <c r="C18" s="119"/>
      <c r="D18" s="119"/>
      <c r="E18" s="119"/>
    </row>
    <row r="19" spans="1:13" x14ac:dyDescent="0.15">
      <c r="A19" s="119"/>
      <c r="B19" s="119"/>
      <c r="C19" s="119"/>
      <c r="D19" s="119"/>
      <c r="E19" s="119"/>
    </row>
    <row r="20" spans="1:13" x14ac:dyDescent="0.15">
      <c r="A20" s="119"/>
      <c r="B20" s="119"/>
      <c r="C20" s="119"/>
      <c r="D20" s="119"/>
      <c r="E20" s="119"/>
    </row>
    <row r="21" spans="1:13" x14ac:dyDescent="0.15">
      <c r="A21" s="119"/>
      <c r="B21" s="119"/>
      <c r="C21" s="119"/>
      <c r="D21" s="119"/>
      <c r="E21" s="119"/>
    </row>
    <row r="22" spans="1:13" x14ac:dyDescent="0.15">
      <c r="A22" s="118"/>
      <c r="B22" s="118"/>
      <c r="C22" s="118"/>
      <c r="D22" s="118"/>
      <c r="E22" s="118"/>
    </row>
    <row r="23" spans="1:13" x14ac:dyDescent="0.15">
      <c r="A23" s="119"/>
      <c r="B23" s="119"/>
      <c r="C23" s="119"/>
      <c r="D23" s="119"/>
      <c r="E23" s="119"/>
    </row>
    <row r="24" spans="1:13" x14ac:dyDescent="0.15">
      <c r="A24" s="119"/>
      <c r="B24" s="119"/>
      <c r="C24" s="119"/>
      <c r="D24" s="119"/>
      <c r="E24" s="119"/>
    </row>
    <row r="25" spans="1:13" x14ac:dyDescent="0.15">
      <c r="A25" s="119"/>
      <c r="B25" s="119"/>
      <c r="C25" s="119"/>
      <c r="D25" s="119"/>
      <c r="E25" s="119"/>
    </row>
    <row r="26" spans="1:13" x14ac:dyDescent="0.15">
      <c r="A26" s="119"/>
      <c r="B26" s="119"/>
      <c r="C26" s="119"/>
      <c r="D26" s="119"/>
      <c r="E26" s="119"/>
    </row>
    <row r="27" spans="1:13" x14ac:dyDescent="0.15">
      <c r="A27" s="118"/>
      <c r="B27" s="118"/>
      <c r="C27" s="118"/>
      <c r="D27" s="118"/>
      <c r="E27" s="118"/>
    </row>
    <row r="28" spans="1:13" x14ac:dyDescent="0.15">
      <c r="A28" s="119"/>
      <c r="B28" s="119"/>
      <c r="C28" s="119"/>
      <c r="D28" s="119"/>
      <c r="E28" s="119"/>
    </row>
    <row r="29" spans="1:13" x14ac:dyDescent="0.15">
      <c r="A29" s="119"/>
      <c r="B29" s="119"/>
      <c r="C29" s="119"/>
      <c r="D29" s="119"/>
      <c r="E29" s="119"/>
    </row>
  </sheetData>
  <mergeCells count="5">
    <mergeCell ref="N3:Y3"/>
    <mergeCell ref="B3:M3"/>
    <mergeCell ref="A1:B1"/>
    <mergeCell ref="Z3:AA3"/>
    <mergeCell ref="AB3:AC3"/>
  </mergeCells>
  <phoneticPr fontId="2"/>
  <conditionalFormatting sqref="A5:H9 A10:B14 D10:N14 J5:AC5 J9:N9 P10:AC14 P9:T9 J6:T8 V6:AC9">
    <cfRule type="expression" dxfId="0" priority="1">
      <formula>MOD(ROW(),2)=0</formula>
    </cfRule>
  </conditionalFormatting>
  <hyperlinks>
    <hyperlink ref="A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高知大学学則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5</vt:i4>
      </vt:variant>
    </vt:vector>
  </HeadingPairs>
  <TitlesOfParts>
    <vt:vector size="13" baseType="lpstr">
      <vt:lpstr>目次</vt:lpstr>
      <vt:lpstr>2-1.学士課程</vt:lpstr>
      <vt:lpstr>2-2.修士課程</vt:lpstr>
      <vt:lpstr>2-3.博士課程</vt:lpstr>
      <vt:lpstr>2-4.専門職学位課程</vt:lpstr>
      <vt:lpstr>2.グラフデータ</vt:lpstr>
      <vt:lpstr>2.経年データ（学部単位）</vt:lpstr>
      <vt:lpstr>2.経年データ（専攻単位）</vt:lpstr>
      <vt:lpstr>'2.グラフデータ'!Print_Area</vt:lpstr>
      <vt:lpstr>'2-1.学士課程'!Print_Area</vt:lpstr>
      <vt:lpstr>'2-2.修士課程'!Print_Area</vt:lpstr>
      <vt:lpstr>'2-3.博士課程'!Print_Area</vt:lpstr>
      <vt:lpstr>'2-4.専門職学位課程'!Print_Area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2025-10-01T05:55:46Z</cp:lastPrinted>
  <dcterms:created xsi:type="dcterms:W3CDTF">2022-09-15T06:27:13Z</dcterms:created>
  <dcterms:modified xsi:type="dcterms:W3CDTF">2025-10-22T00:35:55Z</dcterms:modified>
</cp:coreProperties>
</file>