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402A80BE-1CDC-4830-A05F-57743A5764D6}" xr6:coauthVersionLast="47" xr6:coauthVersionMax="47" xr10:uidLastSave="{00000000-0000-0000-0000-000000000000}"/>
  <bookViews>
    <workbookView xWindow="-120" yWindow="-120" windowWidth="29040" windowHeight="15720" tabRatio="435" xr2:uid="{00000000-000D-0000-FFFF-FFFF00000000}"/>
  </bookViews>
  <sheets>
    <sheet name="目次" sheetId="54" r:id="rId1"/>
    <sheet name="4-1-1.学士課程" sheetId="60" r:id="rId2"/>
    <sheet name="4-1-2.学士課程(平均)" sheetId="61" r:id="rId3"/>
    <sheet name="4-1-3.学士課程(学部別)" sheetId="62" r:id="rId4"/>
    <sheet name="4-2-1.修士課程" sheetId="63" r:id="rId5"/>
    <sheet name="4-2-2.修士課程(平均)" sheetId="64" r:id="rId6"/>
    <sheet name="4-2-3.修士課程（専攻別）" sheetId="65" r:id="rId7"/>
    <sheet name="4-3-1.博士課程" sheetId="66" r:id="rId8"/>
    <sheet name="4-3-2.博士課程(平均)" sheetId="67" r:id="rId9"/>
    <sheet name="4-3-3.博士課程（専攻別）" sheetId="68" r:id="rId10"/>
    <sheet name="4-4-1.専門職学位課程" sheetId="69" r:id="rId11"/>
    <sheet name="4-4-2.専門職学位課程(平均)" sheetId="70" r:id="rId12"/>
    <sheet name="4.グラフデータ" sheetId="22" r:id="rId13"/>
    <sheet name="4.経年データ（学部単位）" sheetId="12" r:id="rId14"/>
    <sheet name="4.経年データ（専攻単位）" sheetId="15" r:id="rId15"/>
    <sheet name="4-1.2020" sheetId="50" r:id="rId16"/>
    <sheet name="4-1.2021" sheetId="51" r:id="rId17"/>
    <sheet name="4-1.2022" sheetId="71" r:id="rId18"/>
    <sheet name="4-1.2023" sheetId="75" r:id="rId19"/>
    <sheet name="4-1.2024" sheetId="79" r:id="rId20"/>
    <sheet name="4-2.2020" sheetId="43" r:id="rId21"/>
    <sheet name="4-2.2021" sheetId="44" r:id="rId22"/>
    <sheet name="4-2.2022" sheetId="72" r:id="rId23"/>
    <sheet name="4-2.2023" sheetId="76" r:id="rId24"/>
    <sheet name="4-2.2024" sheetId="80" r:id="rId25"/>
    <sheet name="4-3.2020" sheetId="36" r:id="rId26"/>
    <sheet name="4-3.2021" sheetId="37" r:id="rId27"/>
    <sheet name="4-3.2022" sheetId="73" r:id="rId28"/>
    <sheet name="4-3.2023" sheetId="77" r:id="rId29"/>
    <sheet name="4-3.2024" sheetId="81" r:id="rId30"/>
    <sheet name="4-4.2020" sheetId="29" r:id="rId31"/>
    <sheet name="4-4.2021" sheetId="30" r:id="rId32"/>
    <sheet name="4-4.2022" sheetId="74" r:id="rId33"/>
    <sheet name="4-4.2023" sheetId="78" r:id="rId34"/>
    <sheet name="4-4.2024" sheetId="82" r:id="rId35"/>
  </sheets>
  <definedNames>
    <definedName name="_xlnm._FilterDatabase" localSheetId="15" hidden="1">'4-1.2020'!$A$11:$I$97</definedName>
    <definedName name="_xlnm._FilterDatabase" localSheetId="16" hidden="1">'4-1.2021'!$A$11:$I$11</definedName>
    <definedName name="_xlnm._FilterDatabase" localSheetId="17" hidden="1">'4-1.2022'!$A$11:$I$11</definedName>
    <definedName name="_xlnm._FilterDatabase" localSheetId="18" hidden="1">'4-1.2023'!$A$11:$I$11</definedName>
    <definedName name="_xlnm._FilterDatabase" localSheetId="19" hidden="1">'4-1.2024'!$A$11:$I$11</definedName>
    <definedName name="_xlnm._FilterDatabase" localSheetId="20" hidden="1">'4-2.2020'!$A$11:$I$97</definedName>
    <definedName name="_xlnm._FilterDatabase" localSheetId="21" hidden="1">'4-2.2021'!$A$11:$M$11</definedName>
    <definedName name="_xlnm._FilterDatabase" localSheetId="22" hidden="1">'4-2.2022'!$A$11:$M$11</definedName>
    <definedName name="_xlnm._FilterDatabase" localSheetId="23" hidden="1">'4-2.2023'!$A$11:$M$11</definedName>
    <definedName name="_xlnm._FilterDatabase" localSheetId="24" hidden="1">'4-2.2024'!$A$11:$M$11</definedName>
    <definedName name="_xlnm._FilterDatabase" localSheetId="25" hidden="1">'4-3.2020'!$A$11:$I$97</definedName>
    <definedName name="_xlnm._FilterDatabase" localSheetId="26" hidden="1">'4-3.2021'!$A$11:$I$11</definedName>
    <definedName name="_xlnm._FilterDatabase" localSheetId="27" hidden="1">'4-3.2022'!$A$11:$I$11</definedName>
    <definedName name="_xlnm._FilterDatabase" localSheetId="28" hidden="1">'4-3.2023'!$A$11:$I$11</definedName>
    <definedName name="_xlnm._FilterDatabase" localSheetId="29" hidden="1">'4-3.2024'!$A$11:$I$11</definedName>
    <definedName name="_xlnm._FilterDatabase" localSheetId="30" hidden="1">'4-4.2020'!$A$11:$I$97</definedName>
    <definedName name="_xlnm._FilterDatabase" localSheetId="31" hidden="1">'4-4.2021'!$A$11:$I$97</definedName>
    <definedName name="_xlnm._FilterDatabase" localSheetId="32" hidden="1">'4-4.2022'!$A$11:$I$97</definedName>
    <definedName name="_xlnm._FilterDatabase" localSheetId="33" hidden="1">'4-4.2023'!$A$11:$I$97</definedName>
    <definedName name="_xlnm._FilterDatabase" localSheetId="34" hidden="1">'4-4.2024'!$A$11:$I$97</definedName>
    <definedName name="FilterTitle" localSheetId="17">#REF!</definedName>
    <definedName name="FilterTitle" localSheetId="18">#REF!</definedName>
    <definedName name="FilterTitle" localSheetId="19">#REF!</definedName>
    <definedName name="FilterTitle" localSheetId="22">#REF!</definedName>
    <definedName name="FilterTitle" localSheetId="23">#REF!</definedName>
    <definedName name="FilterTitle" localSheetId="24">#REF!</definedName>
    <definedName name="FilterTitle" localSheetId="27">#REF!</definedName>
    <definedName name="FilterTitle" localSheetId="28">#REF!</definedName>
    <definedName name="FilterTitle" localSheetId="29">#REF!</definedName>
    <definedName name="FilterTitle" localSheetId="32">#REF!</definedName>
    <definedName name="FilterTitle" localSheetId="33">#REF!</definedName>
    <definedName name="FilterTitle" localSheetId="34">#REF!</definedName>
    <definedName name="FilterTitle">#REF!</definedName>
    <definedName name="_xlnm.Print_Area" localSheetId="12">'4.グラフデータ'!$B$1:$AE$256</definedName>
    <definedName name="_xlnm.Print_Area" localSheetId="15">'4-1.2020'!$A$1:$I$97</definedName>
    <definedName name="_xlnm.Print_Area" localSheetId="16">'4-1.2021'!$A$1:$I$97</definedName>
    <definedName name="_xlnm.Print_Area" localSheetId="17">'4-1.2022'!$A$1:$I$97</definedName>
    <definedName name="_xlnm.Print_Area" localSheetId="18">'4-1.2023'!$A$1:$I$97</definedName>
    <definedName name="_xlnm.Print_Area" localSheetId="19">'4-1.2024'!$A$1:$I$97</definedName>
    <definedName name="_xlnm.Print_Area" localSheetId="1">'4-1-1.学士課程'!$A$1:$K$44</definedName>
    <definedName name="_xlnm.Print_Area" localSheetId="2">'4-1-2.学士課程(平均)'!$A$1:$K$44</definedName>
    <definedName name="_xlnm.Print_Area" localSheetId="3">'4-1-3.学士課程(学部別)'!$A$1:$K$64</definedName>
    <definedName name="_xlnm.Print_Area" localSheetId="20">'4-2.2020'!$A$1:$I$97</definedName>
    <definedName name="_xlnm.Print_Area" localSheetId="21">'4-2.2021'!$A$1:$I$97</definedName>
    <definedName name="_xlnm.Print_Area" localSheetId="22">'4-2.2022'!$A$1:$I$97</definedName>
    <definedName name="_xlnm.Print_Area" localSheetId="23">'4-2.2023'!$A$1:$I$97</definedName>
    <definedName name="_xlnm.Print_Area" localSheetId="24">'4-2.2024'!$A$1:$I$97</definedName>
    <definedName name="_xlnm.Print_Area" localSheetId="4">'4-2-1.修士課程'!$A$1:$K$44</definedName>
    <definedName name="_xlnm.Print_Area" localSheetId="5">'4-2-2.修士課程(平均)'!$A$1:$K$44</definedName>
    <definedName name="_xlnm.Print_Area" localSheetId="6">'4-2-3.修士課程（専攻別）'!$A$1:$K$84</definedName>
    <definedName name="_xlnm.Print_Area" localSheetId="25">'4-3.2020'!$A$1:$I$97</definedName>
    <definedName name="_xlnm.Print_Area" localSheetId="26">'4-3.2021'!$A$1:$I$97</definedName>
    <definedName name="_xlnm.Print_Area" localSheetId="27">'4-3.2022'!$A$1:$I$97</definedName>
    <definedName name="_xlnm.Print_Area" localSheetId="28">'4-3.2023'!$A$1:$I$97</definedName>
    <definedName name="_xlnm.Print_Area" localSheetId="29">'4-3.2024'!$A$1:$I$97</definedName>
    <definedName name="_xlnm.Print_Area" localSheetId="7">'4-3-1.博士課程'!$A$1:$K$44</definedName>
    <definedName name="_xlnm.Print_Area" localSheetId="8">'4-3-2.博士課程(平均)'!$A$1:$K$44</definedName>
    <definedName name="_xlnm.Print_Area" localSheetId="9">'4-3-3.博士課程（専攻別）'!$A$1:$K$45</definedName>
    <definedName name="_xlnm.Print_Area" localSheetId="30">'4-4.2020'!$A$1:$I$97</definedName>
    <definedName name="_xlnm.Print_Area" localSheetId="31">'4-4.2021'!$A$1:$I$97</definedName>
    <definedName name="_xlnm.Print_Area" localSheetId="32">'4-4.2022'!$A$1:$I$97</definedName>
    <definedName name="_xlnm.Print_Area" localSheetId="33">'4-4.2023'!$A$1:$I$97</definedName>
    <definedName name="_xlnm.Print_Area" localSheetId="34">'4-4.2024'!$A$1:$I$97</definedName>
    <definedName name="_xlnm.Print_Area" localSheetId="10">'4-4-1.専門職学位課程'!$A$1:$K$44</definedName>
    <definedName name="_xlnm.Print_Area" localSheetId="11">'4-4-2.専門職学位課程(平均)'!$A$1:$K$44</definedName>
    <definedName name="_xlnm.Print_Area" localSheetId="0">目次!$A$1:$D$30</definedName>
    <definedName name="_xlnm.Print_Titles" localSheetId="15">'4-1.2020'!$11:$11</definedName>
    <definedName name="_xlnm.Print_Titles" localSheetId="16">'4-1.2021'!$11:$11</definedName>
    <definedName name="_xlnm.Print_Titles" localSheetId="17">'4-1.2022'!$11:$11</definedName>
    <definedName name="_xlnm.Print_Titles" localSheetId="18">'4-1.2023'!$11:$11</definedName>
    <definedName name="_xlnm.Print_Titles" localSheetId="19">'4-1.2024'!$11:$11</definedName>
    <definedName name="_xlnm.Print_Titles" localSheetId="2">'4-1-2.学士課程(平均)'!$1:$3</definedName>
    <definedName name="_xlnm.Print_Titles" localSheetId="3">'4-1-3.学士課程(学部別)'!$1:$4</definedName>
    <definedName name="_xlnm.Print_Titles" localSheetId="20">'4-2.2020'!$11:$11</definedName>
    <definedName name="_xlnm.Print_Titles" localSheetId="21">'4-2.2021'!$11:$11</definedName>
    <definedName name="_xlnm.Print_Titles" localSheetId="22">'4-2.2022'!$11:$11</definedName>
    <definedName name="_xlnm.Print_Titles" localSheetId="23">'4-2.2023'!$11:$11</definedName>
    <definedName name="_xlnm.Print_Titles" localSheetId="24">'4-2.2024'!$11:$11</definedName>
    <definedName name="_xlnm.Print_Titles" localSheetId="5">'4-2-2.修士課程(平均)'!$1:$3</definedName>
    <definedName name="_xlnm.Print_Titles" localSheetId="6">'4-2-3.修士課程（専攻別）'!$1:$4</definedName>
    <definedName name="_xlnm.Print_Titles" localSheetId="25">'4-3.2020'!$11:$11</definedName>
    <definedName name="_xlnm.Print_Titles" localSheetId="26">'4-3.2021'!$11:$11</definedName>
    <definedName name="_xlnm.Print_Titles" localSheetId="27">'4-3.2022'!$11:$11</definedName>
    <definedName name="_xlnm.Print_Titles" localSheetId="28">'4-3.2023'!$11:$11</definedName>
    <definedName name="_xlnm.Print_Titles" localSheetId="29">'4-3.2024'!$11:$11</definedName>
    <definedName name="_xlnm.Print_Titles" localSheetId="8">'4-3-2.博士課程(平均)'!$1:$3</definedName>
    <definedName name="_xlnm.Print_Titles" localSheetId="9">'4-3-3.博士課程（専攻別）'!$1:$2</definedName>
    <definedName name="_xlnm.Print_Titles" localSheetId="30">'4-4.2020'!$11:$11</definedName>
    <definedName name="_xlnm.Print_Titles" localSheetId="31">'4-4.2021'!$11:$11</definedName>
    <definedName name="_xlnm.Print_Titles" localSheetId="32">'4-4.2022'!$11:$11</definedName>
    <definedName name="_xlnm.Print_Titles" localSheetId="33">'4-4.2023'!$11:$11</definedName>
    <definedName name="_xlnm.Print_Titles" localSheetId="34">'4-4.2024'!$11:$11</definedName>
    <definedName name="_xlnm.Print_Titles" localSheetId="11">'4-4-2.専門職学位課程(平均)'!$1:$3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8" i="65" l="1"/>
  <c r="J66" i="65"/>
  <c r="D254" i="22"/>
  <c r="D251" i="22"/>
  <c r="D250" i="22"/>
  <c r="D246" i="22"/>
  <c r="D236" i="22"/>
  <c r="D235" i="22"/>
  <c r="D229" i="22" a="1"/>
  <c r="D229" i="22" s="1"/>
  <c r="D228" i="22" a="1"/>
  <c r="D228" i="22" s="1"/>
  <c r="D199" i="22"/>
  <c r="D196" i="22"/>
  <c r="D195" i="22"/>
  <c r="D191" i="22"/>
  <c r="D181" i="22"/>
  <c r="D180" i="22"/>
  <c r="D174" i="22" a="1"/>
  <c r="D174" i="22" s="1"/>
  <c r="D173" i="22" a="1"/>
  <c r="D173" i="22" s="1"/>
  <c r="D109" i="22"/>
  <c r="D106" i="22"/>
  <c r="D105" i="22"/>
  <c r="D101" i="22"/>
  <c r="D91" i="22"/>
  <c r="D90" i="22"/>
  <c r="D84" i="22" a="1"/>
  <c r="D84" i="22" s="1"/>
  <c r="D83" i="22"/>
  <c r="D83" i="22" a="1"/>
  <c r="D82" i="22" a="1"/>
  <c r="D82" i="22" s="1"/>
  <c r="D33" i="22"/>
  <c r="D30" i="22"/>
  <c r="D29" i="22"/>
  <c r="D25" i="22"/>
  <c r="D15" i="22"/>
  <c r="D14" i="22"/>
  <c r="D8" i="22" a="1"/>
  <c r="D8" i="22" s="1"/>
  <c r="D7" i="22" a="1"/>
  <c r="D7" i="22" s="1"/>
  <c r="Q1" i="22" a="1"/>
  <c r="Q1" i="22" s="1"/>
  <c r="D149" i="22" s="1"/>
  <c r="E254" i="22"/>
  <c r="E251" i="22"/>
  <c r="E250" i="22"/>
  <c r="E246" i="22"/>
  <c r="E236" i="22"/>
  <c r="E235" i="22"/>
  <c r="E229" i="22" a="1"/>
  <c r="E229" i="22" s="1"/>
  <c r="E228" i="22" a="1"/>
  <c r="E228" i="22" s="1"/>
  <c r="E199" i="22"/>
  <c r="E196" i="22"/>
  <c r="E195" i="22"/>
  <c r="E191" i="22"/>
  <c r="E181" i="22"/>
  <c r="E180" i="22"/>
  <c r="E174" i="22" a="1"/>
  <c r="E174" i="22" s="1"/>
  <c r="E173" i="22" a="1"/>
  <c r="E173" i="22" s="1"/>
  <c r="E109" i="22"/>
  <c r="E106" i="22"/>
  <c r="E105" i="22"/>
  <c r="E101" i="22"/>
  <c r="E91" i="22"/>
  <c r="E90" i="22"/>
  <c r="E84" i="22" a="1"/>
  <c r="E84" i="22" s="1"/>
  <c r="E83" i="22" a="1"/>
  <c r="E83" i="22" s="1"/>
  <c r="E82" i="22" a="1"/>
  <c r="E82" i="22" s="1"/>
  <c r="E33" i="22"/>
  <c r="E30" i="22"/>
  <c r="E29" i="22"/>
  <c r="E25" i="22"/>
  <c r="E15" i="22"/>
  <c r="E14" i="22"/>
  <c r="E8" i="22" a="1"/>
  <c r="E8" i="22" s="1"/>
  <c r="E7" i="22" a="1"/>
  <c r="E7" i="22" s="1"/>
  <c r="R1" i="22" a="1"/>
  <c r="R1" i="22" s="1"/>
  <c r="E172" i="22" s="1"/>
  <c r="F254" i="22"/>
  <c r="F251" i="22"/>
  <c r="F250" i="22"/>
  <c r="F246" i="22"/>
  <c r="F236" i="22"/>
  <c r="F235" i="22"/>
  <c r="F229" i="22" a="1"/>
  <c r="F229" i="22" s="1"/>
  <c r="F228" i="22"/>
  <c r="F228" i="22" a="1"/>
  <c r="F199" i="22"/>
  <c r="F196" i="22"/>
  <c r="F195" i="22"/>
  <c r="F191" i="22"/>
  <c r="F181" i="22"/>
  <c r="F180" i="22"/>
  <c r="F174" i="22" a="1"/>
  <c r="F174" i="22" s="1"/>
  <c r="F173" i="22" a="1"/>
  <c r="F173" i="22" s="1"/>
  <c r="F109" i="22"/>
  <c r="F106" i="22"/>
  <c r="F105" i="22"/>
  <c r="F101" i="22"/>
  <c r="F91" i="22"/>
  <c r="F90" i="22"/>
  <c r="F84" i="22" a="1"/>
  <c r="F84" i="22" s="1"/>
  <c r="F83" i="22" a="1"/>
  <c r="F83" i="22" s="1"/>
  <c r="F82" i="22" a="1"/>
  <c r="F82" i="22" s="1"/>
  <c r="F33" i="22"/>
  <c r="F30" i="22"/>
  <c r="F29" i="22"/>
  <c r="F25" i="22"/>
  <c r="F15" i="22"/>
  <c r="F14" i="22"/>
  <c r="F8" i="22" a="1"/>
  <c r="F8" i="22" s="1"/>
  <c r="F7" i="22" a="1"/>
  <c r="F7" i="22" s="1"/>
  <c r="S1" i="22" a="1"/>
  <c r="S1" i="22" s="1"/>
  <c r="F135" i="22" s="1"/>
  <c r="G254" i="22"/>
  <c r="G251" i="22"/>
  <c r="G250" i="22"/>
  <c r="G246" i="22"/>
  <c r="G236" i="22"/>
  <c r="G235" i="22"/>
  <c r="G229" i="22" a="1"/>
  <c r="G229" i="22" s="1"/>
  <c r="G228" i="22"/>
  <c r="G228" i="22" a="1"/>
  <c r="G199" i="22"/>
  <c r="G196" i="22"/>
  <c r="G195" i="22"/>
  <c r="G191" i="22"/>
  <c r="G181" i="22"/>
  <c r="G180" i="22"/>
  <c r="G174" i="22" a="1"/>
  <c r="G174" i="22" s="1"/>
  <c r="G173" i="22" a="1"/>
  <c r="G173" i="22" s="1"/>
  <c r="G109" i="22"/>
  <c r="G106" i="22"/>
  <c r="G105" i="22"/>
  <c r="G101" i="22"/>
  <c r="G91" i="22"/>
  <c r="G90" i="22"/>
  <c r="G84" i="22" a="1"/>
  <c r="G84" i="22" s="1"/>
  <c r="G83" i="22" a="1"/>
  <c r="G83" i="22" s="1"/>
  <c r="G82" i="22" a="1"/>
  <c r="G82" i="22" s="1"/>
  <c r="G33" i="22"/>
  <c r="G30" i="22"/>
  <c r="G29" i="22"/>
  <c r="G25" i="22"/>
  <c r="G15" i="22"/>
  <c r="G14" i="22"/>
  <c r="G8" i="22" a="1"/>
  <c r="G8" i="22" s="1"/>
  <c r="G7" i="22" a="1"/>
  <c r="G7" i="22" s="1"/>
  <c r="T1" i="22" a="1"/>
  <c r="T1" i="22" s="1"/>
  <c r="G156" i="22" s="1"/>
  <c r="H254" i="22"/>
  <c r="H251" i="22"/>
  <c r="H250" i="22"/>
  <c r="H246" i="22"/>
  <c r="H236" i="22"/>
  <c r="H235" i="22"/>
  <c r="H229" i="22" a="1"/>
  <c r="H229" i="22" s="1"/>
  <c r="H228" i="22" a="1"/>
  <c r="H228" i="22" s="1"/>
  <c r="H199" i="22"/>
  <c r="H196" i="22"/>
  <c r="H195" i="22"/>
  <c r="H191" i="22"/>
  <c r="H181" i="22"/>
  <c r="H180" i="22"/>
  <c r="H174" i="22" a="1"/>
  <c r="H174" i="22" s="1"/>
  <c r="H173" i="22" a="1"/>
  <c r="H173" i="22" s="1"/>
  <c r="H109" i="22"/>
  <c r="H106" i="22"/>
  <c r="H105" i="22"/>
  <c r="H101" i="22"/>
  <c r="H91" i="22"/>
  <c r="H90" i="22"/>
  <c r="H84" i="22" a="1"/>
  <c r="H84" i="22" s="1"/>
  <c r="H83" i="22" a="1"/>
  <c r="H83" i="22" s="1"/>
  <c r="H82" i="22" a="1"/>
  <c r="H82" i="22" s="1"/>
  <c r="H33" i="22"/>
  <c r="H30" i="22"/>
  <c r="H29" i="22"/>
  <c r="H25" i="22"/>
  <c r="H15" i="22"/>
  <c r="H14" i="22"/>
  <c r="H8" i="22" a="1"/>
  <c r="H8" i="22" s="1"/>
  <c r="H7" i="22" a="1"/>
  <c r="H7" i="22" s="1"/>
  <c r="U1" i="22" a="1"/>
  <c r="U1" i="22" s="1"/>
  <c r="H227" i="22" s="1"/>
  <c r="E99" i="82"/>
  <c r="D99" i="82"/>
  <c r="F97" i="82"/>
  <c r="H97" i="82" s="1"/>
  <c r="F95" i="82"/>
  <c r="H95" i="82" s="1"/>
  <c r="F94" i="82"/>
  <c r="H94" i="82" s="1"/>
  <c r="F93" i="82"/>
  <c r="H93" i="82" s="1"/>
  <c r="F92" i="82"/>
  <c r="H92" i="82" s="1"/>
  <c r="F91" i="82"/>
  <c r="H91" i="82" s="1"/>
  <c r="F90" i="82"/>
  <c r="H90" i="82" s="1"/>
  <c r="F89" i="82"/>
  <c r="H89" i="82" s="1"/>
  <c r="F88" i="82"/>
  <c r="H88" i="82" s="1"/>
  <c r="F86" i="82"/>
  <c r="H86" i="82" s="1"/>
  <c r="F85" i="82"/>
  <c r="H85" i="82" s="1"/>
  <c r="F84" i="82"/>
  <c r="H84" i="82" s="1"/>
  <c r="F83" i="82"/>
  <c r="H83" i="82" s="1"/>
  <c r="F81" i="82"/>
  <c r="H81" i="82" s="1"/>
  <c r="F80" i="82"/>
  <c r="H80" i="82" s="1"/>
  <c r="F79" i="82"/>
  <c r="H79" i="82" s="1"/>
  <c r="F78" i="82"/>
  <c r="H78" i="82" s="1"/>
  <c r="F76" i="82"/>
  <c r="H76" i="82" s="1"/>
  <c r="F73" i="82"/>
  <c r="H73" i="82" s="1"/>
  <c r="F72" i="82"/>
  <c r="H72" i="82" s="1"/>
  <c r="F71" i="82"/>
  <c r="H71" i="82" s="1"/>
  <c r="F70" i="82"/>
  <c r="H70" i="82" s="1"/>
  <c r="F69" i="82"/>
  <c r="H69" i="82" s="1"/>
  <c r="F67" i="82"/>
  <c r="H67" i="82" s="1"/>
  <c r="F66" i="82"/>
  <c r="H66" i="82" s="1"/>
  <c r="F64" i="82"/>
  <c r="H64" i="82" s="1"/>
  <c r="F63" i="82"/>
  <c r="H63" i="82" s="1"/>
  <c r="F61" i="82"/>
  <c r="H61" i="82" s="1"/>
  <c r="F59" i="82"/>
  <c r="H59" i="82" s="1"/>
  <c r="F57" i="82"/>
  <c r="H57" i="82" s="1"/>
  <c r="F56" i="82"/>
  <c r="H56" i="82" s="1"/>
  <c r="F55" i="82"/>
  <c r="H55" i="82" s="1"/>
  <c r="F54" i="82"/>
  <c r="H54" i="82" s="1"/>
  <c r="F53" i="82"/>
  <c r="H53" i="82" s="1"/>
  <c r="F51" i="82"/>
  <c r="H51" i="82" s="1"/>
  <c r="F50" i="82"/>
  <c r="H50" i="82" s="1"/>
  <c r="F49" i="82"/>
  <c r="H49" i="82" s="1"/>
  <c r="F47" i="82"/>
  <c r="H47" i="82" s="1"/>
  <c r="F45" i="82"/>
  <c r="H45" i="82" s="1"/>
  <c r="F42" i="82"/>
  <c r="H42" i="82" s="1"/>
  <c r="F40" i="82"/>
  <c r="H40" i="82" s="1"/>
  <c r="F39" i="82"/>
  <c r="H39" i="82" s="1"/>
  <c r="F37" i="82"/>
  <c r="H37" i="82" s="1"/>
  <c r="F33" i="82"/>
  <c r="H33" i="82" s="1"/>
  <c r="F32" i="82"/>
  <c r="H32" i="82" s="1"/>
  <c r="F31" i="82"/>
  <c r="H31" i="82" s="1"/>
  <c r="F30" i="82"/>
  <c r="H30" i="82" s="1"/>
  <c r="F29" i="82"/>
  <c r="H29" i="82" s="1"/>
  <c r="F27" i="82"/>
  <c r="H27" i="82" s="1"/>
  <c r="F26" i="82"/>
  <c r="H26" i="82" s="1"/>
  <c r="F25" i="82"/>
  <c r="H25" i="82" s="1"/>
  <c r="F24" i="82"/>
  <c r="H24" i="82" s="1"/>
  <c r="F23" i="82"/>
  <c r="H23" i="82" s="1"/>
  <c r="F22" i="82"/>
  <c r="H22" i="82" s="1"/>
  <c r="F21" i="82"/>
  <c r="H21" i="82" s="1"/>
  <c r="F20" i="82"/>
  <c r="H20" i="82" s="1"/>
  <c r="F19" i="82"/>
  <c r="F15" i="82"/>
  <c r="H15" i="82" s="1"/>
  <c r="F13" i="82"/>
  <c r="H13" i="82" s="1"/>
  <c r="F12" i="82"/>
  <c r="D10" i="82" a="1"/>
  <c r="D10" i="82" s="1"/>
  <c r="E8" i="82"/>
  <c r="D8" i="82"/>
  <c r="E7" i="82"/>
  <c r="D7" i="82"/>
  <c r="E6" i="82"/>
  <c r="D6" i="82"/>
  <c r="E99" i="81"/>
  <c r="D99" i="81"/>
  <c r="F97" i="81"/>
  <c r="H97" i="81" s="1"/>
  <c r="H96" i="81"/>
  <c r="F96" i="81"/>
  <c r="F95" i="81"/>
  <c r="F94" i="81"/>
  <c r="F93" i="81"/>
  <c r="H93" i="81" s="1"/>
  <c r="H92" i="81"/>
  <c r="F92" i="81"/>
  <c r="F91" i="81"/>
  <c r="H91" i="81" s="1"/>
  <c r="F90" i="81"/>
  <c r="F89" i="81"/>
  <c r="H89" i="81" s="1"/>
  <c r="H87" i="81"/>
  <c r="F87" i="81"/>
  <c r="F86" i="81"/>
  <c r="H86" i="81" s="1"/>
  <c r="F85" i="81"/>
  <c r="F84" i="81"/>
  <c r="H84" i="81" s="1"/>
  <c r="H82" i="81"/>
  <c r="F82" i="81"/>
  <c r="F81" i="81"/>
  <c r="H81" i="81" s="1"/>
  <c r="H80" i="81"/>
  <c r="F80" i="81"/>
  <c r="F79" i="81"/>
  <c r="H79" i="81" s="1"/>
  <c r="H78" i="81"/>
  <c r="F78" i="81"/>
  <c r="F77" i="81"/>
  <c r="H77" i="81" s="1"/>
  <c r="F76" i="81"/>
  <c r="F75" i="81"/>
  <c r="H75" i="81" s="1"/>
  <c r="F74" i="81"/>
  <c r="F72" i="81"/>
  <c r="H71" i="81"/>
  <c r="F71" i="81"/>
  <c r="F69" i="81"/>
  <c r="H69" i="81" s="1"/>
  <c r="F68" i="81"/>
  <c r="H68" i="81" s="1"/>
  <c r="F66" i="81"/>
  <c r="H66" i="81" s="1"/>
  <c r="F65" i="81"/>
  <c r="F64" i="81"/>
  <c r="F63" i="81"/>
  <c r="F62" i="81"/>
  <c r="H62" i="81" s="1"/>
  <c r="H61" i="81"/>
  <c r="F61" i="81"/>
  <c r="F60" i="81"/>
  <c r="H60" i="81" s="1"/>
  <c r="H59" i="81"/>
  <c r="F59" i="81"/>
  <c r="F58" i="81"/>
  <c r="F57" i="81"/>
  <c r="F56" i="81"/>
  <c r="H56" i="81" s="1"/>
  <c r="F55" i="81"/>
  <c r="F54" i="81"/>
  <c r="H53" i="81"/>
  <c r="F53" i="81"/>
  <c r="F52" i="81"/>
  <c r="H52" i="81" s="1"/>
  <c r="F51" i="81"/>
  <c r="H51" i="81" s="1"/>
  <c r="F50" i="81"/>
  <c r="F48" i="81"/>
  <c r="F47" i="81"/>
  <c r="H47" i="81" s="1"/>
  <c r="F46" i="81"/>
  <c r="F45" i="81"/>
  <c r="H44" i="81"/>
  <c r="F44" i="81"/>
  <c r="F43" i="81"/>
  <c r="H43" i="81" s="1"/>
  <c r="H42" i="81"/>
  <c r="F42" i="81"/>
  <c r="F41" i="81"/>
  <c r="F40" i="81"/>
  <c r="F39" i="81"/>
  <c r="H39" i="81" s="1"/>
  <c r="H38" i="81"/>
  <c r="F38" i="81"/>
  <c r="F37" i="81"/>
  <c r="H36" i="81"/>
  <c r="F36" i="81"/>
  <c r="F35" i="81"/>
  <c r="H35" i="81" s="1"/>
  <c r="F34" i="81"/>
  <c r="H34" i="81" s="1"/>
  <c r="F33" i="81"/>
  <c r="F32" i="81"/>
  <c r="F31" i="81"/>
  <c r="H31" i="81" s="1"/>
  <c r="F30" i="81"/>
  <c r="F29" i="81"/>
  <c r="H27" i="81"/>
  <c r="F27" i="81"/>
  <c r="F26" i="81"/>
  <c r="H26" i="81" s="1"/>
  <c r="H25" i="81"/>
  <c r="F25" i="81"/>
  <c r="F24" i="81"/>
  <c r="F23" i="81"/>
  <c r="F21" i="81"/>
  <c r="H21" i="81" s="1"/>
  <c r="H20" i="81"/>
  <c r="F20" i="81"/>
  <c r="F19" i="81"/>
  <c r="F18" i="81"/>
  <c r="F17" i="81"/>
  <c r="H17" i="81" s="1"/>
  <c r="F16" i="81"/>
  <c r="H16" i="81" s="1"/>
  <c r="F15" i="81"/>
  <c r="H15" i="81" s="1"/>
  <c r="F14" i="81"/>
  <c r="G14" i="81" s="1"/>
  <c r="F12" i="81"/>
  <c r="D10" i="81" a="1"/>
  <c r="D10" i="81" s="1"/>
  <c r="E8" i="81"/>
  <c r="D8" i="81"/>
  <c r="E7" i="81"/>
  <c r="D7" i="81"/>
  <c r="E6" i="81"/>
  <c r="D6" i="81"/>
  <c r="F6" i="81" s="1"/>
  <c r="G6" i="81" s="1"/>
  <c r="E99" i="80"/>
  <c r="D99" i="80"/>
  <c r="F97" i="80"/>
  <c r="F96" i="80"/>
  <c r="H96" i="80" s="1"/>
  <c r="F95" i="80"/>
  <c r="F94" i="80"/>
  <c r="H94" i="80" s="1"/>
  <c r="F93" i="80"/>
  <c r="F92" i="80"/>
  <c r="H92" i="80" s="1"/>
  <c r="F91" i="80"/>
  <c r="F90" i="80"/>
  <c r="H90" i="80" s="1"/>
  <c r="F89" i="80"/>
  <c r="F87" i="80"/>
  <c r="H87" i="80" s="1"/>
  <c r="F86" i="80"/>
  <c r="F85" i="80"/>
  <c r="H85" i="80" s="1"/>
  <c r="F84" i="80"/>
  <c r="F83" i="80"/>
  <c r="H83" i="80" s="1"/>
  <c r="F82" i="80"/>
  <c r="F81" i="80"/>
  <c r="H81" i="80" s="1"/>
  <c r="F80" i="80"/>
  <c r="F79" i="80"/>
  <c r="H79" i="80" s="1"/>
  <c r="F78" i="80"/>
  <c r="F77" i="80"/>
  <c r="H77" i="80" s="1"/>
  <c r="F76" i="80"/>
  <c r="F75" i="80"/>
  <c r="H75" i="80" s="1"/>
  <c r="F74" i="80"/>
  <c r="F73" i="80"/>
  <c r="H73" i="80" s="1"/>
  <c r="F72" i="80"/>
  <c r="F71" i="80"/>
  <c r="H71" i="80" s="1"/>
  <c r="F70" i="80"/>
  <c r="F69" i="80"/>
  <c r="H69" i="80" s="1"/>
  <c r="F68" i="80"/>
  <c r="F66" i="80"/>
  <c r="H66" i="80" s="1"/>
  <c r="F65" i="80"/>
  <c r="F64" i="80"/>
  <c r="H64" i="80" s="1"/>
  <c r="F63" i="80"/>
  <c r="F62" i="80"/>
  <c r="H62" i="80" s="1"/>
  <c r="F61" i="80"/>
  <c r="F60" i="80"/>
  <c r="H60" i="80" s="1"/>
  <c r="F59" i="80"/>
  <c r="F58" i="80"/>
  <c r="H58" i="80" s="1"/>
  <c r="F57" i="80"/>
  <c r="F56" i="80"/>
  <c r="H56" i="80" s="1"/>
  <c r="F55" i="80"/>
  <c r="F54" i="80"/>
  <c r="H54" i="80" s="1"/>
  <c r="F53" i="80"/>
  <c r="F52" i="80"/>
  <c r="H52" i="80" s="1"/>
  <c r="F51" i="80"/>
  <c r="F50" i="80"/>
  <c r="H50" i="80" s="1"/>
  <c r="F49" i="80"/>
  <c r="F48" i="80"/>
  <c r="H48" i="80" s="1"/>
  <c r="F47" i="80"/>
  <c r="F45" i="80"/>
  <c r="H45" i="80" s="1"/>
  <c r="F44" i="80"/>
  <c r="F43" i="80"/>
  <c r="H43" i="80" s="1"/>
  <c r="F42" i="80"/>
  <c r="F41" i="80"/>
  <c r="H41" i="80" s="1"/>
  <c r="F40" i="80"/>
  <c r="F39" i="80"/>
  <c r="H39" i="80" s="1"/>
  <c r="F38" i="80"/>
  <c r="F37" i="80"/>
  <c r="H37" i="80" s="1"/>
  <c r="F36" i="80"/>
  <c r="F35" i="80"/>
  <c r="H35" i="80" s="1"/>
  <c r="F34" i="80"/>
  <c r="F33" i="80"/>
  <c r="H33" i="80" s="1"/>
  <c r="F32" i="80"/>
  <c r="F31" i="80"/>
  <c r="H31" i="80" s="1"/>
  <c r="F30" i="80"/>
  <c r="F29" i="80"/>
  <c r="H29" i="80" s="1"/>
  <c r="F28" i="80"/>
  <c r="H27" i="80"/>
  <c r="F27" i="80"/>
  <c r="F26" i="80"/>
  <c r="F25" i="80"/>
  <c r="H25" i="80" s="1"/>
  <c r="F24" i="80"/>
  <c r="F23" i="80"/>
  <c r="H23" i="80" s="1"/>
  <c r="F21" i="80"/>
  <c r="F20" i="80"/>
  <c r="H20" i="80" s="1"/>
  <c r="F19" i="80"/>
  <c r="F18" i="80"/>
  <c r="H18" i="80" s="1"/>
  <c r="F17" i="80"/>
  <c r="H16" i="80"/>
  <c r="F16" i="80"/>
  <c r="F15" i="80"/>
  <c r="H14" i="80"/>
  <c r="F14" i="80"/>
  <c r="F13" i="80"/>
  <c r="H12" i="80"/>
  <c r="F12" i="80"/>
  <c r="D10" i="80" a="1"/>
  <c r="D10" i="80" s="1"/>
  <c r="E8" i="80"/>
  <c r="D8" i="80"/>
  <c r="F8" i="80" s="1"/>
  <c r="E7" i="80"/>
  <c r="D7" i="80"/>
  <c r="F7" i="80" s="1"/>
  <c r="E6" i="80"/>
  <c r="D6" i="80"/>
  <c r="F6" i="80" s="1"/>
  <c r="H6" i="80" s="1"/>
  <c r="E149" i="22" l="1"/>
  <c r="E142" i="22"/>
  <c r="H149" i="22"/>
  <c r="H156" i="22"/>
  <c r="F114" i="22"/>
  <c r="F163" i="22"/>
  <c r="F172" i="22"/>
  <c r="D128" i="22"/>
  <c r="G135" i="22"/>
  <c r="G114" i="22"/>
  <c r="E128" i="22"/>
  <c r="H135" i="22"/>
  <c r="F149" i="22"/>
  <c r="D163" i="22"/>
  <c r="G172" i="22"/>
  <c r="H114" i="22"/>
  <c r="F128" i="22"/>
  <c r="D142" i="22"/>
  <c r="G149" i="22"/>
  <c r="E163" i="22"/>
  <c r="H172" i="22"/>
  <c r="D121" i="22"/>
  <c r="G128" i="22"/>
  <c r="D227" i="22"/>
  <c r="E121" i="22"/>
  <c r="H128" i="22"/>
  <c r="F142" i="22"/>
  <c r="D156" i="22"/>
  <c r="G163" i="22"/>
  <c r="E227" i="22"/>
  <c r="F121" i="22"/>
  <c r="D135" i="22"/>
  <c r="G142" i="22"/>
  <c r="E156" i="22"/>
  <c r="H163" i="22"/>
  <c r="F227" i="22"/>
  <c r="D114" i="22"/>
  <c r="G121" i="22"/>
  <c r="E135" i="22"/>
  <c r="H142" i="22"/>
  <c r="F156" i="22"/>
  <c r="D172" i="22"/>
  <c r="G227" i="22"/>
  <c r="E114" i="22"/>
  <c r="E158" i="22" s="1"/>
  <c r="H121" i="22"/>
  <c r="F7" i="82"/>
  <c r="G40" i="82"/>
  <c r="G19" i="82"/>
  <c r="H19" i="82"/>
  <c r="F6" i="82"/>
  <c r="H6" i="82" s="1"/>
  <c r="I31" i="82"/>
  <c r="H8" i="82"/>
  <c r="G30" i="82"/>
  <c r="G56" i="82"/>
  <c r="H7" i="82"/>
  <c r="G23" i="82"/>
  <c r="G49" i="82"/>
  <c r="G63" i="82"/>
  <c r="G69" i="82"/>
  <c r="G73" i="82"/>
  <c r="G80" i="82"/>
  <c r="G85" i="82"/>
  <c r="G90" i="82"/>
  <c r="G94" i="82"/>
  <c r="G13" i="82"/>
  <c r="G37" i="82"/>
  <c r="G27" i="82"/>
  <c r="G54" i="82"/>
  <c r="F8" i="82"/>
  <c r="G21" i="82"/>
  <c r="G45" i="82"/>
  <c r="G32" i="82"/>
  <c r="G59" i="82"/>
  <c r="G66" i="82"/>
  <c r="G71" i="82"/>
  <c r="G78" i="82"/>
  <c r="G83" i="82"/>
  <c r="G88" i="82"/>
  <c r="G92" i="82"/>
  <c r="G97" i="82"/>
  <c r="G25" i="82"/>
  <c r="G51" i="82"/>
  <c r="F99" i="82"/>
  <c r="G15" i="82"/>
  <c r="G24" i="82"/>
  <c r="G29" i="82"/>
  <c r="G33" i="82"/>
  <c r="G47" i="82"/>
  <c r="G57" i="82"/>
  <c r="G72" i="82"/>
  <c r="G95" i="82"/>
  <c r="G12" i="82"/>
  <c r="G20" i="82"/>
  <c r="G22" i="82"/>
  <c r="G26" i="82"/>
  <c r="G31" i="82"/>
  <c r="G39" i="82"/>
  <c r="G42" i="82"/>
  <c r="G50" i="82"/>
  <c r="G53" i="82"/>
  <c r="G55" i="82"/>
  <c r="G61" i="82"/>
  <c r="G64" i="82"/>
  <c r="G67" i="82"/>
  <c r="G70" i="82"/>
  <c r="G76" i="82"/>
  <c r="G79" i="82"/>
  <c r="G81" i="82"/>
  <c r="G84" i="82"/>
  <c r="G86" i="82"/>
  <c r="G89" i="82"/>
  <c r="G91" i="82"/>
  <c r="G93" i="82"/>
  <c r="H12" i="82"/>
  <c r="I93" i="82" s="1"/>
  <c r="F8" i="81"/>
  <c r="G23" i="81"/>
  <c r="G29" i="81"/>
  <c r="G40" i="81"/>
  <c r="G45" i="81"/>
  <c r="G57" i="81"/>
  <c r="G76" i="81"/>
  <c r="G94" i="81"/>
  <c r="H8" i="81"/>
  <c r="H23" i="81"/>
  <c r="G30" i="81"/>
  <c r="H40" i="81"/>
  <c r="G46" i="81"/>
  <c r="H57" i="81"/>
  <c r="G63" i="81"/>
  <c r="H76" i="81"/>
  <c r="G82" i="81"/>
  <c r="H94" i="81"/>
  <c r="G18" i="81"/>
  <c r="G24" i="81"/>
  <c r="H30" i="81"/>
  <c r="G36" i="81"/>
  <c r="G41" i="81"/>
  <c r="H46" i="81"/>
  <c r="G53" i="81"/>
  <c r="G58" i="81"/>
  <c r="H63" i="81"/>
  <c r="G71" i="81"/>
  <c r="G90" i="81"/>
  <c r="G95" i="81"/>
  <c r="F99" i="81"/>
  <c r="H18" i="81"/>
  <c r="G25" i="81"/>
  <c r="G42" i="81"/>
  <c r="G59" i="81"/>
  <c r="G64" i="81"/>
  <c r="G78" i="81"/>
  <c r="H90" i="81"/>
  <c r="G96" i="81"/>
  <c r="G19" i="81"/>
  <c r="G32" i="81"/>
  <c r="G37" i="81"/>
  <c r="G48" i="81"/>
  <c r="G54" i="81"/>
  <c r="G65" i="81"/>
  <c r="G72" i="81"/>
  <c r="G85" i="81"/>
  <c r="H14" i="81"/>
  <c r="G20" i="81"/>
  <c r="H32" i="81"/>
  <c r="G38" i="81"/>
  <c r="H48" i="81"/>
  <c r="G55" i="81"/>
  <c r="H65" i="81"/>
  <c r="G74" i="81"/>
  <c r="H85" i="81"/>
  <c r="G92" i="81"/>
  <c r="F7" i="81"/>
  <c r="H7" i="81" s="1"/>
  <c r="G27" i="81"/>
  <c r="G33" i="81"/>
  <c r="G44" i="81"/>
  <c r="G50" i="81"/>
  <c r="H55" i="81"/>
  <c r="G61" i="81"/>
  <c r="H74" i="81"/>
  <c r="G80" i="81"/>
  <c r="G16" i="81"/>
  <c r="G34" i="81"/>
  <c r="G51" i="81"/>
  <c r="G68" i="81"/>
  <c r="G87" i="81"/>
  <c r="H6" i="81"/>
  <c r="G12" i="81"/>
  <c r="G17" i="81"/>
  <c r="G21" i="81"/>
  <c r="G26" i="81"/>
  <c r="G31" i="81"/>
  <c r="G35" i="81"/>
  <c r="G39" i="81"/>
  <c r="G43" i="81"/>
  <c r="G47" i="81"/>
  <c r="G52" i="81"/>
  <c r="G56" i="81"/>
  <c r="G60" i="81"/>
  <c r="G62" i="81"/>
  <c r="G66" i="81"/>
  <c r="G69" i="81"/>
  <c r="G75" i="81"/>
  <c r="G77" i="81"/>
  <c r="G79" i="81"/>
  <c r="G81" i="81"/>
  <c r="G84" i="81"/>
  <c r="G86" i="81"/>
  <c r="G89" i="81"/>
  <c r="G91" i="81"/>
  <c r="G93" i="81"/>
  <c r="G97" i="81"/>
  <c r="H12" i="81"/>
  <c r="H19" i="81"/>
  <c r="H24" i="81"/>
  <c r="H29" i="81"/>
  <c r="H33" i="81"/>
  <c r="H37" i="81"/>
  <c r="H41" i="81"/>
  <c r="H45" i="81"/>
  <c r="H50" i="81"/>
  <c r="H54" i="81"/>
  <c r="H58" i="81"/>
  <c r="H64" i="81"/>
  <c r="I64" i="81" s="1"/>
  <c r="H72" i="81"/>
  <c r="H95" i="81"/>
  <c r="G15" i="81"/>
  <c r="G65" i="80"/>
  <c r="H65" i="80"/>
  <c r="G82" i="80"/>
  <c r="H82" i="80"/>
  <c r="G6" i="80"/>
  <c r="G55" i="80"/>
  <c r="H55" i="80"/>
  <c r="G72" i="80"/>
  <c r="H72" i="80"/>
  <c r="G15" i="80"/>
  <c r="H15" i="80"/>
  <c r="G28" i="80"/>
  <c r="H28" i="80"/>
  <c r="G44" i="80"/>
  <c r="H44" i="80"/>
  <c r="G78" i="80"/>
  <c r="H78" i="80"/>
  <c r="G95" i="80"/>
  <c r="H95" i="80"/>
  <c r="F99" i="80"/>
  <c r="G16" i="80"/>
  <c r="G20" i="80"/>
  <c r="G25" i="80"/>
  <c r="G34" i="80"/>
  <c r="H34" i="80"/>
  <c r="G51" i="80"/>
  <c r="H51" i="80"/>
  <c r="G68" i="80"/>
  <c r="H68" i="80"/>
  <c r="G84" i="80"/>
  <c r="H84" i="80"/>
  <c r="G49" i="80"/>
  <c r="H49" i="80"/>
  <c r="G19" i="80"/>
  <c r="H19" i="80"/>
  <c r="G61" i="80"/>
  <c r="H61" i="80"/>
  <c r="G40" i="80"/>
  <c r="H40" i="80"/>
  <c r="G57" i="80"/>
  <c r="H57" i="80"/>
  <c r="G74" i="80"/>
  <c r="H74" i="80"/>
  <c r="G91" i="80"/>
  <c r="H91" i="80"/>
  <c r="H7" i="80"/>
  <c r="G30" i="80"/>
  <c r="H30" i="80"/>
  <c r="G47" i="80"/>
  <c r="H47" i="80"/>
  <c r="G63" i="80"/>
  <c r="H63" i="80"/>
  <c r="G80" i="80"/>
  <c r="H80" i="80"/>
  <c r="G97" i="80"/>
  <c r="H97" i="80"/>
  <c r="G32" i="80"/>
  <c r="H32" i="80"/>
  <c r="G17" i="80"/>
  <c r="H17" i="80"/>
  <c r="G26" i="80"/>
  <c r="H26" i="80"/>
  <c r="G36" i="80"/>
  <c r="H36" i="80"/>
  <c r="G53" i="80"/>
  <c r="H53" i="80"/>
  <c r="G70" i="80"/>
  <c r="H70" i="80"/>
  <c r="G86" i="80"/>
  <c r="H86" i="80"/>
  <c r="G38" i="80"/>
  <c r="H38" i="80"/>
  <c r="G89" i="80"/>
  <c r="H89" i="80"/>
  <c r="G24" i="80"/>
  <c r="H24" i="80"/>
  <c r="G13" i="80"/>
  <c r="H13" i="80"/>
  <c r="G21" i="80"/>
  <c r="H21" i="80"/>
  <c r="H8" i="80"/>
  <c r="G14" i="80"/>
  <c r="G18" i="80"/>
  <c r="G23" i="80"/>
  <c r="G27" i="80"/>
  <c r="G42" i="80"/>
  <c r="H42" i="80"/>
  <c r="G59" i="80"/>
  <c r="H59" i="80"/>
  <c r="G76" i="80"/>
  <c r="H76" i="80"/>
  <c r="G93" i="80"/>
  <c r="H93" i="80"/>
  <c r="G12" i="80"/>
  <c r="G29" i="80"/>
  <c r="G31" i="80"/>
  <c r="G33" i="80"/>
  <c r="G35" i="80"/>
  <c r="G37" i="80"/>
  <c r="G39" i="80"/>
  <c r="G41" i="80"/>
  <c r="G43" i="80"/>
  <c r="G45" i="80"/>
  <c r="G48" i="80"/>
  <c r="G50" i="80"/>
  <c r="G52" i="80"/>
  <c r="G54" i="80"/>
  <c r="G56" i="80"/>
  <c r="G58" i="80"/>
  <c r="G60" i="80"/>
  <c r="G62" i="80"/>
  <c r="G64" i="80"/>
  <c r="G66" i="80"/>
  <c r="G69" i="80"/>
  <c r="G71" i="80"/>
  <c r="G73" i="80"/>
  <c r="G75" i="80"/>
  <c r="G77" i="80"/>
  <c r="G79" i="80"/>
  <c r="G81" i="80"/>
  <c r="G83" i="80"/>
  <c r="G85" i="80"/>
  <c r="G87" i="80"/>
  <c r="G90" i="80"/>
  <c r="G92" i="80"/>
  <c r="G94" i="80"/>
  <c r="G96" i="80"/>
  <c r="H164" i="22" l="1"/>
  <c r="H165" i="22"/>
  <c r="D157" i="22"/>
  <c r="D158" i="22"/>
  <c r="E157" i="22"/>
  <c r="I76" i="82"/>
  <c r="G6" i="82"/>
  <c r="I83" i="82"/>
  <c r="I6" i="82"/>
  <c r="I29" i="82"/>
  <c r="I54" i="82"/>
  <c r="I61" i="82"/>
  <c r="I39" i="82"/>
  <c r="I32" i="82"/>
  <c r="I50" i="82"/>
  <c r="I20" i="82"/>
  <c r="I27" i="82"/>
  <c r="I26" i="82"/>
  <c r="I97" i="82"/>
  <c r="I73" i="82"/>
  <c r="I13" i="82"/>
  <c r="I89" i="82"/>
  <c r="I72" i="82"/>
  <c r="I30" i="82"/>
  <c r="I42" i="82"/>
  <c r="I94" i="82"/>
  <c r="I24" i="82"/>
  <c r="I92" i="82"/>
  <c r="I69" i="82"/>
  <c r="I79" i="82"/>
  <c r="I51" i="82"/>
  <c r="I59" i="82"/>
  <c r="I40" i="82"/>
  <c r="I53" i="82"/>
  <c r="I84" i="82"/>
  <c r="I88" i="82"/>
  <c r="I63" i="82"/>
  <c r="I67" i="82"/>
  <c r="I45" i="82"/>
  <c r="I33" i="82"/>
  <c r="I12" i="82"/>
  <c r="I78" i="82"/>
  <c r="I90" i="82"/>
  <c r="I23" i="82"/>
  <c r="I81" i="82"/>
  <c r="I95" i="82"/>
  <c r="I37" i="82"/>
  <c r="I91" i="82"/>
  <c r="I71" i="82"/>
  <c r="I85" i="82"/>
  <c r="I19" i="82"/>
  <c r="I22" i="82"/>
  <c r="I57" i="82"/>
  <c r="I64" i="82"/>
  <c r="I25" i="82"/>
  <c r="I70" i="82"/>
  <c r="I66" i="82"/>
  <c r="I56" i="82"/>
  <c r="I80" i="82"/>
  <c r="I47" i="82"/>
  <c r="I86" i="82"/>
  <c r="I49" i="82"/>
  <c r="I21" i="82"/>
  <c r="I55" i="82"/>
  <c r="I15" i="82"/>
  <c r="I29" i="81"/>
  <c r="I26" i="81"/>
  <c r="I58" i="81"/>
  <c r="I24" i="81"/>
  <c r="I21" i="81"/>
  <c r="I91" i="81"/>
  <c r="I54" i="81"/>
  <c r="I19" i="81"/>
  <c r="I89" i="81"/>
  <c r="I52" i="81"/>
  <c r="I84" i="81"/>
  <c r="I6" i="81"/>
  <c r="I50" i="81"/>
  <c r="I36" i="81"/>
  <c r="I18" i="81"/>
  <c r="I12" i="81"/>
  <c r="I32" i="81"/>
  <c r="I20" i="81"/>
  <c r="I14" i="81"/>
  <c r="I96" i="81"/>
  <c r="I94" i="81"/>
  <c r="I92" i="81"/>
  <c r="I90" i="81"/>
  <c r="I87" i="81"/>
  <c r="I85" i="81"/>
  <c r="I82" i="81"/>
  <c r="I80" i="81"/>
  <c r="I78" i="81"/>
  <c r="I76" i="81"/>
  <c r="I74" i="81"/>
  <c r="I71" i="81"/>
  <c r="I68" i="81"/>
  <c r="I65" i="81"/>
  <c r="I63" i="81"/>
  <c r="I61" i="81"/>
  <c r="I59" i="81"/>
  <c r="I57" i="81"/>
  <c r="I55" i="81"/>
  <c r="I53" i="81"/>
  <c r="I51" i="81"/>
  <c r="I48" i="81"/>
  <c r="I46" i="81"/>
  <c r="I44" i="81"/>
  <c r="I42" i="81"/>
  <c r="I40" i="81"/>
  <c r="I38" i="81"/>
  <c r="I34" i="81"/>
  <c r="I30" i="81"/>
  <c r="I27" i="81"/>
  <c r="I25" i="81"/>
  <c r="I23" i="81"/>
  <c r="I16" i="81"/>
  <c r="I69" i="81"/>
  <c r="I35" i="81"/>
  <c r="I47" i="81"/>
  <c r="I45" i="81"/>
  <c r="I31" i="81"/>
  <c r="I41" i="81"/>
  <c r="I93" i="81"/>
  <c r="I86" i="81"/>
  <c r="I79" i="81"/>
  <c r="I77" i="81"/>
  <c r="I17" i="81"/>
  <c r="I95" i="81"/>
  <c r="I37" i="81"/>
  <c r="I75" i="81"/>
  <c r="I66" i="81"/>
  <c r="I60" i="81"/>
  <c r="I81" i="81"/>
  <c r="I39" i="81"/>
  <c r="I97" i="81"/>
  <c r="I72" i="81"/>
  <c r="I33" i="81"/>
  <c r="I56" i="81"/>
  <c r="I15" i="81"/>
  <c r="I43" i="81"/>
  <c r="I62" i="81"/>
  <c r="I77" i="80"/>
  <c r="I82" i="80"/>
  <c r="I76" i="80"/>
  <c r="I26" i="80"/>
  <c r="I12" i="80"/>
  <c r="I48" i="80"/>
  <c r="I89" i="80"/>
  <c r="I57" i="80"/>
  <c r="I19" i="80"/>
  <c r="I51" i="80"/>
  <c r="I95" i="80"/>
  <c r="I15" i="80"/>
  <c r="I94" i="80"/>
  <c r="I59" i="80"/>
  <c r="I58" i="80"/>
  <c r="I17" i="80"/>
  <c r="I63" i="80"/>
  <c r="I96" i="80"/>
  <c r="I65" i="80"/>
  <c r="I20" i="80"/>
  <c r="I23" i="80"/>
  <c r="I85" i="80"/>
  <c r="I21" i="80"/>
  <c r="I38" i="80"/>
  <c r="I53" i="80"/>
  <c r="I91" i="80"/>
  <c r="I45" i="80"/>
  <c r="I49" i="80"/>
  <c r="I34" i="80"/>
  <c r="I78" i="80"/>
  <c r="I72" i="80"/>
  <c r="I33" i="80"/>
  <c r="I52" i="80"/>
  <c r="I32" i="80"/>
  <c r="I90" i="80"/>
  <c r="I13" i="80"/>
  <c r="I71" i="80"/>
  <c r="I87" i="80"/>
  <c r="I27" i="80"/>
  <c r="I37" i="80"/>
  <c r="I54" i="80"/>
  <c r="I86" i="80"/>
  <c r="I41" i="80"/>
  <c r="I79" i="80"/>
  <c r="I84" i="80"/>
  <c r="I44" i="80"/>
  <c r="I55" i="80"/>
  <c r="I56" i="80"/>
  <c r="I81" i="80"/>
  <c r="I92" i="80"/>
  <c r="I35" i="80"/>
  <c r="I70" i="80"/>
  <c r="I80" i="80"/>
  <c r="I62" i="80"/>
  <c r="I16" i="80"/>
  <c r="I43" i="80"/>
  <c r="I42" i="80"/>
  <c r="I47" i="80"/>
  <c r="I40" i="80"/>
  <c r="I25" i="80"/>
  <c r="I66" i="80"/>
  <c r="I93" i="80"/>
  <c r="I36" i="80"/>
  <c r="I97" i="80"/>
  <c r="I30" i="80"/>
  <c r="I74" i="80"/>
  <c r="I29" i="80"/>
  <c r="I39" i="80"/>
  <c r="I73" i="80"/>
  <c r="I6" i="80"/>
  <c r="I50" i="80"/>
  <c r="I60" i="80"/>
  <c r="I31" i="80"/>
  <c r="I69" i="80"/>
  <c r="I24" i="80"/>
  <c r="I75" i="80"/>
  <c r="I61" i="80"/>
  <c r="I68" i="80"/>
  <c r="I28" i="80"/>
  <c r="I18" i="80"/>
  <c r="I64" i="80"/>
  <c r="I83" i="80"/>
  <c r="I14" i="80"/>
  <c r="H166" i="22" l="1"/>
  <c r="D159" i="22"/>
  <c r="D160" i="22" s="1"/>
  <c r="H167" i="22" l="1"/>
  <c r="I68" i="65" s="1"/>
  <c r="I66" i="65"/>
  <c r="E99" i="79" l="1"/>
  <c r="D99" i="79"/>
  <c r="F97" i="79"/>
  <c r="F96" i="79"/>
  <c r="H96" i="79" s="1"/>
  <c r="F95" i="79"/>
  <c r="H95" i="79" s="1"/>
  <c r="F94" i="79"/>
  <c r="H94" i="79" s="1"/>
  <c r="F93" i="79"/>
  <c r="F92" i="79"/>
  <c r="H92" i="79" s="1"/>
  <c r="F91" i="79"/>
  <c r="F90" i="79"/>
  <c r="H90" i="79" s="1"/>
  <c r="F89" i="79"/>
  <c r="H89" i="79" s="1"/>
  <c r="F88" i="79"/>
  <c r="H88" i="79" s="1"/>
  <c r="F87" i="79"/>
  <c r="H87" i="79" s="1"/>
  <c r="F86" i="79"/>
  <c r="H86" i="79" s="1"/>
  <c r="F85" i="79"/>
  <c r="H85" i="79" s="1"/>
  <c r="F84" i="79"/>
  <c r="H84" i="79" s="1"/>
  <c r="F83" i="79"/>
  <c r="F82" i="79"/>
  <c r="H82" i="79" s="1"/>
  <c r="F81" i="79"/>
  <c r="H81" i="79" s="1"/>
  <c r="F80" i="79"/>
  <c r="H80" i="79" s="1"/>
  <c r="F79" i="79"/>
  <c r="F78" i="79"/>
  <c r="H78" i="79" s="1"/>
  <c r="F77" i="79"/>
  <c r="H77" i="79" s="1"/>
  <c r="F76" i="79"/>
  <c r="H76" i="79" s="1"/>
  <c r="F74" i="79"/>
  <c r="F73" i="79"/>
  <c r="H73" i="79" s="1"/>
  <c r="F72" i="79"/>
  <c r="H72" i="79" s="1"/>
  <c r="F71" i="79"/>
  <c r="H71" i="79" s="1"/>
  <c r="F70" i="79"/>
  <c r="F69" i="79"/>
  <c r="H69" i="79" s="1"/>
  <c r="F68" i="79"/>
  <c r="F67" i="79"/>
  <c r="H67" i="79" s="1"/>
  <c r="F66" i="79"/>
  <c r="F65" i="79"/>
  <c r="H65" i="79" s="1"/>
  <c r="F64" i="79"/>
  <c r="H64" i="79" s="1"/>
  <c r="F63" i="79"/>
  <c r="H63" i="79" s="1"/>
  <c r="F62" i="79"/>
  <c r="F61" i="79"/>
  <c r="H61" i="79" s="1"/>
  <c r="F60" i="79"/>
  <c r="H60" i="79" s="1"/>
  <c r="F59" i="79"/>
  <c r="H59" i="79" s="1"/>
  <c r="F58" i="79"/>
  <c r="F57" i="79"/>
  <c r="H57" i="79" s="1"/>
  <c r="F56" i="79"/>
  <c r="F55" i="79"/>
  <c r="H55" i="79" s="1"/>
  <c r="F54" i="79"/>
  <c r="F53" i="79"/>
  <c r="H53" i="79" s="1"/>
  <c r="F51" i="79"/>
  <c r="H51" i="79" s="1"/>
  <c r="F50" i="79"/>
  <c r="H50" i="79" s="1"/>
  <c r="F49" i="79"/>
  <c r="F48" i="79"/>
  <c r="H48" i="79" s="1"/>
  <c r="F47" i="79"/>
  <c r="F45" i="79"/>
  <c r="H45" i="79" s="1"/>
  <c r="F44" i="79"/>
  <c r="H44" i="79" s="1"/>
  <c r="F42" i="79"/>
  <c r="H42" i="79" s="1"/>
  <c r="F41" i="79"/>
  <c r="F40" i="79"/>
  <c r="H40" i="79" s="1"/>
  <c r="F39" i="79"/>
  <c r="F38" i="79"/>
  <c r="H38" i="79" s="1"/>
  <c r="F37" i="79"/>
  <c r="F36" i="79"/>
  <c r="H36" i="79" s="1"/>
  <c r="F35" i="79"/>
  <c r="F34" i="79"/>
  <c r="H34" i="79" s="1"/>
  <c r="F33" i="79"/>
  <c r="H33" i="79" s="1"/>
  <c r="F32" i="79"/>
  <c r="H32" i="79" s="1"/>
  <c r="F31" i="79"/>
  <c r="F30" i="79"/>
  <c r="H30" i="79" s="1"/>
  <c r="F29" i="79"/>
  <c r="F28" i="79"/>
  <c r="H28" i="79" s="1"/>
  <c r="F27" i="79"/>
  <c r="H27" i="79" s="1"/>
  <c r="F26" i="79"/>
  <c r="H26" i="79" s="1"/>
  <c r="F25" i="79"/>
  <c r="F24" i="79"/>
  <c r="H24" i="79" s="1"/>
  <c r="F23" i="79"/>
  <c r="F22" i="79"/>
  <c r="H22" i="79" s="1"/>
  <c r="F21" i="79"/>
  <c r="H21" i="79" s="1"/>
  <c r="F20" i="79"/>
  <c r="H20" i="79" s="1"/>
  <c r="F19" i="79"/>
  <c r="G19" i="79" s="1"/>
  <c r="F18" i="79"/>
  <c r="H18" i="79" s="1"/>
  <c r="F17" i="79"/>
  <c r="F16" i="79"/>
  <c r="H16" i="79" s="1"/>
  <c r="F15" i="79"/>
  <c r="H15" i="79" s="1"/>
  <c r="F14" i="79"/>
  <c r="H14" i="79" s="1"/>
  <c r="F13" i="79"/>
  <c r="F12" i="79"/>
  <c r="D10" i="79" a="1"/>
  <c r="D10" i="79" s="1"/>
  <c r="E8" i="79"/>
  <c r="D8" i="79"/>
  <c r="E7" i="79"/>
  <c r="D7" i="79"/>
  <c r="E6" i="79"/>
  <c r="D6" i="79"/>
  <c r="F6" i="79" s="1"/>
  <c r="R236" i="22"/>
  <c r="X195" i="22"/>
  <c r="T180" i="22"/>
  <c r="U125" i="22"/>
  <c r="U124" i="22"/>
  <c r="U123" i="22"/>
  <c r="U122" i="22"/>
  <c r="AA105" i="22"/>
  <c r="T105" i="22"/>
  <c r="S29" i="22"/>
  <c r="R29" i="22"/>
  <c r="H6" i="22"/>
  <c r="G6" i="22"/>
  <c r="F6" i="22"/>
  <c r="E6" i="22"/>
  <c r="F7" i="79" l="1"/>
  <c r="H7" i="79" s="1"/>
  <c r="G62" i="79"/>
  <c r="G79" i="79"/>
  <c r="G13" i="79"/>
  <c r="G29" i="79"/>
  <c r="G37" i="79"/>
  <c r="G47" i="79"/>
  <c r="G56" i="79"/>
  <c r="G97" i="79"/>
  <c r="G23" i="79"/>
  <c r="G49" i="79"/>
  <c r="G83" i="79"/>
  <c r="G17" i="79"/>
  <c r="G25" i="79"/>
  <c r="G41" i="79"/>
  <c r="G68" i="79"/>
  <c r="G93" i="79"/>
  <c r="G35" i="79"/>
  <c r="G54" i="79"/>
  <c r="G70" i="79"/>
  <c r="F99" i="79"/>
  <c r="G31" i="79"/>
  <c r="G39" i="79"/>
  <c r="G58" i="79"/>
  <c r="G66" i="79"/>
  <c r="G74" i="79"/>
  <c r="G91" i="79"/>
  <c r="H6" i="79"/>
  <c r="G6" i="79"/>
  <c r="G15" i="79"/>
  <c r="G21" i="79"/>
  <c r="G27" i="79"/>
  <c r="G33" i="79"/>
  <c r="G44" i="79"/>
  <c r="G51" i="79"/>
  <c r="G60" i="79"/>
  <c r="G64" i="79"/>
  <c r="G72" i="79"/>
  <c r="G77" i="79"/>
  <c r="G81" i="79"/>
  <c r="G85" i="79"/>
  <c r="G87" i="79"/>
  <c r="G89" i="79"/>
  <c r="G95" i="79"/>
  <c r="H13" i="79"/>
  <c r="H17" i="79"/>
  <c r="H19" i="79"/>
  <c r="H23" i="79"/>
  <c r="H25" i="79"/>
  <c r="H29" i="79"/>
  <c r="H31" i="79"/>
  <c r="H35" i="79"/>
  <c r="H37" i="79"/>
  <c r="H39" i="79"/>
  <c r="H41" i="79"/>
  <c r="H47" i="79"/>
  <c r="H49" i="79"/>
  <c r="H54" i="79"/>
  <c r="H56" i="79"/>
  <c r="H58" i="79"/>
  <c r="H62" i="79"/>
  <c r="H66" i="79"/>
  <c r="H68" i="79"/>
  <c r="H70" i="79"/>
  <c r="H74" i="79"/>
  <c r="H79" i="79"/>
  <c r="H83" i="79"/>
  <c r="H91" i="79"/>
  <c r="H93" i="79"/>
  <c r="H97" i="79"/>
  <c r="F8" i="79"/>
  <c r="H8" i="79" s="1"/>
  <c r="G22" i="79"/>
  <c r="G24" i="79"/>
  <c r="G26" i="79"/>
  <c r="G28" i="79"/>
  <c r="G30" i="79"/>
  <c r="G32" i="79"/>
  <c r="G34" i="79"/>
  <c r="G36" i="79"/>
  <c r="G38" i="79"/>
  <c r="G40" i="79"/>
  <c r="G42" i="79"/>
  <c r="G45" i="79"/>
  <c r="G48" i="79"/>
  <c r="G50" i="79"/>
  <c r="G53" i="79"/>
  <c r="G55" i="79"/>
  <c r="G57" i="79"/>
  <c r="G59" i="79"/>
  <c r="G61" i="79"/>
  <c r="G63" i="79"/>
  <c r="G65" i="79"/>
  <c r="G67" i="79"/>
  <c r="G69" i="79"/>
  <c r="G71" i="79"/>
  <c r="G73" i="79"/>
  <c r="G76" i="79"/>
  <c r="G78" i="79"/>
  <c r="G80" i="79"/>
  <c r="G82" i="79"/>
  <c r="G84" i="79"/>
  <c r="G86" i="79"/>
  <c r="G88" i="79"/>
  <c r="G90" i="79"/>
  <c r="G92" i="79"/>
  <c r="G94" i="79"/>
  <c r="G96" i="79"/>
  <c r="G12" i="79"/>
  <c r="G14" i="79"/>
  <c r="G16" i="79"/>
  <c r="G18" i="79"/>
  <c r="G20" i="79"/>
  <c r="H12" i="79"/>
  <c r="H242" i="22"/>
  <c r="S181" i="22"/>
  <c r="F92" i="22"/>
  <c r="F97" i="22"/>
  <c r="S236" i="22"/>
  <c r="R251" i="22"/>
  <c r="AA90" i="22"/>
  <c r="X30" i="22"/>
  <c r="X90" i="22"/>
  <c r="X91" i="22"/>
  <c r="S105" i="22"/>
  <c r="E107" i="22"/>
  <c r="R180" i="22"/>
  <c r="X181" i="22"/>
  <c r="R195" i="22"/>
  <c r="D197" i="22"/>
  <c r="G237" i="22"/>
  <c r="E243" i="22"/>
  <c r="D97" i="22"/>
  <c r="D182" i="22"/>
  <c r="E97" i="22"/>
  <c r="I251" i="22"/>
  <c r="P251" i="22" s="1"/>
  <c r="E21" i="22"/>
  <c r="G97" i="22"/>
  <c r="D187" i="22"/>
  <c r="E188" i="22"/>
  <c r="E187" i="22"/>
  <c r="T250" i="22"/>
  <c r="F16" i="22"/>
  <c r="D31" i="22"/>
  <c r="E31" i="22"/>
  <c r="E32" i="22" s="1"/>
  <c r="AA83" i="22"/>
  <c r="D98" i="22"/>
  <c r="D188" i="22"/>
  <c r="U235" i="22"/>
  <c r="D237" i="22"/>
  <c r="U250" i="22"/>
  <c r="F21" i="22"/>
  <c r="S21" i="22" s="1"/>
  <c r="G92" i="22"/>
  <c r="F187" i="22"/>
  <c r="I229" i="22"/>
  <c r="N229" i="22" s="1"/>
  <c r="H237" i="22"/>
  <c r="G252" i="22"/>
  <c r="T252" i="22" s="1"/>
  <c r="H22" i="22"/>
  <c r="F31" i="22"/>
  <c r="G31" i="22"/>
  <c r="R90" i="22"/>
  <c r="H188" i="22"/>
  <c r="X229" i="22"/>
  <c r="G242" i="22"/>
  <c r="T15" i="22"/>
  <c r="O163" i="22" s="1"/>
  <c r="T90" i="22"/>
  <c r="R91" i="22"/>
  <c r="R105" i="22"/>
  <c r="U196" i="22"/>
  <c r="X236" i="22"/>
  <c r="F252" i="22"/>
  <c r="H104" i="22"/>
  <c r="H13" i="22"/>
  <c r="H45" i="22"/>
  <c r="H73" i="22"/>
  <c r="P104" i="22"/>
  <c r="P194" i="22"/>
  <c r="H234" i="22"/>
  <c r="P13" i="22"/>
  <c r="P45" i="22"/>
  <c r="P73" i="22"/>
  <c r="P156" i="22"/>
  <c r="H204" i="22"/>
  <c r="P234" i="22"/>
  <c r="H20" i="22"/>
  <c r="H52" i="22"/>
  <c r="P82" i="22"/>
  <c r="P114" i="22"/>
  <c r="P172" i="22"/>
  <c r="P204" i="22"/>
  <c r="H241" i="22"/>
  <c r="P6" i="22"/>
  <c r="H194" i="22"/>
  <c r="P20" i="22"/>
  <c r="P52" i="22"/>
  <c r="H89" i="22"/>
  <c r="P121" i="22"/>
  <c r="H179" i="22"/>
  <c r="H211" i="22"/>
  <c r="P241" i="22"/>
  <c r="H38" i="22"/>
  <c r="P96" i="22"/>
  <c r="P186" i="22"/>
  <c r="P38" i="22"/>
  <c r="P149" i="22"/>
  <c r="H28" i="22"/>
  <c r="H59" i="22"/>
  <c r="P89" i="22"/>
  <c r="P128" i="22"/>
  <c r="P179" i="22"/>
  <c r="P211" i="22"/>
  <c r="H249" i="22"/>
  <c r="H66" i="22"/>
  <c r="P142" i="22"/>
  <c r="P218" i="22"/>
  <c r="P66" i="22"/>
  <c r="P227" i="22"/>
  <c r="P28" i="22"/>
  <c r="P59" i="22"/>
  <c r="H96" i="22"/>
  <c r="P135" i="22"/>
  <c r="H186" i="22"/>
  <c r="H218" i="22"/>
  <c r="P249" i="22"/>
  <c r="O6" i="22"/>
  <c r="O38" i="22"/>
  <c r="O66" i="22"/>
  <c r="G104" i="22"/>
  <c r="O149" i="22"/>
  <c r="G194" i="22"/>
  <c r="O227" i="22"/>
  <c r="G13" i="22"/>
  <c r="G45" i="22"/>
  <c r="G73" i="22"/>
  <c r="O104" i="22"/>
  <c r="O194" i="22"/>
  <c r="G234" i="22"/>
  <c r="O13" i="22"/>
  <c r="O45" i="22"/>
  <c r="O73" i="22"/>
  <c r="O156" i="22"/>
  <c r="G204" i="22"/>
  <c r="O234" i="22"/>
  <c r="G20" i="22"/>
  <c r="G52" i="22"/>
  <c r="O82" i="22"/>
  <c r="O114" i="22"/>
  <c r="O172" i="22"/>
  <c r="O204" i="22"/>
  <c r="G241" i="22"/>
  <c r="O20" i="22"/>
  <c r="O52" i="22"/>
  <c r="G89" i="22"/>
  <c r="O121" i="22"/>
  <c r="G179" i="22"/>
  <c r="G211" i="22"/>
  <c r="O241" i="22"/>
  <c r="G38" i="22"/>
  <c r="O96" i="22"/>
  <c r="O142" i="22"/>
  <c r="O218" i="22"/>
  <c r="G28" i="22"/>
  <c r="G59" i="22"/>
  <c r="O89" i="22"/>
  <c r="O128" i="22"/>
  <c r="O179" i="22"/>
  <c r="O211" i="22"/>
  <c r="G249" i="22"/>
  <c r="G66" i="22"/>
  <c r="O186" i="22"/>
  <c r="O28" i="22"/>
  <c r="O59" i="22"/>
  <c r="G96" i="22"/>
  <c r="O135" i="22"/>
  <c r="G186" i="22"/>
  <c r="G218" i="22"/>
  <c r="O249" i="22"/>
  <c r="F38" i="22"/>
  <c r="F66" i="22"/>
  <c r="N96" i="22"/>
  <c r="N142" i="22"/>
  <c r="N186" i="22"/>
  <c r="N218" i="22"/>
  <c r="N6" i="22"/>
  <c r="N38" i="22"/>
  <c r="N66" i="22"/>
  <c r="F104" i="22"/>
  <c r="N149" i="22"/>
  <c r="F194" i="22"/>
  <c r="N227" i="22"/>
  <c r="N13" i="22"/>
  <c r="N45" i="22"/>
  <c r="N73" i="22"/>
  <c r="N156" i="22"/>
  <c r="F204" i="22"/>
  <c r="N234" i="22"/>
  <c r="F20" i="22"/>
  <c r="F52" i="22"/>
  <c r="N82" i="22"/>
  <c r="N114" i="22"/>
  <c r="N172" i="22"/>
  <c r="N204" i="22"/>
  <c r="F241" i="22"/>
  <c r="N20" i="22"/>
  <c r="N52" i="22"/>
  <c r="F89" i="22"/>
  <c r="N121" i="22"/>
  <c r="F179" i="22"/>
  <c r="F211" i="22"/>
  <c r="N241" i="22"/>
  <c r="F28" i="22"/>
  <c r="F59" i="22"/>
  <c r="N89" i="22"/>
  <c r="N128" i="22"/>
  <c r="N179" i="22"/>
  <c r="N211" i="22"/>
  <c r="F249" i="22"/>
  <c r="F13" i="22"/>
  <c r="F45" i="22"/>
  <c r="F73" i="22"/>
  <c r="N104" i="22"/>
  <c r="N194" i="22"/>
  <c r="F234" i="22"/>
  <c r="N28" i="22"/>
  <c r="N59" i="22"/>
  <c r="F96" i="22"/>
  <c r="N135" i="22"/>
  <c r="F186" i="22"/>
  <c r="F218" i="22"/>
  <c r="N249" i="22"/>
  <c r="M218" i="22"/>
  <c r="M6" i="22"/>
  <c r="M38" i="22"/>
  <c r="M66" i="22"/>
  <c r="E104" i="22"/>
  <c r="M149" i="22"/>
  <c r="E194" i="22"/>
  <c r="M227" i="22"/>
  <c r="M142" i="22"/>
  <c r="E13" i="22"/>
  <c r="E45" i="22"/>
  <c r="E73" i="22"/>
  <c r="M104" i="22"/>
  <c r="M194" i="22"/>
  <c r="E234" i="22"/>
  <c r="M186" i="22"/>
  <c r="M13" i="22"/>
  <c r="M45" i="22"/>
  <c r="M73" i="22"/>
  <c r="M156" i="22"/>
  <c r="E204" i="22"/>
  <c r="M234" i="22"/>
  <c r="M96" i="22"/>
  <c r="E20" i="22"/>
  <c r="E52" i="22"/>
  <c r="M82" i="22"/>
  <c r="M114" i="22"/>
  <c r="M172" i="22"/>
  <c r="M204" i="22"/>
  <c r="E241" i="22"/>
  <c r="M20" i="22"/>
  <c r="M52" i="22"/>
  <c r="E89" i="22"/>
  <c r="M121" i="22"/>
  <c r="E179" i="22"/>
  <c r="E211" i="22"/>
  <c r="M241" i="22"/>
  <c r="E38" i="22"/>
  <c r="E28" i="22"/>
  <c r="E59" i="22"/>
  <c r="M89" i="22"/>
  <c r="M128" i="22"/>
  <c r="M179" i="22"/>
  <c r="M211" i="22"/>
  <c r="E249" i="22"/>
  <c r="E66" i="22"/>
  <c r="M28" i="22"/>
  <c r="M59" i="22"/>
  <c r="E96" i="22"/>
  <c r="M135" i="22"/>
  <c r="E186" i="22"/>
  <c r="E218" i="22"/>
  <c r="M249" i="22"/>
  <c r="D6" i="22"/>
  <c r="L249" i="22"/>
  <c r="D218" i="22"/>
  <c r="D186" i="22"/>
  <c r="L135" i="22"/>
  <c r="D96" i="22"/>
  <c r="L59" i="22"/>
  <c r="L28" i="22"/>
  <c r="D249" i="22"/>
  <c r="L211" i="22"/>
  <c r="L128" i="22"/>
  <c r="L89" i="22"/>
  <c r="D28" i="22"/>
  <c r="L241" i="22"/>
  <c r="D211" i="22"/>
  <c r="D179" i="22"/>
  <c r="L121" i="22"/>
  <c r="D89" i="22"/>
  <c r="L52" i="22"/>
  <c r="L20" i="22"/>
  <c r="D241" i="22"/>
  <c r="L204" i="22"/>
  <c r="L172" i="22"/>
  <c r="L114" i="22"/>
  <c r="L82" i="22"/>
  <c r="D52" i="22"/>
  <c r="D20" i="22"/>
  <c r="D234" i="22"/>
  <c r="L104" i="22"/>
  <c r="D45" i="22"/>
  <c r="L234" i="22"/>
  <c r="D204" i="22"/>
  <c r="L156" i="22"/>
  <c r="L73" i="22"/>
  <c r="L45" i="22"/>
  <c r="L13" i="22"/>
  <c r="L194" i="22"/>
  <c r="D73" i="22"/>
  <c r="D13" i="22"/>
  <c r="L179" i="22"/>
  <c r="D59" i="22"/>
  <c r="L227" i="22"/>
  <c r="D194" i="22"/>
  <c r="L149" i="22"/>
  <c r="D104" i="22"/>
  <c r="L66" i="22"/>
  <c r="L38" i="22"/>
  <c r="L6" i="22"/>
  <c r="L218" i="22"/>
  <c r="L186" i="22"/>
  <c r="L142" i="22"/>
  <c r="L96" i="22"/>
  <c r="D66" i="22"/>
  <c r="D38" i="22"/>
  <c r="F9" i="22"/>
  <c r="F10" i="22" s="1"/>
  <c r="X7" i="22"/>
  <c r="S7" i="22"/>
  <c r="T7" i="22"/>
  <c r="E9" i="22"/>
  <c r="E10" i="22" s="1"/>
  <c r="R7" i="22"/>
  <c r="R8" i="22"/>
  <c r="D21" i="22"/>
  <c r="D16" i="22"/>
  <c r="D17" i="22" s="1"/>
  <c r="S8" i="22"/>
  <c r="X8" i="22"/>
  <c r="G9" i="22"/>
  <c r="D9" i="22"/>
  <c r="T8" i="22"/>
  <c r="R14" i="22"/>
  <c r="F22" i="22"/>
  <c r="F17" i="22"/>
  <c r="S15" i="22"/>
  <c r="N163" i="22" s="1"/>
  <c r="AA31" i="22"/>
  <c r="D22" i="22"/>
  <c r="R15" i="22"/>
  <c r="M163" i="22" s="1"/>
  <c r="H31" i="22"/>
  <c r="H32" i="22" s="1"/>
  <c r="U29" i="22"/>
  <c r="U8" i="22"/>
  <c r="G21" i="22"/>
  <c r="G16" i="22"/>
  <c r="U14" i="22"/>
  <c r="T14" i="22"/>
  <c r="G22" i="22"/>
  <c r="U30" i="22"/>
  <c r="H9" i="22"/>
  <c r="AA7" i="22"/>
  <c r="I7" i="22"/>
  <c r="I8" i="22"/>
  <c r="M8" i="22" s="1"/>
  <c r="D10" i="22"/>
  <c r="I14" i="22"/>
  <c r="M14" i="22" s="1"/>
  <c r="X14" i="22"/>
  <c r="I15" i="22"/>
  <c r="X15" i="22"/>
  <c r="U7" i="22"/>
  <c r="AA8" i="22"/>
  <c r="AA15" i="22"/>
  <c r="S31" i="22"/>
  <c r="R30" i="22"/>
  <c r="I30" i="22"/>
  <c r="L14" i="22"/>
  <c r="AA14" i="22"/>
  <c r="F32" i="22"/>
  <c r="T29" i="22"/>
  <c r="AA29" i="22"/>
  <c r="AA30" i="22"/>
  <c r="U83" i="22"/>
  <c r="H16" i="22"/>
  <c r="H21" i="22"/>
  <c r="E22" i="22"/>
  <c r="T30" i="22"/>
  <c r="H85" i="22"/>
  <c r="U15" i="22"/>
  <c r="P163" i="22" s="1"/>
  <c r="I29" i="22"/>
  <c r="N29" i="22" s="1"/>
  <c r="X29" i="22"/>
  <c r="S30" i="22"/>
  <c r="S14" i="22"/>
  <c r="E16" i="22"/>
  <c r="E17" i="22" s="1"/>
  <c r="F85" i="22"/>
  <c r="X83" i="22"/>
  <c r="S83" i="22"/>
  <c r="T83" i="22"/>
  <c r="X84" i="22"/>
  <c r="S84" i="22"/>
  <c r="T84" i="22"/>
  <c r="T92" i="22"/>
  <c r="I83" i="22"/>
  <c r="D85" i="22"/>
  <c r="U84" i="22"/>
  <c r="H98" i="22"/>
  <c r="U91" i="22"/>
  <c r="E85" i="22"/>
  <c r="R83" i="22"/>
  <c r="I84" i="22"/>
  <c r="O84" i="22" s="1"/>
  <c r="D99" i="22"/>
  <c r="G85" i="22"/>
  <c r="G86" i="22" s="1"/>
  <c r="R84" i="22"/>
  <c r="G98" i="22"/>
  <c r="G93" i="22"/>
  <c r="AA91" i="22"/>
  <c r="T91" i="22"/>
  <c r="I91" i="22"/>
  <c r="P91" i="22" s="1"/>
  <c r="H97" i="22"/>
  <c r="H92" i="22"/>
  <c r="AA84" i="22"/>
  <c r="I90" i="22"/>
  <c r="L90" i="22" s="1"/>
  <c r="S90" i="22"/>
  <c r="D92" i="22"/>
  <c r="E92" i="22"/>
  <c r="U90" i="22"/>
  <c r="U106" i="22"/>
  <c r="I105" i="22"/>
  <c r="X105" i="22"/>
  <c r="D107" i="22"/>
  <c r="D108" i="22" s="1"/>
  <c r="I106" i="22"/>
  <c r="X106" i="22"/>
  <c r="F107" i="22"/>
  <c r="S91" i="22"/>
  <c r="E98" i="22"/>
  <c r="U105" i="22"/>
  <c r="R106" i="22"/>
  <c r="G107" i="22"/>
  <c r="F93" i="22"/>
  <c r="F98" i="22"/>
  <c r="S106" i="22"/>
  <c r="H107" i="22"/>
  <c r="E108" i="22"/>
  <c r="T106" i="22"/>
  <c r="AA106" i="22"/>
  <c r="I174" i="22"/>
  <c r="L174" i="22" s="1"/>
  <c r="R173" i="22"/>
  <c r="E175" i="22"/>
  <c r="S173" i="22"/>
  <c r="F175" i="22"/>
  <c r="X173" i="22"/>
  <c r="G175" i="22"/>
  <c r="AA173" i="22"/>
  <c r="T173" i="22"/>
  <c r="R174" i="22"/>
  <c r="H175" i="22"/>
  <c r="U173" i="22"/>
  <c r="S174" i="22"/>
  <c r="X174" i="22"/>
  <c r="S196" i="22"/>
  <c r="F197" i="22"/>
  <c r="X196" i="22"/>
  <c r="AA174" i="22"/>
  <c r="T174" i="22"/>
  <c r="G187" i="22"/>
  <c r="I173" i="22"/>
  <c r="N173" i="22" s="1"/>
  <c r="D175" i="22"/>
  <c r="U174" i="22"/>
  <c r="I180" i="22"/>
  <c r="O180" i="22" s="1"/>
  <c r="H182" i="22"/>
  <c r="D198" i="22"/>
  <c r="I196" i="22"/>
  <c r="S180" i="22"/>
  <c r="AA180" i="22"/>
  <c r="I181" i="22"/>
  <c r="R181" i="22"/>
  <c r="H187" i="22"/>
  <c r="R196" i="22"/>
  <c r="I228" i="22"/>
  <c r="O228" i="22" s="1"/>
  <c r="U180" i="22"/>
  <c r="U181" i="22"/>
  <c r="G188" i="22"/>
  <c r="AA196" i="22"/>
  <c r="T196" i="22"/>
  <c r="G197" i="22"/>
  <c r="AA195" i="22"/>
  <c r="T195" i="22"/>
  <c r="E182" i="22"/>
  <c r="H197" i="22"/>
  <c r="U195" i="22"/>
  <c r="H230" i="22"/>
  <c r="H231" i="22" s="1"/>
  <c r="U228" i="22"/>
  <c r="X180" i="22"/>
  <c r="F188" i="22"/>
  <c r="F182" i="22"/>
  <c r="I195" i="22"/>
  <c r="N195" i="22" s="1"/>
  <c r="AA181" i="22"/>
  <c r="T181" i="22"/>
  <c r="G182" i="22"/>
  <c r="S228" i="22"/>
  <c r="AA228" i="22"/>
  <c r="T228" i="22"/>
  <c r="G230" i="22"/>
  <c r="G231" i="22" s="1"/>
  <c r="X228" i="22"/>
  <c r="F230" i="22"/>
  <c r="AA250" i="22"/>
  <c r="E252" i="22"/>
  <c r="S250" i="22"/>
  <c r="R250" i="22"/>
  <c r="S195" i="22"/>
  <c r="E197" i="22"/>
  <c r="R229" i="22"/>
  <c r="D243" i="22"/>
  <c r="D242" i="22"/>
  <c r="S229" i="22"/>
  <c r="F242" i="22"/>
  <c r="F237" i="22"/>
  <c r="T235" i="22"/>
  <c r="S235" i="22"/>
  <c r="X235" i="22"/>
  <c r="D230" i="22"/>
  <c r="AA229" i="22"/>
  <c r="T229" i="22"/>
  <c r="H238" i="22"/>
  <c r="E230" i="22"/>
  <c r="R228" i="22"/>
  <c r="U229" i="22"/>
  <c r="U242" i="22"/>
  <c r="T236" i="22"/>
  <c r="AA236" i="22"/>
  <c r="F238" i="22"/>
  <c r="F243" i="22"/>
  <c r="S251" i="22"/>
  <c r="H252" i="22"/>
  <c r="U236" i="22"/>
  <c r="G238" i="22"/>
  <c r="G243" i="22"/>
  <c r="T251" i="22"/>
  <c r="AA251" i="22"/>
  <c r="F253" i="22"/>
  <c r="I235" i="22"/>
  <c r="H243" i="22"/>
  <c r="H244" i="22" s="1"/>
  <c r="U251" i="22"/>
  <c r="G253" i="22"/>
  <c r="R235" i="22"/>
  <c r="I250" i="22"/>
  <c r="N250" i="22" s="1"/>
  <c r="X250" i="22"/>
  <c r="N251" i="22"/>
  <c r="H253" i="22"/>
  <c r="E237" i="22"/>
  <c r="E242" i="22"/>
  <c r="D252" i="22"/>
  <c r="AA235" i="22"/>
  <c r="I236" i="22"/>
  <c r="X251" i="22"/>
  <c r="E99" i="50"/>
  <c r="F99" i="50"/>
  <c r="E99" i="51"/>
  <c r="F99" i="51"/>
  <c r="E99" i="71"/>
  <c r="F99" i="71"/>
  <c r="E99" i="75"/>
  <c r="F99" i="75"/>
  <c r="E99" i="43"/>
  <c r="F99" i="43"/>
  <c r="E99" i="44"/>
  <c r="F99" i="44"/>
  <c r="E99" i="72"/>
  <c r="F99" i="72"/>
  <c r="E99" i="76"/>
  <c r="F99" i="76"/>
  <c r="E99" i="36"/>
  <c r="F99" i="36"/>
  <c r="E99" i="37"/>
  <c r="F99" i="37"/>
  <c r="E99" i="73"/>
  <c r="F99" i="73"/>
  <c r="E99" i="77"/>
  <c r="F99" i="77"/>
  <c r="E99" i="29"/>
  <c r="F99" i="29"/>
  <c r="E99" i="30"/>
  <c r="F99" i="30"/>
  <c r="E99" i="74"/>
  <c r="F99" i="74"/>
  <c r="E99" i="78"/>
  <c r="F99" i="78"/>
  <c r="D99" i="50"/>
  <c r="D99" i="51"/>
  <c r="D99" i="71"/>
  <c r="D99" i="75"/>
  <c r="D99" i="43"/>
  <c r="D99" i="44"/>
  <c r="D99" i="72"/>
  <c r="D99" i="76"/>
  <c r="D99" i="36"/>
  <c r="D99" i="37"/>
  <c r="D99" i="73"/>
  <c r="D99" i="77"/>
  <c r="D99" i="29"/>
  <c r="D99" i="30"/>
  <c r="D99" i="74"/>
  <c r="D99" i="78"/>
  <c r="X16" i="22" l="1"/>
  <c r="R97" i="22"/>
  <c r="E189" i="22"/>
  <c r="E190" i="22" s="1"/>
  <c r="U237" i="22"/>
  <c r="R188" i="22"/>
  <c r="S97" i="22"/>
  <c r="S187" i="22"/>
  <c r="R187" i="22"/>
  <c r="X97" i="22"/>
  <c r="T97" i="22"/>
  <c r="O91" i="22"/>
  <c r="T31" i="22"/>
  <c r="X31" i="22"/>
  <c r="L228" i="22"/>
  <c r="N228" i="22"/>
  <c r="AA97" i="22"/>
  <c r="P174" i="22"/>
  <c r="P229" i="22"/>
  <c r="O229" i="22"/>
  <c r="I12" i="79"/>
  <c r="I50" i="79"/>
  <c r="I70" i="79"/>
  <c r="I21" i="79"/>
  <c r="I69" i="79"/>
  <c r="I55" i="79"/>
  <c r="I79" i="79"/>
  <c r="I54" i="79"/>
  <c r="I29" i="79"/>
  <c r="I72" i="79"/>
  <c r="I61" i="79"/>
  <c r="I80" i="79"/>
  <c r="I87" i="79"/>
  <c r="I95" i="79"/>
  <c r="I15" i="79"/>
  <c r="I59" i="79"/>
  <c r="I82" i="79"/>
  <c r="I47" i="79"/>
  <c r="I26" i="79"/>
  <c r="I63" i="79"/>
  <c r="I68" i="79"/>
  <c r="I19" i="79"/>
  <c r="I32" i="79"/>
  <c r="I97" i="79"/>
  <c r="I66" i="79"/>
  <c r="I39" i="79"/>
  <c r="I17" i="79"/>
  <c r="I6" i="79"/>
  <c r="I65" i="79"/>
  <c r="I45" i="79"/>
  <c r="I34" i="79"/>
  <c r="I60" i="79"/>
  <c r="I92" i="79"/>
  <c r="I16" i="79"/>
  <c r="I71" i="79"/>
  <c r="I23" i="79"/>
  <c r="I85" i="79"/>
  <c r="I41" i="79"/>
  <c r="I30" i="79"/>
  <c r="I93" i="79"/>
  <c r="I62" i="79"/>
  <c r="I37" i="79"/>
  <c r="I13" i="79"/>
  <c r="I90" i="79"/>
  <c r="I44" i="79"/>
  <c r="I14" i="79"/>
  <c r="I36" i="79"/>
  <c r="I18" i="79"/>
  <c r="I51" i="79"/>
  <c r="I84" i="79"/>
  <c r="I74" i="79"/>
  <c r="I25" i="79"/>
  <c r="I42" i="79"/>
  <c r="I86" i="79"/>
  <c r="I48" i="79"/>
  <c r="I53" i="79"/>
  <c r="I91" i="79"/>
  <c r="I58" i="79"/>
  <c r="I35" i="79"/>
  <c r="I89" i="79"/>
  <c r="I27" i="79"/>
  <c r="I96" i="79"/>
  <c r="I28" i="79"/>
  <c r="I57" i="79"/>
  <c r="I33" i="79"/>
  <c r="I76" i="79"/>
  <c r="I73" i="79"/>
  <c r="I49" i="79"/>
  <c r="I64" i="79"/>
  <c r="I94" i="79"/>
  <c r="I40" i="79"/>
  <c r="I77" i="79"/>
  <c r="I83" i="79"/>
  <c r="I56" i="79"/>
  <c r="I31" i="79"/>
  <c r="I81" i="79"/>
  <c r="I78" i="79"/>
  <c r="I88" i="79"/>
  <c r="I20" i="79"/>
  <c r="I22" i="79"/>
  <c r="I24" i="79"/>
  <c r="I67" i="79"/>
  <c r="I38" i="79"/>
  <c r="J229" i="22"/>
  <c r="G32" i="22"/>
  <c r="D32" i="22"/>
  <c r="K229" i="22"/>
  <c r="X187" i="22"/>
  <c r="R31" i="22"/>
  <c r="M229" i="22"/>
  <c r="L229" i="22"/>
  <c r="O251" i="22"/>
  <c r="O173" i="22"/>
  <c r="P173" i="22"/>
  <c r="L173" i="22"/>
  <c r="M251" i="22"/>
  <c r="L251" i="22"/>
  <c r="L195" i="22"/>
  <c r="N91" i="22"/>
  <c r="T237" i="22"/>
  <c r="O250" i="22"/>
  <c r="I188" i="22"/>
  <c r="J188" i="22" s="1"/>
  <c r="L180" i="22"/>
  <c r="O181" i="22"/>
  <c r="M180" i="22"/>
  <c r="H176" i="22"/>
  <c r="U176" i="22" s="1"/>
  <c r="O105" i="22"/>
  <c r="V105" i="22"/>
  <c r="Z105" i="22" s="1"/>
  <c r="M15" i="22"/>
  <c r="V251" i="22"/>
  <c r="AB251" i="22" s="1"/>
  <c r="P235" i="22"/>
  <c r="D231" i="22"/>
  <c r="V180" i="22"/>
  <c r="W180" i="22" s="1" a="1"/>
  <c r="W180" i="22" s="1"/>
  <c r="P180" i="22"/>
  <c r="S92" i="22"/>
  <c r="G99" i="22"/>
  <c r="L84" i="22"/>
  <c r="H10" i="22"/>
  <c r="D238" i="22"/>
  <c r="X238" i="22" s="1"/>
  <c r="D189" i="22"/>
  <c r="V195" i="22"/>
  <c r="Y195" i="22" s="1"/>
  <c r="P196" i="22"/>
  <c r="L196" i="22"/>
  <c r="O174" i="22"/>
  <c r="L105" i="22"/>
  <c r="F23" i="22"/>
  <c r="V250" i="22"/>
  <c r="Z250" i="22" s="1"/>
  <c r="R107" i="22"/>
  <c r="L106" i="22"/>
  <c r="V84" i="22"/>
  <c r="AC84" i="22" s="1"/>
  <c r="H86" i="22"/>
  <c r="U86" i="22" s="1"/>
  <c r="S16" i="22"/>
  <c r="P30" i="22"/>
  <c r="U22" i="22"/>
  <c r="V15" i="22"/>
  <c r="Y15" i="22" s="1"/>
  <c r="M250" i="22"/>
  <c r="O236" i="22"/>
  <c r="V235" i="22"/>
  <c r="Z235" i="22" s="1"/>
  <c r="L236" i="22"/>
  <c r="E183" i="22"/>
  <c r="D176" i="22"/>
  <c r="O106" i="22"/>
  <c r="L91" i="22"/>
  <c r="V29" i="22"/>
  <c r="AC29" i="22" s="1"/>
  <c r="P14" i="22"/>
  <c r="K251" i="22"/>
  <c r="J251" i="22"/>
  <c r="R243" i="22"/>
  <c r="E231" i="22"/>
  <c r="AA231" i="22" s="1"/>
  <c r="M235" i="22"/>
  <c r="L181" i="22"/>
  <c r="V181" i="22"/>
  <c r="W181" i="22" s="1" a="1"/>
  <c r="W181" i="22" s="1"/>
  <c r="M195" i="22"/>
  <c r="U188" i="22"/>
  <c r="N106" i="22"/>
  <c r="V90" i="22"/>
  <c r="Y90" i="22" s="1"/>
  <c r="L29" i="22"/>
  <c r="M29" i="22"/>
  <c r="V7" i="22"/>
  <c r="AC7" i="22" s="1"/>
  <c r="D183" i="22"/>
  <c r="R183" i="22" s="1"/>
  <c r="P250" i="22"/>
  <c r="V236" i="22"/>
  <c r="Y236" i="22" s="1"/>
  <c r="V91" i="22"/>
  <c r="AB91" i="22" s="1"/>
  <c r="G108" i="22"/>
  <c r="M7" i="22"/>
  <c r="O7" i="22"/>
  <c r="Z90" i="22"/>
  <c r="U197" i="22"/>
  <c r="H198" i="22"/>
  <c r="T93" i="22"/>
  <c r="I85" i="22"/>
  <c r="O85" i="22" s="1"/>
  <c r="G189" i="22"/>
  <c r="AA187" i="22"/>
  <c r="T187" i="22"/>
  <c r="F189" i="22"/>
  <c r="X197" i="22"/>
  <c r="S197" i="22"/>
  <c r="X175" i="22"/>
  <c r="S175" i="22"/>
  <c r="R175" i="22"/>
  <c r="U107" i="22"/>
  <c r="R98" i="22"/>
  <c r="U92" i="22"/>
  <c r="P84" i="22"/>
  <c r="T32" i="22"/>
  <c r="AA32" i="22"/>
  <c r="N15" i="22"/>
  <c r="U31" i="22"/>
  <c r="I16" i="22"/>
  <c r="O16" i="22" s="1"/>
  <c r="X98" i="22"/>
  <c r="S98" i="22"/>
  <c r="E244" i="22"/>
  <c r="R242" i="22"/>
  <c r="S237" i="22"/>
  <c r="X237" i="22"/>
  <c r="R197" i="22"/>
  <c r="S230" i="22"/>
  <c r="X230" i="22"/>
  <c r="X182" i="22"/>
  <c r="S182" i="22"/>
  <c r="I197" i="22"/>
  <c r="O197" i="22" s="1"/>
  <c r="R237" i="22"/>
  <c r="E238" i="22"/>
  <c r="S243" i="22"/>
  <c r="X243" i="22"/>
  <c r="V228" i="22"/>
  <c r="F244" i="22"/>
  <c r="S242" i="22"/>
  <c r="X242" i="22"/>
  <c r="D244" i="22"/>
  <c r="D245" i="22" s="1"/>
  <c r="I242" i="22"/>
  <c r="F183" i="22"/>
  <c r="K196" i="22"/>
  <c r="J196" i="22"/>
  <c r="O196" i="22"/>
  <c r="M196" i="22"/>
  <c r="U175" i="22"/>
  <c r="V173" i="22"/>
  <c r="E93" i="22"/>
  <c r="F99" i="22"/>
  <c r="F100" i="22" s="1"/>
  <c r="AA108" i="22"/>
  <c r="I92" i="22"/>
  <c r="M92" i="22" s="1"/>
  <c r="D93" i="22"/>
  <c r="U97" i="22"/>
  <c r="H99" i="22"/>
  <c r="H100" i="22" s="1"/>
  <c r="AA92" i="22"/>
  <c r="O30" i="22"/>
  <c r="P15" i="22"/>
  <c r="X17" i="22"/>
  <c r="S17" i="22"/>
  <c r="T9" i="22"/>
  <c r="AA9" i="22"/>
  <c r="D23" i="22"/>
  <c r="D24" i="22" s="1"/>
  <c r="I21" i="22"/>
  <c r="P21" i="22" s="1"/>
  <c r="V8" i="22"/>
  <c r="F75" i="22"/>
  <c r="F67" i="22"/>
  <c r="F74" i="22"/>
  <c r="F60" i="22"/>
  <c r="F40" i="22"/>
  <c r="F68" i="22"/>
  <c r="F61" i="22"/>
  <c r="F47" i="22"/>
  <c r="F39" i="22"/>
  <c r="F53" i="22"/>
  <c r="F54" i="22"/>
  <c r="F46" i="22"/>
  <c r="F219" i="22"/>
  <c r="F213" i="22"/>
  <c r="F206" i="22"/>
  <c r="F220" i="22"/>
  <c r="F212" i="22"/>
  <c r="F205" i="22"/>
  <c r="F150" i="22"/>
  <c r="F157" i="22"/>
  <c r="F151" i="22"/>
  <c r="F137" i="22"/>
  <c r="F158" i="22"/>
  <c r="F144" i="22"/>
  <c r="F143" i="22"/>
  <c r="F136" i="22"/>
  <c r="F129" i="22"/>
  <c r="F116" i="22"/>
  <c r="F130" i="22"/>
  <c r="F115" i="22"/>
  <c r="H189" i="22"/>
  <c r="U187" i="22"/>
  <c r="AA175" i="22"/>
  <c r="T175" i="22"/>
  <c r="R22" i="22"/>
  <c r="U32" i="22"/>
  <c r="H212" i="22"/>
  <c r="H206" i="22"/>
  <c r="H219" i="22"/>
  <c r="H205" i="22"/>
  <c r="H213" i="22"/>
  <c r="H220" i="22"/>
  <c r="H158" i="22"/>
  <c r="H151" i="22"/>
  <c r="H137" i="22"/>
  <c r="H150" i="22"/>
  <c r="H129" i="22"/>
  <c r="H144" i="22"/>
  <c r="H136" i="22"/>
  <c r="H157" i="22"/>
  <c r="H116" i="22"/>
  <c r="H143" i="22"/>
  <c r="H115" i="22"/>
  <c r="H130" i="22"/>
  <c r="T253" i="22"/>
  <c r="I237" i="22"/>
  <c r="F231" i="22"/>
  <c r="G176" i="22"/>
  <c r="X93" i="22"/>
  <c r="G100" i="22"/>
  <c r="AA98" i="22"/>
  <c r="T98" i="22"/>
  <c r="E99" i="22"/>
  <c r="D86" i="22"/>
  <c r="K83" i="22"/>
  <c r="J83" i="22"/>
  <c r="L83" i="22"/>
  <c r="N83" i="22"/>
  <c r="U21" i="22"/>
  <c r="H23" i="22"/>
  <c r="K30" i="22"/>
  <c r="L30" i="22"/>
  <c r="J30" i="22"/>
  <c r="N30" i="22"/>
  <c r="K8" i="22"/>
  <c r="J8" i="22"/>
  <c r="O8" i="22"/>
  <c r="G23" i="22"/>
  <c r="G24" i="22" s="1"/>
  <c r="AA21" i="22"/>
  <c r="T21" i="22"/>
  <c r="I22" i="22"/>
  <c r="L22" i="22" s="1"/>
  <c r="V14" i="22"/>
  <c r="R10" i="22"/>
  <c r="G220" i="22"/>
  <c r="G206" i="22"/>
  <c r="G219" i="22"/>
  <c r="G205" i="22"/>
  <c r="G212" i="22"/>
  <c r="G213" i="22"/>
  <c r="G157" i="22"/>
  <c r="G151" i="22"/>
  <c r="G158" i="22"/>
  <c r="G137" i="22"/>
  <c r="G150" i="22"/>
  <c r="G129" i="22"/>
  <c r="G144" i="22"/>
  <c r="G136" i="22"/>
  <c r="G143" i="22"/>
  <c r="G130" i="22"/>
  <c r="G116" i="22"/>
  <c r="G115" i="22"/>
  <c r="R9" i="22"/>
  <c r="J84" i="22"/>
  <c r="K84" i="22"/>
  <c r="M84" i="22"/>
  <c r="E213" i="22"/>
  <c r="E212" i="22"/>
  <c r="E219" i="22"/>
  <c r="E206" i="22"/>
  <c r="E205" i="22"/>
  <c r="E220" i="22"/>
  <c r="E143" i="22"/>
  <c r="E130" i="22"/>
  <c r="E123" i="22"/>
  <c r="E151" i="22"/>
  <c r="E122" i="22"/>
  <c r="E150" i="22"/>
  <c r="E137" i="22"/>
  <c r="E129" i="22"/>
  <c r="E115" i="22"/>
  <c r="E144" i="22"/>
  <c r="E136" i="22"/>
  <c r="E116" i="22"/>
  <c r="J236" i="22"/>
  <c r="K236" i="22"/>
  <c r="AA238" i="22"/>
  <c r="T238" i="22"/>
  <c r="M236" i="22"/>
  <c r="AA230" i="22"/>
  <c r="T230" i="22"/>
  <c r="AA182" i="22"/>
  <c r="T182" i="22"/>
  <c r="G198" i="22"/>
  <c r="AA197" i="22"/>
  <c r="T197" i="22"/>
  <c r="L250" i="22"/>
  <c r="P181" i="22"/>
  <c r="N181" i="22"/>
  <c r="K181" i="22"/>
  <c r="J181" i="22"/>
  <c r="H183" i="22"/>
  <c r="U182" i="22"/>
  <c r="F176" i="22"/>
  <c r="I187" i="22"/>
  <c r="X107" i="22"/>
  <c r="S107" i="22"/>
  <c r="X92" i="22"/>
  <c r="K90" i="22"/>
  <c r="J90" i="22"/>
  <c r="P90" i="22"/>
  <c r="P105" i="22"/>
  <c r="M90" i="22"/>
  <c r="V83" i="22"/>
  <c r="J29" i="22"/>
  <c r="K29" i="22"/>
  <c r="R17" i="22"/>
  <c r="V30" i="22"/>
  <c r="L15" i="22"/>
  <c r="K14" i="22"/>
  <c r="J14" i="22"/>
  <c r="O14" i="22"/>
  <c r="K7" i="22"/>
  <c r="J7" i="22"/>
  <c r="N14" i="22"/>
  <c r="X21" i="22"/>
  <c r="N8" i="22"/>
  <c r="I31" i="22"/>
  <c r="G75" i="22"/>
  <c r="G53" i="22"/>
  <c r="G68" i="22"/>
  <c r="G61" i="22"/>
  <c r="G60" i="22"/>
  <c r="G54" i="22"/>
  <c r="G46" i="22"/>
  <c r="G74" i="22"/>
  <c r="G40" i="22"/>
  <c r="G47" i="22"/>
  <c r="G39" i="22"/>
  <c r="G67" i="22"/>
  <c r="D74" i="22"/>
  <c r="D54" i="22"/>
  <c r="D68" i="22"/>
  <c r="D60" i="22"/>
  <c r="D75" i="22"/>
  <c r="D67" i="22"/>
  <c r="D39" i="22"/>
  <c r="D61" i="22"/>
  <c r="D53" i="22"/>
  <c r="D46" i="22"/>
  <c r="D47" i="22"/>
  <c r="D40" i="22"/>
  <c r="E23" i="22"/>
  <c r="AA16" i="22"/>
  <c r="T16" i="22"/>
  <c r="AA243" i="22"/>
  <c r="T243" i="22"/>
  <c r="AA237" i="22"/>
  <c r="K174" i="22"/>
  <c r="J174" i="22"/>
  <c r="N174" i="22"/>
  <c r="H245" i="22"/>
  <c r="U243" i="22"/>
  <c r="U238" i="22"/>
  <c r="V229" i="22"/>
  <c r="R252" i="22"/>
  <c r="G183" i="22"/>
  <c r="K228" i="22"/>
  <c r="J228" i="22"/>
  <c r="M228" i="22"/>
  <c r="J180" i="22"/>
  <c r="K180" i="22"/>
  <c r="I175" i="22"/>
  <c r="N196" i="22"/>
  <c r="M174" i="22"/>
  <c r="AA107" i="22"/>
  <c r="T107" i="22"/>
  <c r="K105" i="22"/>
  <c r="J105" i="22"/>
  <c r="K91" i="22"/>
  <c r="J91" i="22"/>
  <c r="M105" i="22"/>
  <c r="E86" i="22"/>
  <c r="R85" i="22"/>
  <c r="H93" i="22"/>
  <c r="N84" i="22"/>
  <c r="X85" i="22"/>
  <c r="S85" i="22"/>
  <c r="D100" i="22"/>
  <c r="U16" i="22"/>
  <c r="H17" i="22"/>
  <c r="X32" i="22"/>
  <c r="S32" i="22"/>
  <c r="M30" i="22"/>
  <c r="S10" i="22"/>
  <c r="X10" i="22"/>
  <c r="P8" i="22"/>
  <c r="H74" i="22"/>
  <c r="H67" i="22"/>
  <c r="H40" i="22"/>
  <c r="H68" i="22"/>
  <c r="H61" i="22"/>
  <c r="H60" i="22"/>
  <c r="H47" i="22"/>
  <c r="H54" i="22"/>
  <c r="H75" i="22"/>
  <c r="H46" i="22"/>
  <c r="H39" i="22"/>
  <c r="H53" i="22"/>
  <c r="P29" i="22"/>
  <c r="D220" i="22"/>
  <c r="D213" i="22"/>
  <c r="D212" i="22"/>
  <c r="D219" i="22"/>
  <c r="D206" i="22"/>
  <c r="D205" i="22"/>
  <c r="D150" i="22"/>
  <c r="D143" i="22"/>
  <c r="D130" i="22"/>
  <c r="D123" i="22"/>
  <c r="D151" i="22"/>
  <c r="D137" i="22"/>
  <c r="D144" i="22"/>
  <c r="D136" i="22"/>
  <c r="D122" i="22"/>
  <c r="D115" i="22"/>
  <c r="D129" i="22"/>
  <c r="D116" i="22"/>
  <c r="S9" i="22"/>
  <c r="X9" i="22"/>
  <c r="U253" i="22"/>
  <c r="I243" i="22"/>
  <c r="R182" i="22"/>
  <c r="R92" i="22"/>
  <c r="I252" i="22"/>
  <c r="P252" i="22" s="1"/>
  <c r="D253" i="22"/>
  <c r="AA242" i="22"/>
  <c r="N236" i="22"/>
  <c r="E253" i="22"/>
  <c r="X252" i="22"/>
  <c r="U230" i="22"/>
  <c r="N180" i="22"/>
  <c r="I182" i="22"/>
  <c r="O182" i="22" s="1"/>
  <c r="V196" i="22"/>
  <c r="K173" i="22"/>
  <c r="J173" i="22"/>
  <c r="F198" i="22"/>
  <c r="V174" i="22"/>
  <c r="V106" i="22"/>
  <c r="K106" i="22"/>
  <c r="J106" i="22"/>
  <c r="P106" i="22"/>
  <c r="H108" i="22"/>
  <c r="M91" i="22"/>
  <c r="F108" i="22"/>
  <c r="M106" i="22"/>
  <c r="O90" i="22"/>
  <c r="O83" i="22"/>
  <c r="M83" i="22"/>
  <c r="U98" i="22"/>
  <c r="F86" i="22"/>
  <c r="R16" i="22"/>
  <c r="I32" i="22"/>
  <c r="M32" i="22" s="1"/>
  <c r="R32" i="22"/>
  <c r="N90" i="22"/>
  <c r="P7" i="22"/>
  <c r="G17" i="22"/>
  <c r="I9" i="22"/>
  <c r="L8" i="22"/>
  <c r="E75" i="22"/>
  <c r="E74" i="22"/>
  <c r="E68" i="22"/>
  <c r="E67" i="22"/>
  <c r="E46" i="22"/>
  <c r="E53" i="22"/>
  <c r="E60" i="22"/>
  <c r="E61" i="22"/>
  <c r="E47" i="22"/>
  <c r="E54" i="22"/>
  <c r="E40" i="22"/>
  <c r="E39" i="22"/>
  <c r="L7" i="22"/>
  <c r="N7" i="22"/>
  <c r="R230" i="22"/>
  <c r="N188" i="22"/>
  <c r="F190" i="22"/>
  <c r="S188" i="22"/>
  <c r="X188" i="22"/>
  <c r="K15" i="22"/>
  <c r="J15" i="22"/>
  <c r="O15" i="22"/>
  <c r="X22" i="22"/>
  <c r="N22" i="22"/>
  <c r="F24" i="22"/>
  <c r="S22" i="22"/>
  <c r="K250" i="22"/>
  <c r="J250" i="22"/>
  <c r="I230" i="22"/>
  <c r="G244" i="22"/>
  <c r="T242" i="22"/>
  <c r="K235" i="22"/>
  <c r="J235" i="22"/>
  <c r="N235" i="22"/>
  <c r="U252" i="22"/>
  <c r="U231" i="22"/>
  <c r="O235" i="22"/>
  <c r="S252" i="22"/>
  <c r="AA252" i="22"/>
  <c r="L235" i="22"/>
  <c r="P236" i="22"/>
  <c r="K195" i="22"/>
  <c r="J195" i="22"/>
  <c r="O195" i="22"/>
  <c r="P228" i="22"/>
  <c r="M181" i="22"/>
  <c r="G190" i="22"/>
  <c r="T188" i="22"/>
  <c r="AA188" i="22"/>
  <c r="E198" i="22"/>
  <c r="P195" i="22"/>
  <c r="E176" i="22"/>
  <c r="M173" i="22"/>
  <c r="R108" i="22"/>
  <c r="I107" i="22"/>
  <c r="I98" i="22"/>
  <c r="N105" i="22"/>
  <c r="T85" i="22"/>
  <c r="AA85" i="22"/>
  <c r="I97" i="22"/>
  <c r="U85" i="22"/>
  <c r="P83" i="22"/>
  <c r="O29" i="22"/>
  <c r="U9" i="22"/>
  <c r="AA22" i="22"/>
  <c r="T22" i="22"/>
  <c r="R21" i="22"/>
  <c r="G10" i="22"/>
  <c r="D10" i="50" a="1"/>
  <c r="D10" i="50" s="1"/>
  <c r="D10" i="51" a="1"/>
  <c r="D10" i="51" s="1"/>
  <c r="D10" i="71" a="1"/>
  <c r="D10" i="71" s="1"/>
  <c r="D10" i="75" a="1"/>
  <c r="D10" i="75" s="1"/>
  <c r="D10" i="43" a="1"/>
  <c r="D10" i="43" s="1"/>
  <c r="D10" i="44" a="1"/>
  <c r="D10" i="44" s="1"/>
  <c r="D10" i="72" a="1"/>
  <c r="D10" i="72" s="1"/>
  <c r="D10" i="76" a="1"/>
  <c r="D10" i="76" s="1"/>
  <c r="D10" i="36" a="1"/>
  <c r="D10" i="36" s="1"/>
  <c r="D10" i="37" a="1"/>
  <c r="D10" i="37" s="1"/>
  <c r="D10" i="73" a="1"/>
  <c r="D10" i="73" s="1"/>
  <c r="D10" i="77" a="1"/>
  <c r="D10" i="77" s="1"/>
  <c r="D10" i="29" a="1"/>
  <c r="D10" i="29" s="1"/>
  <c r="D10" i="30" a="1"/>
  <c r="D10" i="30" s="1"/>
  <c r="D10" i="74" a="1"/>
  <c r="D10" i="74" s="1"/>
  <c r="D10" i="78" a="1"/>
  <c r="D10" i="78" s="1"/>
  <c r="Y84" i="22" l="1"/>
  <c r="R189" i="22"/>
  <c r="R165" i="22"/>
  <c r="V97" i="22"/>
  <c r="AC97" i="22" s="1"/>
  <c r="R164" i="22"/>
  <c r="I99" i="22"/>
  <c r="S165" i="22"/>
  <c r="X165" i="22"/>
  <c r="AA165" i="22"/>
  <c r="T165" i="22"/>
  <c r="X164" i="22"/>
  <c r="S164" i="22"/>
  <c r="AA164" i="22"/>
  <c r="T164" i="22"/>
  <c r="I164" i="22"/>
  <c r="L164" i="22" s="1"/>
  <c r="U165" i="22"/>
  <c r="U164" i="22"/>
  <c r="I165" i="22"/>
  <c r="P165" i="22" s="1"/>
  <c r="D190" i="22"/>
  <c r="R190" i="22" s="1"/>
  <c r="P188" i="22"/>
  <c r="AC251" i="22"/>
  <c r="AB181" i="22"/>
  <c r="K188" i="22"/>
  <c r="AB15" i="22"/>
  <c r="Y181" i="22"/>
  <c r="Y251" i="22"/>
  <c r="Y7" i="22"/>
  <c r="Z181" i="22"/>
  <c r="Z251" i="22"/>
  <c r="Q229" i="22"/>
  <c r="M85" i="22"/>
  <c r="Y105" i="22"/>
  <c r="Z195" i="22"/>
  <c r="P85" i="22"/>
  <c r="Q85" i="22" s="1"/>
  <c r="O21" i="22"/>
  <c r="AB180" i="22"/>
  <c r="AB250" i="22"/>
  <c r="Q14" i="22"/>
  <c r="AC250" i="22"/>
  <c r="O188" i="22"/>
  <c r="M188" i="22"/>
  <c r="Y91" i="22"/>
  <c r="AC195" i="22"/>
  <c r="Z180" i="22"/>
  <c r="L188" i="22"/>
  <c r="Z7" i="22"/>
  <c r="W251" i="22" a="1"/>
  <c r="W251" i="22" s="1"/>
  <c r="Z15" i="22"/>
  <c r="AC105" i="22"/>
  <c r="W235" i="22" a="1"/>
  <c r="W235" i="22" s="1"/>
  <c r="W105" i="22" a="1"/>
  <c r="W105" i="22" s="1"/>
  <c r="Y235" i="22"/>
  <c r="AC181" i="22"/>
  <c r="Z236" i="22"/>
  <c r="N85" i="22"/>
  <c r="W250" i="22" a="1"/>
  <c r="W250" i="22" s="1"/>
  <c r="AB7" i="22"/>
  <c r="W84" i="22" a="1"/>
  <c r="W84" i="22" s="1"/>
  <c r="AB236" i="22"/>
  <c r="AC180" i="22"/>
  <c r="Q251" i="22"/>
  <c r="V31" i="22"/>
  <c r="AB31" i="22" s="1"/>
  <c r="O22" i="22"/>
  <c r="AB235" i="22"/>
  <c r="Y250" i="22"/>
  <c r="W7" i="22" a="1"/>
  <c r="W7" i="22" s="1"/>
  <c r="Z84" i="22"/>
  <c r="W15" i="22" a="1"/>
  <c r="W15" i="22" s="1"/>
  <c r="AC236" i="22"/>
  <c r="Y180" i="22"/>
  <c r="L85" i="22"/>
  <c r="AB84" i="22"/>
  <c r="AC15" i="22"/>
  <c r="W236" i="22" a="1"/>
  <c r="W236" i="22" s="1"/>
  <c r="AB105" i="22"/>
  <c r="AC235" i="22"/>
  <c r="M16" i="22"/>
  <c r="P16" i="22"/>
  <c r="W29" i="22" a="1"/>
  <c r="W29" i="22" s="1"/>
  <c r="W195" i="22" a="1"/>
  <c r="W195" i="22" s="1"/>
  <c r="R231" i="22"/>
  <c r="AB195" i="22"/>
  <c r="Y29" i="22"/>
  <c r="Z29" i="22"/>
  <c r="AB29" i="22"/>
  <c r="O99" i="22"/>
  <c r="V21" i="22"/>
  <c r="AC21" i="22" s="1"/>
  <c r="L107" i="22"/>
  <c r="T86" i="22"/>
  <c r="Q91" i="22"/>
  <c r="Q90" i="22"/>
  <c r="I108" i="22"/>
  <c r="O108" i="22" s="1"/>
  <c r="X23" i="22"/>
  <c r="Z91" i="22"/>
  <c r="Q236" i="22"/>
  <c r="M182" i="22"/>
  <c r="AA86" i="22"/>
  <c r="T231" i="22"/>
  <c r="V231" i="22" s="1"/>
  <c r="P187" i="22"/>
  <c r="L92" i="22"/>
  <c r="M242" i="22"/>
  <c r="V243" i="22"/>
  <c r="AB243" i="22" s="1"/>
  <c r="V188" i="22"/>
  <c r="AC188" i="22" s="1"/>
  <c r="Q235" i="22"/>
  <c r="V32" i="22"/>
  <c r="AC32" i="22" s="1"/>
  <c r="I17" i="22"/>
  <c r="O17" i="22" s="1"/>
  <c r="O107" i="22"/>
  <c r="Q15" i="22"/>
  <c r="L163" i="22" s="1"/>
  <c r="Q250" i="22"/>
  <c r="I183" i="22"/>
  <c r="J183" i="22" s="1"/>
  <c r="M237" i="22"/>
  <c r="V197" i="22"/>
  <c r="AC197" i="22" s="1"/>
  <c r="AC91" i="22"/>
  <c r="Q105" i="22"/>
  <c r="Q174" i="22"/>
  <c r="Q173" i="22"/>
  <c r="Q30" i="22"/>
  <c r="V237" i="22"/>
  <c r="AB237" i="22" s="1"/>
  <c r="L16" i="22"/>
  <c r="P92" i="22"/>
  <c r="T99" i="22"/>
  <c r="Q181" i="22"/>
  <c r="P32" i="22"/>
  <c r="P182" i="22"/>
  <c r="P243" i="22"/>
  <c r="G245" i="22"/>
  <c r="AA93" i="22"/>
  <c r="Q228" i="22"/>
  <c r="L32" i="22"/>
  <c r="Q180" i="22"/>
  <c r="L252" i="22"/>
  <c r="N32" i="22"/>
  <c r="AA99" i="22"/>
  <c r="F245" i="22"/>
  <c r="N197" i="22"/>
  <c r="V187" i="22"/>
  <c r="W187" i="22" s="1" a="1"/>
  <c r="W187" i="22" s="1"/>
  <c r="P197" i="22"/>
  <c r="AB90" i="22"/>
  <c r="I10" i="22"/>
  <c r="K10" i="22" s="1"/>
  <c r="Q29" i="22"/>
  <c r="Q195" i="22"/>
  <c r="P230" i="22"/>
  <c r="N9" i="22"/>
  <c r="Q106" i="22"/>
  <c r="L175" i="22"/>
  <c r="M252" i="22"/>
  <c r="V107" i="22"/>
  <c r="AB107" i="22" s="1"/>
  <c r="W91" i="22" a="1"/>
  <c r="W91" i="22" s="1"/>
  <c r="AC90" i="22"/>
  <c r="I198" i="22"/>
  <c r="N198" i="22" s="1"/>
  <c r="V92" i="22"/>
  <c r="Y92" i="22" s="1"/>
  <c r="Q84" i="22"/>
  <c r="E24" i="22"/>
  <c r="AA24" i="22" s="1"/>
  <c r="L21" i="22"/>
  <c r="P97" i="22"/>
  <c r="Q196" i="22"/>
  <c r="N243" i="22"/>
  <c r="M175" i="22"/>
  <c r="S238" i="22"/>
  <c r="W90" i="22" a="1"/>
  <c r="W90" i="22" s="1"/>
  <c r="W243" i="22" a="1"/>
  <c r="W243" i="22" s="1"/>
  <c r="AC243" i="22"/>
  <c r="D124" i="22"/>
  <c r="I122" i="22"/>
  <c r="K98" i="22"/>
  <c r="J98" i="22"/>
  <c r="L98" i="22"/>
  <c r="I123" i="22"/>
  <c r="M123" i="22" s="1"/>
  <c r="J107" i="22"/>
  <c r="K107" i="22"/>
  <c r="M107" i="22"/>
  <c r="L230" i="22"/>
  <c r="R47" i="22"/>
  <c r="R75" i="22"/>
  <c r="P98" i="22"/>
  <c r="Z196" i="22"/>
  <c r="Y196" i="22"/>
  <c r="AC196" i="22"/>
  <c r="AB196" i="22"/>
  <c r="W196" i="22" a="1"/>
  <c r="W196" i="22" s="1"/>
  <c r="R253" i="22"/>
  <c r="D131" i="22"/>
  <c r="I129" i="22"/>
  <c r="O129" i="22" s="1"/>
  <c r="I130" i="22"/>
  <c r="I220" i="22"/>
  <c r="H62" i="22"/>
  <c r="U60" i="22"/>
  <c r="U17" i="22"/>
  <c r="U93" i="22"/>
  <c r="T183" i="22"/>
  <c r="AA183" i="22"/>
  <c r="I75" i="22"/>
  <c r="T40" i="22"/>
  <c r="AA40" i="22"/>
  <c r="T75" i="22"/>
  <c r="AA75" i="22"/>
  <c r="W83" i="22" a="1"/>
  <c r="W83" i="22" s="1"/>
  <c r="AC83" i="22"/>
  <c r="AB83" i="22"/>
  <c r="Z83" i="22"/>
  <c r="Y83" i="22"/>
  <c r="N107" i="22"/>
  <c r="U183" i="22"/>
  <c r="O230" i="22"/>
  <c r="R129" i="22"/>
  <c r="E131" i="22"/>
  <c r="R157" i="22"/>
  <c r="E159" i="22"/>
  <c r="I157" i="22"/>
  <c r="N157" i="22" s="1"/>
  <c r="AA143" i="22"/>
  <c r="T143" i="22"/>
  <c r="G145" i="22"/>
  <c r="T157" i="22"/>
  <c r="G159" i="22"/>
  <c r="AA157" i="22"/>
  <c r="AA23" i="22"/>
  <c r="T23" i="22"/>
  <c r="I86" i="22"/>
  <c r="N86" i="22" s="1"/>
  <c r="U143" i="22"/>
  <c r="H145" i="22"/>
  <c r="U151" i="22"/>
  <c r="S136" i="22"/>
  <c r="X136" i="22"/>
  <c r="F138" i="22"/>
  <c r="F152" i="22"/>
  <c r="S150" i="22"/>
  <c r="X150" i="22"/>
  <c r="X54" i="22"/>
  <c r="S54" i="22"/>
  <c r="X74" i="22"/>
  <c r="F76" i="22"/>
  <c r="S74" i="22"/>
  <c r="O9" i="22"/>
  <c r="U99" i="22"/>
  <c r="P99" i="22"/>
  <c r="N242" i="22"/>
  <c r="R244" i="22"/>
  <c r="E245" i="22"/>
  <c r="L99" i="22"/>
  <c r="P107" i="22"/>
  <c r="AA244" i="22"/>
  <c r="T244" i="22"/>
  <c r="R68" i="22"/>
  <c r="R54" i="22"/>
  <c r="U108" i="22"/>
  <c r="Z92" i="22"/>
  <c r="K243" i="22"/>
  <c r="J243" i="22"/>
  <c r="M243" i="22"/>
  <c r="I213" i="22"/>
  <c r="T24" i="22"/>
  <c r="K97" i="22"/>
  <c r="J97" i="22"/>
  <c r="O97" i="22"/>
  <c r="M97" i="22"/>
  <c r="L97" i="22"/>
  <c r="N97" i="22"/>
  <c r="R61" i="22"/>
  <c r="Q8" i="22"/>
  <c r="K32" i="22"/>
  <c r="J32" i="22"/>
  <c r="V182" i="22"/>
  <c r="L243" i="22"/>
  <c r="I115" i="22"/>
  <c r="D117" i="22"/>
  <c r="D145" i="22"/>
  <c r="I143" i="22"/>
  <c r="M143" i="22" s="1"/>
  <c r="U61" i="22"/>
  <c r="V85" i="22"/>
  <c r="J175" i="22"/>
  <c r="K175" i="22"/>
  <c r="V252" i="22"/>
  <c r="I40" i="22"/>
  <c r="I60" i="22"/>
  <c r="N60" i="22" s="1"/>
  <c r="D62" i="22"/>
  <c r="G76" i="22"/>
  <c r="T74" i="22"/>
  <c r="AA74" i="22"/>
  <c r="K31" i="22"/>
  <c r="J31" i="22"/>
  <c r="N31" i="22"/>
  <c r="L31" i="22"/>
  <c r="O31" i="22"/>
  <c r="M31" i="22"/>
  <c r="AA198" i="22"/>
  <c r="T198" i="22"/>
  <c r="R137" i="22"/>
  <c r="I158" i="22"/>
  <c r="R158" i="22"/>
  <c r="G138" i="22"/>
  <c r="G139" i="22" s="1"/>
  <c r="AA136" i="22"/>
  <c r="T136" i="22"/>
  <c r="T213" i="22"/>
  <c r="AA213" i="22"/>
  <c r="Z14" i="22"/>
  <c r="AC14" i="22"/>
  <c r="AB14" i="22"/>
  <c r="Y14" i="22"/>
  <c r="W14" i="22" a="1"/>
  <c r="W14" i="22" s="1"/>
  <c r="U23" i="22"/>
  <c r="H24" i="22"/>
  <c r="M99" i="22"/>
  <c r="R99" i="22"/>
  <c r="X231" i="22"/>
  <c r="S231" i="22"/>
  <c r="U116" i="22"/>
  <c r="U158" i="22"/>
  <c r="F145" i="22"/>
  <c r="S143" i="22"/>
  <c r="X143" i="22"/>
  <c r="S205" i="22"/>
  <c r="X205" i="22"/>
  <c r="F207" i="22"/>
  <c r="F55" i="22"/>
  <c r="S53" i="22"/>
  <c r="X53" i="22"/>
  <c r="F69" i="22"/>
  <c r="X67" i="22"/>
  <c r="S67" i="22"/>
  <c r="S99" i="22"/>
  <c r="X99" i="22"/>
  <c r="N99" i="22"/>
  <c r="I231" i="22"/>
  <c r="AC228" i="22"/>
  <c r="Z228" i="22"/>
  <c r="Y228" i="22"/>
  <c r="W228" i="22" a="1"/>
  <c r="W228" i="22" s="1"/>
  <c r="AB228" i="22"/>
  <c r="P31" i="22"/>
  <c r="V175" i="22"/>
  <c r="S189" i="22"/>
  <c r="X189" i="22"/>
  <c r="U244" i="22"/>
  <c r="I189" i="22"/>
  <c r="H55" i="22"/>
  <c r="U53" i="22"/>
  <c r="R86" i="22"/>
  <c r="I68" i="22"/>
  <c r="R150" i="22"/>
  <c r="E152" i="22"/>
  <c r="L183" i="22"/>
  <c r="K237" i="22"/>
  <c r="J237" i="22"/>
  <c r="O237" i="22"/>
  <c r="P237" i="22"/>
  <c r="L237" i="22"/>
  <c r="X144" i="22"/>
  <c r="S144" i="22"/>
  <c r="S75" i="22"/>
  <c r="X75" i="22"/>
  <c r="R93" i="22"/>
  <c r="K242" i="22"/>
  <c r="J242" i="22"/>
  <c r="P242" i="22"/>
  <c r="O242" i="22"/>
  <c r="AA190" i="22"/>
  <c r="T190" i="22"/>
  <c r="E55" i="22"/>
  <c r="R53" i="22"/>
  <c r="L9" i="22"/>
  <c r="V16" i="22"/>
  <c r="AB106" i="22"/>
  <c r="Z106" i="22"/>
  <c r="Y106" i="22"/>
  <c r="W106" i="22" a="1"/>
  <c r="W106" i="22" s="1"/>
  <c r="AC106" i="22"/>
  <c r="J182" i="22"/>
  <c r="K182" i="22"/>
  <c r="L182" i="22"/>
  <c r="I253" i="22"/>
  <c r="L253" i="22" s="1"/>
  <c r="D138" i="22"/>
  <c r="I136" i="22"/>
  <c r="D207" i="22"/>
  <c r="I205" i="22"/>
  <c r="H41" i="22"/>
  <c r="U39" i="22"/>
  <c r="U40" i="22"/>
  <c r="W229" i="22" a="1"/>
  <c r="W229" i="22" s="1"/>
  <c r="AC229" i="22"/>
  <c r="AB229" i="22"/>
  <c r="Z229" i="22"/>
  <c r="Y229" i="22"/>
  <c r="O243" i="22"/>
  <c r="D48" i="22"/>
  <c r="I46" i="22"/>
  <c r="I54" i="22"/>
  <c r="AA54" i="22"/>
  <c r="T54" i="22"/>
  <c r="Z30" i="22"/>
  <c r="AC30" i="22"/>
  <c r="AB30" i="22"/>
  <c r="W30" i="22" a="1"/>
  <c r="W30" i="22" s="1"/>
  <c r="Y30" i="22"/>
  <c r="E124" i="22"/>
  <c r="AA122" i="22"/>
  <c r="R122" i="22"/>
  <c r="E207" i="22"/>
  <c r="E208" i="22" s="1"/>
  <c r="R205" i="22"/>
  <c r="V9" i="22"/>
  <c r="G131" i="22"/>
  <c r="AA129" i="22"/>
  <c r="T129" i="22"/>
  <c r="G207" i="22"/>
  <c r="AA205" i="22"/>
  <c r="T205" i="22"/>
  <c r="J22" i="22"/>
  <c r="K22" i="22"/>
  <c r="P22" i="22"/>
  <c r="AA176" i="22"/>
  <c r="T176" i="22"/>
  <c r="AA253" i="22"/>
  <c r="U136" i="22"/>
  <c r="H138" i="22"/>
  <c r="H139" i="22" s="1"/>
  <c r="U213" i="22"/>
  <c r="M22" i="22"/>
  <c r="F117" i="22"/>
  <c r="S115" i="22"/>
  <c r="X115" i="22"/>
  <c r="S158" i="22"/>
  <c r="X158" i="22"/>
  <c r="S220" i="22"/>
  <c r="X220" i="22"/>
  <c r="X47" i="22"/>
  <c r="S47" i="22"/>
  <c r="AC8" i="22"/>
  <c r="Z8" i="22"/>
  <c r="AB8" i="22"/>
  <c r="Y8" i="22"/>
  <c r="W8" i="22" a="1"/>
  <c r="W8" i="22" s="1"/>
  <c r="Z173" i="22"/>
  <c r="Y173" i="22"/>
  <c r="AB173" i="22"/>
  <c r="AC173" i="22"/>
  <c r="W173" i="22" a="1"/>
  <c r="W173" i="22" s="1"/>
  <c r="I244" i="22"/>
  <c r="N244" i="22" s="1"/>
  <c r="K197" i="22"/>
  <c r="J197" i="22"/>
  <c r="L197" i="22"/>
  <c r="M197" i="22"/>
  <c r="S190" i="22"/>
  <c r="AA245" i="22"/>
  <c r="T245" i="22"/>
  <c r="R220" i="22"/>
  <c r="G214" i="22"/>
  <c r="T212" i="22"/>
  <c r="AA212" i="22"/>
  <c r="U220" i="22"/>
  <c r="S39" i="22"/>
  <c r="X39" i="22"/>
  <c r="F41" i="22"/>
  <c r="T10" i="22"/>
  <c r="AA10" i="22"/>
  <c r="P9" i="22"/>
  <c r="R176" i="22"/>
  <c r="V230" i="22"/>
  <c r="Q7" i="22"/>
  <c r="E48" i="22"/>
  <c r="R46" i="22"/>
  <c r="AA17" i="22"/>
  <c r="T17" i="22"/>
  <c r="Z174" i="22"/>
  <c r="Y174" i="22"/>
  <c r="W174" i="22" a="1"/>
  <c r="W174" i="22" s="1"/>
  <c r="AB174" i="22"/>
  <c r="AC174" i="22"/>
  <c r="K252" i="22"/>
  <c r="J252" i="22"/>
  <c r="O252" i="22"/>
  <c r="N252" i="22"/>
  <c r="I144" i="22"/>
  <c r="I206" i="22"/>
  <c r="U46" i="22"/>
  <c r="H48" i="22"/>
  <c r="H69" i="22"/>
  <c r="U67" i="22"/>
  <c r="D55" i="22"/>
  <c r="I53" i="22"/>
  <c r="I74" i="22"/>
  <c r="D76" i="22"/>
  <c r="AA60" i="22"/>
  <c r="G62" i="22"/>
  <c r="T60" i="22"/>
  <c r="K187" i="22"/>
  <c r="J187" i="22"/>
  <c r="N187" i="22"/>
  <c r="L187" i="22"/>
  <c r="M187" i="22"/>
  <c r="R116" i="22"/>
  <c r="R151" i="22"/>
  <c r="R206" i="22"/>
  <c r="M9" i="22"/>
  <c r="AA150" i="22"/>
  <c r="T150" i="22"/>
  <c r="G152" i="22"/>
  <c r="T219" i="22"/>
  <c r="AA219" i="22"/>
  <c r="G221" i="22"/>
  <c r="I24" i="22"/>
  <c r="M24" i="22" s="1"/>
  <c r="T100" i="22"/>
  <c r="U144" i="22"/>
  <c r="U205" i="22"/>
  <c r="H207" i="22"/>
  <c r="V22" i="22"/>
  <c r="O175" i="22"/>
  <c r="T123" i="22"/>
  <c r="X123" i="22"/>
  <c r="S123" i="22"/>
  <c r="X137" i="22"/>
  <c r="S137" i="22"/>
  <c r="X206" i="22"/>
  <c r="S206" i="22"/>
  <c r="X61" i="22"/>
  <c r="S61" i="22"/>
  <c r="J21" i="22"/>
  <c r="K21" i="22"/>
  <c r="N21" i="22"/>
  <c r="M21" i="22"/>
  <c r="I93" i="22"/>
  <c r="L93" i="22" s="1"/>
  <c r="L242" i="22"/>
  <c r="X100" i="22"/>
  <c r="V98" i="22"/>
  <c r="AA189" i="22"/>
  <c r="T189" i="22"/>
  <c r="X253" i="22"/>
  <c r="D152" i="22"/>
  <c r="I150" i="22"/>
  <c r="I47" i="22"/>
  <c r="G48" i="22"/>
  <c r="AA46" i="22"/>
  <c r="T46" i="22"/>
  <c r="T144" i="22"/>
  <c r="AA144" i="22"/>
  <c r="U157" i="22"/>
  <c r="H159" i="22"/>
  <c r="D67" i="65" s="1"/>
  <c r="F214" i="22"/>
  <c r="S212" i="22"/>
  <c r="X212" i="22"/>
  <c r="AC31" i="22"/>
  <c r="S24" i="22"/>
  <c r="X24" i="22"/>
  <c r="M230" i="22"/>
  <c r="E41" i="22"/>
  <c r="R39" i="22"/>
  <c r="E69" i="22"/>
  <c r="R67" i="22"/>
  <c r="S86" i="22"/>
  <c r="X86" i="22"/>
  <c r="S108" i="22"/>
  <c r="X108" i="22"/>
  <c r="S198" i="22"/>
  <c r="X198" i="22"/>
  <c r="I137" i="22"/>
  <c r="D221" i="22"/>
  <c r="I219" i="22"/>
  <c r="U75" i="22"/>
  <c r="H76" i="22"/>
  <c r="U74" i="22"/>
  <c r="I61" i="22"/>
  <c r="T67" i="22"/>
  <c r="G69" i="22"/>
  <c r="AA67" i="22"/>
  <c r="T61" i="22"/>
  <c r="AA61" i="22"/>
  <c r="S176" i="22"/>
  <c r="X176" i="22"/>
  <c r="E138" i="22"/>
  <c r="R136" i="22"/>
  <c r="AA123" i="22"/>
  <c r="R123" i="22"/>
  <c r="R219" i="22"/>
  <c r="E221" i="22"/>
  <c r="AA115" i="22"/>
  <c r="T115" i="22"/>
  <c r="G117" i="22"/>
  <c r="AA137" i="22"/>
  <c r="T137" i="22"/>
  <c r="AA206" i="22"/>
  <c r="T206" i="22"/>
  <c r="Q83" i="22"/>
  <c r="O98" i="22"/>
  <c r="U129" i="22"/>
  <c r="H131" i="22"/>
  <c r="H221" i="22"/>
  <c r="U219" i="22"/>
  <c r="X130" i="22"/>
  <c r="S130" i="22"/>
  <c r="S122" i="22"/>
  <c r="X122" i="22"/>
  <c r="T122" i="22"/>
  <c r="X213" i="22"/>
  <c r="S213" i="22"/>
  <c r="S68" i="22"/>
  <c r="X68" i="22"/>
  <c r="I23" i="22"/>
  <c r="K92" i="22"/>
  <c r="J92" i="22"/>
  <c r="N92" i="22"/>
  <c r="O92" i="22"/>
  <c r="P175" i="22"/>
  <c r="N182" i="22"/>
  <c r="N98" i="22"/>
  <c r="O32" i="22"/>
  <c r="E100" i="22"/>
  <c r="N175" i="22"/>
  <c r="O187" i="22"/>
  <c r="S253" i="22"/>
  <c r="U198" i="22"/>
  <c r="E62" i="22"/>
  <c r="R60" i="22"/>
  <c r="U68" i="22"/>
  <c r="R40" i="22"/>
  <c r="I151" i="22"/>
  <c r="D214" i="22"/>
  <c r="I212" i="22"/>
  <c r="U54" i="22"/>
  <c r="R23" i="22"/>
  <c r="I39" i="22"/>
  <c r="D41" i="22"/>
  <c r="AA39" i="22"/>
  <c r="G41" i="22"/>
  <c r="T39" i="22"/>
  <c r="T68" i="22"/>
  <c r="AA68" i="22"/>
  <c r="R144" i="22"/>
  <c r="R130" i="22"/>
  <c r="E214" i="22"/>
  <c r="R212" i="22"/>
  <c r="T116" i="22"/>
  <c r="AA116" i="22"/>
  <c r="AA158" i="22"/>
  <c r="T158" i="22"/>
  <c r="AA220" i="22"/>
  <c r="T220" i="22"/>
  <c r="U130" i="22"/>
  <c r="H152" i="22"/>
  <c r="U150" i="22"/>
  <c r="U206" i="22"/>
  <c r="X116" i="22"/>
  <c r="S116" i="22"/>
  <c r="X151" i="22"/>
  <c r="S151" i="22"/>
  <c r="F221" i="22"/>
  <c r="S219" i="22"/>
  <c r="X219" i="22"/>
  <c r="S40" i="22"/>
  <c r="X40" i="22"/>
  <c r="T108" i="22"/>
  <c r="R238" i="22"/>
  <c r="I238" i="22"/>
  <c r="N237" i="22"/>
  <c r="J16" i="22"/>
  <c r="K16" i="22"/>
  <c r="N16" i="22"/>
  <c r="M98" i="22"/>
  <c r="K85" i="22"/>
  <c r="J85" i="22"/>
  <c r="K9" i="22"/>
  <c r="J9" i="22"/>
  <c r="M198" i="22"/>
  <c r="R198" i="22"/>
  <c r="K230" i="22"/>
  <c r="J230" i="22"/>
  <c r="R74" i="22"/>
  <c r="E76" i="22"/>
  <c r="U100" i="22"/>
  <c r="I116" i="22"/>
  <c r="U47" i="22"/>
  <c r="U245" i="22"/>
  <c r="W97" i="22" a="1"/>
  <c r="W97" i="22" s="1"/>
  <c r="AB97" i="22"/>
  <c r="D69" i="22"/>
  <c r="I67" i="22"/>
  <c r="AA47" i="22"/>
  <c r="T47" i="22"/>
  <c r="T53" i="22"/>
  <c r="G55" i="22"/>
  <c r="AA53" i="22"/>
  <c r="R115" i="22"/>
  <c r="E117" i="22"/>
  <c r="R143" i="22"/>
  <c r="E145" i="22"/>
  <c r="R213" i="22"/>
  <c r="AA130" i="22"/>
  <c r="T130" i="22"/>
  <c r="T151" i="22"/>
  <c r="AA151" i="22"/>
  <c r="S93" i="22"/>
  <c r="U115" i="22"/>
  <c r="H117" i="22"/>
  <c r="U137" i="22"/>
  <c r="H214" i="22"/>
  <c r="U212" i="22"/>
  <c r="U189" i="22"/>
  <c r="H190" i="22"/>
  <c r="F131" i="22"/>
  <c r="X129" i="22"/>
  <c r="S129" i="22"/>
  <c r="F159" i="22"/>
  <c r="X157" i="22"/>
  <c r="S157" i="22"/>
  <c r="S46" i="22"/>
  <c r="X46" i="22"/>
  <c r="F48" i="22"/>
  <c r="F62" i="22"/>
  <c r="S60" i="22"/>
  <c r="X60" i="22"/>
  <c r="S183" i="22"/>
  <c r="X183" i="22"/>
  <c r="X244" i="22"/>
  <c r="S244" i="22"/>
  <c r="N230" i="22"/>
  <c r="V242" i="22"/>
  <c r="K99" i="22"/>
  <c r="J99" i="22"/>
  <c r="S23" i="22"/>
  <c r="U10" i="22"/>
  <c r="I176" i="22"/>
  <c r="N176" i="22" s="1"/>
  <c r="I6" i="72"/>
  <c r="F97" i="78"/>
  <c r="H97" i="78" s="1"/>
  <c r="F95" i="78"/>
  <c r="H95" i="78" s="1"/>
  <c r="F94" i="78"/>
  <c r="H94" i="78" s="1"/>
  <c r="F93" i="78"/>
  <c r="H93" i="78" s="1"/>
  <c r="F92" i="78"/>
  <c r="H92" i="78" s="1"/>
  <c r="F91" i="78"/>
  <c r="H91" i="78" s="1"/>
  <c r="F90" i="78"/>
  <c r="H90" i="78" s="1"/>
  <c r="F89" i="78"/>
  <c r="H89" i="78" s="1"/>
  <c r="F88" i="78"/>
  <c r="H88" i="78" s="1"/>
  <c r="F86" i="78"/>
  <c r="F85" i="78"/>
  <c r="H85" i="78" s="1"/>
  <c r="F84" i="78"/>
  <c r="H84" i="78" s="1"/>
  <c r="F83" i="78"/>
  <c r="H83" i="78" s="1"/>
  <c r="F81" i="78"/>
  <c r="H81" i="78" s="1"/>
  <c r="F80" i="78"/>
  <c r="H80" i="78" s="1"/>
  <c r="F79" i="78"/>
  <c r="H79" i="78" s="1"/>
  <c r="F78" i="78"/>
  <c r="H78" i="78" s="1"/>
  <c r="F76" i="78"/>
  <c r="H76" i="78" s="1"/>
  <c r="F73" i="78"/>
  <c r="H73" i="78" s="1"/>
  <c r="F72" i="78"/>
  <c r="H72" i="78" s="1"/>
  <c r="F71" i="78"/>
  <c r="H71" i="78" s="1"/>
  <c r="F70" i="78"/>
  <c r="H70" i="78" s="1"/>
  <c r="F69" i="78"/>
  <c r="H69" i="78" s="1"/>
  <c r="F67" i="78"/>
  <c r="H67" i="78" s="1"/>
  <c r="F66" i="78"/>
  <c r="H66" i="78" s="1"/>
  <c r="F64" i="78"/>
  <c r="F63" i="78"/>
  <c r="H63" i="78" s="1"/>
  <c r="F61" i="78"/>
  <c r="H61" i="78" s="1"/>
  <c r="F59" i="78"/>
  <c r="H59" i="78" s="1"/>
  <c r="H57" i="78"/>
  <c r="F57" i="78"/>
  <c r="F56" i="78"/>
  <c r="H56" i="78" s="1"/>
  <c r="F55" i="78"/>
  <c r="H55" i="78" s="1"/>
  <c r="F54" i="78"/>
  <c r="H54" i="78" s="1"/>
  <c r="F53" i="78"/>
  <c r="H53" i="78" s="1"/>
  <c r="F51" i="78"/>
  <c r="H51" i="78" s="1"/>
  <c r="F50" i="78"/>
  <c r="H50" i="78" s="1"/>
  <c r="F49" i="78"/>
  <c r="H49" i="78" s="1"/>
  <c r="F47" i="78"/>
  <c r="F45" i="78"/>
  <c r="H45" i="78" s="1"/>
  <c r="F42" i="78"/>
  <c r="H42" i="78" s="1"/>
  <c r="F40" i="78"/>
  <c r="H40" i="78" s="1"/>
  <c r="F39" i="78"/>
  <c r="F37" i="78"/>
  <c r="H37" i="78" s="1"/>
  <c r="F33" i="78"/>
  <c r="H33" i="78" s="1"/>
  <c r="F32" i="78"/>
  <c r="H32" i="78" s="1"/>
  <c r="F31" i="78"/>
  <c r="H31" i="78" s="1"/>
  <c r="F30" i="78"/>
  <c r="H30" i="78" s="1"/>
  <c r="F29" i="78"/>
  <c r="H29" i="78" s="1"/>
  <c r="F27" i="78"/>
  <c r="H27" i="78" s="1"/>
  <c r="F26" i="78"/>
  <c r="H26" i="78" s="1"/>
  <c r="F25" i="78"/>
  <c r="H25" i="78" s="1"/>
  <c r="F24" i="78"/>
  <c r="H24" i="78" s="1"/>
  <c r="F23" i="78"/>
  <c r="H23" i="78" s="1"/>
  <c r="F22" i="78"/>
  <c r="H22" i="78" s="1"/>
  <c r="F21" i="78"/>
  <c r="H21" i="78" s="1"/>
  <c r="H20" i="78"/>
  <c r="F20" i="78"/>
  <c r="F19" i="78"/>
  <c r="H19" i="78" s="1"/>
  <c r="F15" i="78"/>
  <c r="F13" i="78"/>
  <c r="H13" i="78" s="1"/>
  <c r="F12" i="78"/>
  <c r="E8" i="78"/>
  <c r="D8" i="78"/>
  <c r="E7" i="78"/>
  <c r="D7" i="78"/>
  <c r="E6" i="78"/>
  <c r="D6" i="78"/>
  <c r="F97" i="77"/>
  <c r="H97" i="77" s="1"/>
  <c r="F96" i="77"/>
  <c r="H96" i="77" s="1"/>
  <c r="F95" i="77"/>
  <c r="H95" i="77" s="1"/>
  <c r="F94" i="77"/>
  <c r="H94" i="77" s="1"/>
  <c r="F93" i="77"/>
  <c r="H93" i="77" s="1"/>
  <c r="F92" i="77"/>
  <c r="H92" i="77" s="1"/>
  <c r="F91" i="77"/>
  <c r="H91" i="77" s="1"/>
  <c r="F90" i="77"/>
  <c r="H90" i="77" s="1"/>
  <c r="F89" i="77"/>
  <c r="H89" i="77" s="1"/>
  <c r="F87" i="77"/>
  <c r="H87" i="77" s="1"/>
  <c r="F86" i="77"/>
  <c r="H86" i="77" s="1"/>
  <c r="F85" i="77"/>
  <c r="H85" i="77" s="1"/>
  <c r="F84" i="77"/>
  <c r="H84" i="77" s="1"/>
  <c r="F82" i="77"/>
  <c r="H82" i="77" s="1"/>
  <c r="F81" i="77"/>
  <c r="H81" i="77" s="1"/>
  <c r="F80" i="77"/>
  <c r="H80" i="77" s="1"/>
  <c r="F79" i="77"/>
  <c r="H79" i="77" s="1"/>
  <c r="F78" i="77"/>
  <c r="H78" i="77" s="1"/>
  <c r="F77" i="77"/>
  <c r="H77" i="77" s="1"/>
  <c r="F76" i="77"/>
  <c r="H76" i="77" s="1"/>
  <c r="F75" i="77"/>
  <c r="H75" i="77" s="1"/>
  <c r="F74" i="77"/>
  <c r="H74" i="77" s="1"/>
  <c r="F72" i="77"/>
  <c r="H72" i="77" s="1"/>
  <c r="F71" i="77"/>
  <c r="H71" i="77" s="1"/>
  <c r="F69" i="77"/>
  <c r="H69" i="77" s="1"/>
  <c r="F68" i="77"/>
  <c r="H68" i="77" s="1"/>
  <c r="F66" i="77"/>
  <c r="H66" i="77" s="1"/>
  <c r="F65" i="77"/>
  <c r="H65" i="77" s="1"/>
  <c r="F64" i="77"/>
  <c r="H64" i="77" s="1"/>
  <c r="F63" i="77"/>
  <c r="H63" i="77" s="1"/>
  <c r="F62" i="77"/>
  <c r="H62" i="77" s="1"/>
  <c r="F61" i="77"/>
  <c r="H61" i="77" s="1"/>
  <c r="F60" i="77"/>
  <c r="H60" i="77" s="1"/>
  <c r="F59" i="77"/>
  <c r="H59" i="77" s="1"/>
  <c r="F58" i="77"/>
  <c r="H58" i="77" s="1"/>
  <c r="F57" i="77"/>
  <c r="H57" i="77" s="1"/>
  <c r="F56" i="77"/>
  <c r="H56" i="77" s="1"/>
  <c r="F55" i="77"/>
  <c r="H55" i="77" s="1"/>
  <c r="F54" i="77"/>
  <c r="H54" i="77" s="1"/>
  <c r="F53" i="77"/>
  <c r="H53" i="77" s="1"/>
  <c r="F52" i="77"/>
  <c r="H52" i="77" s="1"/>
  <c r="F51" i="77"/>
  <c r="H51" i="77" s="1"/>
  <c r="F50" i="77"/>
  <c r="H50" i="77" s="1"/>
  <c r="F48" i="77"/>
  <c r="H48" i="77" s="1"/>
  <c r="F47" i="77"/>
  <c r="H47" i="77" s="1"/>
  <c r="F46" i="77"/>
  <c r="H46" i="77" s="1"/>
  <c r="F45" i="77"/>
  <c r="H45" i="77" s="1"/>
  <c r="F44" i="77"/>
  <c r="H44" i="77" s="1"/>
  <c r="F43" i="77"/>
  <c r="H43" i="77" s="1"/>
  <c r="F42" i="77"/>
  <c r="H42" i="77" s="1"/>
  <c r="F41" i="77"/>
  <c r="H41" i="77" s="1"/>
  <c r="F40" i="77"/>
  <c r="H40" i="77" s="1"/>
  <c r="F39" i="77"/>
  <c r="H39" i="77" s="1"/>
  <c r="F38" i="77"/>
  <c r="H38" i="77" s="1"/>
  <c r="F37" i="77"/>
  <c r="H37" i="77" s="1"/>
  <c r="F36" i="77"/>
  <c r="H36" i="77" s="1"/>
  <c r="F35" i="77"/>
  <c r="H35" i="77" s="1"/>
  <c r="F34" i="77"/>
  <c r="H34" i="77" s="1"/>
  <c r="F33" i="77"/>
  <c r="H33" i="77" s="1"/>
  <c r="F32" i="77"/>
  <c r="H32" i="77" s="1"/>
  <c r="F31" i="77"/>
  <c r="H31" i="77" s="1"/>
  <c r="F30" i="77"/>
  <c r="H30" i="77" s="1"/>
  <c r="F29" i="77"/>
  <c r="H29" i="77" s="1"/>
  <c r="F27" i="77"/>
  <c r="H27" i="77" s="1"/>
  <c r="F26" i="77"/>
  <c r="H26" i="77" s="1"/>
  <c r="F25" i="77"/>
  <c r="H25" i="77" s="1"/>
  <c r="F24" i="77"/>
  <c r="H24" i="77" s="1"/>
  <c r="F23" i="77"/>
  <c r="H23" i="77" s="1"/>
  <c r="F21" i="77"/>
  <c r="H21" i="77" s="1"/>
  <c r="F20" i="77"/>
  <c r="H20" i="77" s="1"/>
  <c r="F19" i="77"/>
  <c r="H19" i="77" s="1"/>
  <c r="F18" i="77"/>
  <c r="H18" i="77" s="1"/>
  <c r="F17" i="77"/>
  <c r="H17" i="77" s="1"/>
  <c r="F16" i="77"/>
  <c r="H16" i="77" s="1"/>
  <c r="F15" i="77"/>
  <c r="H15" i="77" s="1"/>
  <c r="F14" i="77"/>
  <c r="H14" i="77" s="1"/>
  <c r="F12" i="77"/>
  <c r="H12" i="77" s="1"/>
  <c r="E8" i="77"/>
  <c r="D8" i="77"/>
  <c r="E7" i="77"/>
  <c r="D7" i="77"/>
  <c r="F7" i="77" s="1"/>
  <c r="E6" i="77"/>
  <c r="D6" i="77"/>
  <c r="F97" i="76"/>
  <c r="H97" i="76" s="1"/>
  <c r="F96" i="76"/>
  <c r="H96" i="76" s="1"/>
  <c r="F95" i="76"/>
  <c r="H95" i="76" s="1"/>
  <c r="F94" i="76"/>
  <c r="H94" i="76" s="1"/>
  <c r="F93" i="76"/>
  <c r="H93" i="76" s="1"/>
  <c r="F92" i="76"/>
  <c r="H92" i="76" s="1"/>
  <c r="F91" i="76"/>
  <c r="H91" i="76" s="1"/>
  <c r="F90" i="76"/>
  <c r="H90" i="76" s="1"/>
  <c r="F89" i="76"/>
  <c r="H89" i="76" s="1"/>
  <c r="F87" i="76"/>
  <c r="H87" i="76" s="1"/>
  <c r="F86" i="76"/>
  <c r="H86" i="76" s="1"/>
  <c r="F85" i="76"/>
  <c r="H85" i="76" s="1"/>
  <c r="F84" i="76"/>
  <c r="H84" i="76" s="1"/>
  <c r="F83" i="76"/>
  <c r="H83" i="76" s="1"/>
  <c r="F82" i="76"/>
  <c r="H82" i="76" s="1"/>
  <c r="F81" i="76"/>
  <c r="H81" i="76" s="1"/>
  <c r="F80" i="76"/>
  <c r="H80" i="76" s="1"/>
  <c r="F79" i="76"/>
  <c r="H79" i="76" s="1"/>
  <c r="F78" i="76"/>
  <c r="H78" i="76" s="1"/>
  <c r="F77" i="76"/>
  <c r="H77" i="76" s="1"/>
  <c r="F76" i="76"/>
  <c r="H76" i="76" s="1"/>
  <c r="F75" i="76"/>
  <c r="H75" i="76" s="1"/>
  <c r="F74" i="76"/>
  <c r="H74" i="76" s="1"/>
  <c r="F73" i="76"/>
  <c r="H73" i="76" s="1"/>
  <c r="F72" i="76"/>
  <c r="H72" i="76" s="1"/>
  <c r="F71" i="76"/>
  <c r="H71" i="76" s="1"/>
  <c r="F70" i="76"/>
  <c r="H70" i="76" s="1"/>
  <c r="F69" i="76"/>
  <c r="H69" i="76" s="1"/>
  <c r="F68" i="76"/>
  <c r="H68" i="76" s="1"/>
  <c r="F66" i="76"/>
  <c r="H66" i="76" s="1"/>
  <c r="F65" i="76"/>
  <c r="H65" i="76" s="1"/>
  <c r="F64" i="76"/>
  <c r="H64" i="76" s="1"/>
  <c r="F63" i="76"/>
  <c r="H63" i="76" s="1"/>
  <c r="F62" i="76"/>
  <c r="H62" i="76" s="1"/>
  <c r="F61" i="76"/>
  <c r="H61" i="76" s="1"/>
  <c r="F60" i="76"/>
  <c r="H60" i="76" s="1"/>
  <c r="F59" i="76"/>
  <c r="H59" i="76" s="1"/>
  <c r="F58" i="76"/>
  <c r="H58" i="76" s="1"/>
  <c r="F57" i="76"/>
  <c r="H57" i="76" s="1"/>
  <c r="F56" i="76"/>
  <c r="H56" i="76" s="1"/>
  <c r="F55" i="76"/>
  <c r="H55" i="76" s="1"/>
  <c r="F54" i="76"/>
  <c r="H54" i="76" s="1"/>
  <c r="F53" i="76"/>
  <c r="H53" i="76" s="1"/>
  <c r="F52" i="76"/>
  <c r="H52" i="76" s="1"/>
  <c r="F51" i="76"/>
  <c r="H51" i="76" s="1"/>
  <c r="F50" i="76"/>
  <c r="H50" i="76" s="1"/>
  <c r="F49" i="76"/>
  <c r="H49" i="76" s="1"/>
  <c r="F48" i="76"/>
  <c r="H48" i="76" s="1"/>
  <c r="F47" i="76"/>
  <c r="H47" i="76" s="1"/>
  <c r="F45" i="76"/>
  <c r="H45" i="76" s="1"/>
  <c r="F44" i="76"/>
  <c r="H44" i="76" s="1"/>
  <c r="F43" i="76"/>
  <c r="H43" i="76" s="1"/>
  <c r="F42" i="76"/>
  <c r="H42" i="76" s="1"/>
  <c r="F41" i="76"/>
  <c r="H41" i="76" s="1"/>
  <c r="F40" i="76"/>
  <c r="H40" i="76" s="1"/>
  <c r="F39" i="76"/>
  <c r="H39" i="76" s="1"/>
  <c r="F38" i="76"/>
  <c r="H38" i="76" s="1"/>
  <c r="F37" i="76"/>
  <c r="H37" i="76" s="1"/>
  <c r="F36" i="76"/>
  <c r="H36" i="76" s="1"/>
  <c r="F35" i="76"/>
  <c r="H35" i="76" s="1"/>
  <c r="F34" i="76"/>
  <c r="H34" i="76" s="1"/>
  <c r="F33" i="76"/>
  <c r="H33" i="76" s="1"/>
  <c r="F32" i="76"/>
  <c r="H32" i="76" s="1"/>
  <c r="F31" i="76"/>
  <c r="H31" i="76" s="1"/>
  <c r="F30" i="76"/>
  <c r="H30" i="76" s="1"/>
  <c r="F29" i="76"/>
  <c r="H29" i="76" s="1"/>
  <c r="F28" i="76"/>
  <c r="H28" i="76" s="1"/>
  <c r="F27" i="76"/>
  <c r="H27" i="76" s="1"/>
  <c r="F26" i="76"/>
  <c r="H26" i="76" s="1"/>
  <c r="F25" i="76"/>
  <c r="H25" i="76" s="1"/>
  <c r="F24" i="76"/>
  <c r="H24" i="76" s="1"/>
  <c r="F23" i="76"/>
  <c r="H23" i="76" s="1"/>
  <c r="F21" i="76"/>
  <c r="H21" i="76" s="1"/>
  <c r="F20" i="76"/>
  <c r="H20" i="76" s="1"/>
  <c r="F19" i="76"/>
  <c r="H19" i="76" s="1"/>
  <c r="F18" i="76"/>
  <c r="H18" i="76" s="1"/>
  <c r="F17" i="76"/>
  <c r="H17" i="76" s="1"/>
  <c r="F16" i="76"/>
  <c r="H16" i="76" s="1"/>
  <c r="F15" i="76"/>
  <c r="H15" i="76" s="1"/>
  <c r="F14" i="76"/>
  <c r="H14" i="76" s="1"/>
  <c r="F13" i="76"/>
  <c r="H13" i="76" s="1"/>
  <c r="F12" i="76"/>
  <c r="H12" i="76" s="1"/>
  <c r="E8" i="76"/>
  <c r="D8" i="76"/>
  <c r="F8" i="76" s="1"/>
  <c r="H8" i="76" s="1"/>
  <c r="E7" i="76"/>
  <c r="D7" i="76"/>
  <c r="E6" i="76"/>
  <c r="D6" i="76"/>
  <c r="F6" i="76" s="1"/>
  <c r="F97" i="75"/>
  <c r="H97" i="75" s="1"/>
  <c r="F96" i="75"/>
  <c r="H96" i="75" s="1"/>
  <c r="F95" i="75"/>
  <c r="H95" i="75" s="1"/>
  <c r="F94" i="75"/>
  <c r="H94" i="75" s="1"/>
  <c r="F93" i="75"/>
  <c r="H93" i="75" s="1"/>
  <c r="F92" i="75"/>
  <c r="F91" i="75"/>
  <c r="H91" i="75" s="1"/>
  <c r="F90" i="75"/>
  <c r="H90" i="75" s="1"/>
  <c r="F89" i="75"/>
  <c r="H89" i="75" s="1"/>
  <c r="F88" i="75"/>
  <c r="F87" i="75"/>
  <c r="H87" i="75" s="1"/>
  <c r="F86" i="75"/>
  <c r="F85" i="75"/>
  <c r="H85" i="75" s="1"/>
  <c r="F84" i="75"/>
  <c r="H84" i="75" s="1"/>
  <c r="F83" i="75"/>
  <c r="H83" i="75" s="1"/>
  <c r="F82" i="75"/>
  <c r="F81" i="75"/>
  <c r="H81" i="75" s="1"/>
  <c r="F80" i="75"/>
  <c r="H80" i="75" s="1"/>
  <c r="F79" i="75"/>
  <c r="H79" i="75" s="1"/>
  <c r="F78" i="75"/>
  <c r="F77" i="75"/>
  <c r="H77" i="75" s="1"/>
  <c r="F76" i="75"/>
  <c r="H76" i="75" s="1"/>
  <c r="F74" i="75"/>
  <c r="H74" i="75" s="1"/>
  <c r="F73" i="75"/>
  <c r="H73" i="75" s="1"/>
  <c r="F72" i="75"/>
  <c r="H72" i="75" s="1"/>
  <c r="F71" i="75"/>
  <c r="H71" i="75" s="1"/>
  <c r="F70" i="75"/>
  <c r="H70" i="75" s="1"/>
  <c r="F69" i="75"/>
  <c r="F68" i="75"/>
  <c r="H68" i="75" s="1"/>
  <c r="F67" i="75"/>
  <c r="H67" i="75" s="1"/>
  <c r="F66" i="75"/>
  <c r="H66" i="75" s="1"/>
  <c r="F65" i="75"/>
  <c r="F64" i="75"/>
  <c r="H64" i="75" s="1"/>
  <c r="F63" i="75"/>
  <c r="H63" i="75" s="1"/>
  <c r="F62" i="75"/>
  <c r="H62" i="75" s="1"/>
  <c r="F61" i="75"/>
  <c r="H61" i="75" s="1"/>
  <c r="F60" i="75"/>
  <c r="H60" i="75" s="1"/>
  <c r="F59" i="75"/>
  <c r="F58" i="75"/>
  <c r="H58" i="75" s="1"/>
  <c r="F57" i="75"/>
  <c r="H57" i="75" s="1"/>
  <c r="F56" i="75"/>
  <c r="H56" i="75" s="1"/>
  <c r="F55" i="75"/>
  <c r="H55" i="75" s="1"/>
  <c r="F54" i="75"/>
  <c r="H54" i="75" s="1"/>
  <c r="F53" i="75"/>
  <c r="F51" i="75"/>
  <c r="H51" i="75" s="1"/>
  <c r="F50" i="75"/>
  <c r="H50" i="75" s="1"/>
  <c r="F49" i="75"/>
  <c r="H49" i="75" s="1"/>
  <c r="F48" i="75"/>
  <c r="H48" i="75" s="1"/>
  <c r="F47" i="75"/>
  <c r="H47" i="75" s="1"/>
  <c r="F45" i="75"/>
  <c r="F44" i="75"/>
  <c r="H44" i="75" s="1"/>
  <c r="F42" i="75"/>
  <c r="H42" i="75" s="1"/>
  <c r="F41" i="75"/>
  <c r="H41" i="75" s="1"/>
  <c r="F40" i="75"/>
  <c r="H40" i="75" s="1"/>
  <c r="F39" i="75"/>
  <c r="H39" i="75" s="1"/>
  <c r="F38" i="75"/>
  <c r="H38" i="75" s="1"/>
  <c r="F37" i="75"/>
  <c r="H37" i="75" s="1"/>
  <c r="F36" i="75"/>
  <c r="F35" i="75"/>
  <c r="H35" i="75" s="1"/>
  <c r="F34" i="75"/>
  <c r="H34" i="75" s="1"/>
  <c r="F33" i="75"/>
  <c r="H33" i="75" s="1"/>
  <c r="F32" i="75"/>
  <c r="F31" i="75"/>
  <c r="H31" i="75" s="1"/>
  <c r="F30" i="75"/>
  <c r="F29" i="75"/>
  <c r="H29" i="75" s="1"/>
  <c r="F28" i="75"/>
  <c r="H28" i="75" s="1"/>
  <c r="F27" i="75"/>
  <c r="H27" i="75" s="1"/>
  <c r="F26" i="75"/>
  <c r="H26" i="75" s="1"/>
  <c r="F25" i="75"/>
  <c r="H25" i="75" s="1"/>
  <c r="F24" i="75"/>
  <c r="H24" i="75" s="1"/>
  <c r="F23" i="75"/>
  <c r="H23" i="75" s="1"/>
  <c r="F22" i="75"/>
  <c r="F21" i="75"/>
  <c r="H21" i="75" s="1"/>
  <c r="F20" i="75"/>
  <c r="H20" i="75" s="1"/>
  <c r="F19" i="75"/>
  <c r="H19" i="75" s="1"/>
  <c r="F18" i="75"/>
  <c r="H18" i="75" s="1"/>
  <c r="F17" i="75"/>
  <c r="H17" i="75" s="1"/>
  <c r="F16" i="75"/>
  <c r="H16" i="75" s="1"/>
  <c r="F15" i="75"/>
  <c r="H15" i="75" s="1"/>
  <c r="F14" i="75"/>
  <c r="F13" i="75"/>
  <c r="H13" i="75" s="1"/>
  <c r="F12" i="75"/>
  <c r="E8" i="75"/>
  <c r="D8" i="75"/>
  <c r="E7" i="75"/>
  <c r="D7" i="75"/>
  <c r="E6" i="75"/>
  <c r="D6" i="75"/>
  <c r="I7" i="65" l="1"/>
  <c r="M164" i="22"/>
  <c r="O164" i="22"/>
  <c r="P164" i="22"/>
  <c r="K165" i="22"/>
  <c r="J165" i="22"/>
  <c r="AA166" i="22"/>
  <c r="T166" i="22"/>
  <c r="R166" i="22"/>
  <c r="X166" i="22"/>
  <c r="S166" i="22"/>
  <c r="Y97" i="22"/>
  <c r="X190" i="22"/>
  <c r="L165" i="22"/>
  <c r="V165" i="22"/>
  <c r="I166" i="22"/>
  <c r="P166" i="22" s="1"/>
  <c r="N165" i="22"/>
  <c r="Z97" i="22"/>
  <c r="K164" i="22"/>
  <c r="J164" i="22"/>
  <c r="N164" i="22"/>
  <c r="M165" i="22"/>
  <c r="U167" i="22"/>
  <c r="U166" i="22"/>
  <c r="O165" i="22"/>
  <c r="V164" i="22"/>
  <c r="Q188" i="22"/>
  <c r="Y197" i="22"/>
  <c r="P183" i="22"/>
  <c r="P198" i="22"/>
  <c r="Y31" i="22"/>
  <c r="W32" i="22" a="1"/>
  <c r="W32" i="22" s="1"/>
  <c r="R24" i="22"/>
  <c r="Y32" i="22"/>
  <c r="AB32" i="22"/>
  <c r="Y243" i="22"/>
  <c r="M86" i="22"/>
  <c r="N17" i="22"/>
  <c r="J17" i="22"/>
  <c r="AC107" i="22"/>
  <c r="L17" i="22"/>
  <c r="K17" i="22"/>
  <c r="Z32" i="22"/>
  <c r="Q21" i="22"/>
  <c r="P17" i="22"/>
  <c r="O10" i="22"/>
  <c r="N183" i="22"/>
  <c r="Z187" i="22"/>
  <c r="L198" i="22"/>
  <c r="Z21" i="22"/>
  <c r="AB197" i="22"/>
  <c r="Z243" i="22"/>
  <c r="K183" i="22"/>
  <c r="Y21" i="22"/>
  <c r="W31" i="22" a="1"/>
  <c r="W31" i="22" s="1"/>
  <c r="O198" i="22"/>
  <c r="O183" i="22"/>
  <c r="Y188" i="22"/>
  <c r="W197" i="22" a="1"/>
  <c r="W197" i="22" s="1"/>
  <c r="W21" i="22" a="1"/>
  <c r="W21" i="22" s="1"/>
  <c r="AB21" i="22"/>
  <c r="Z31" i="22"/>
  <c r="AB188" i="22"/>
  <c r="Y107" i="22"/>
  <c r="Z197" i="22"/>
  <c r="Q107" i="22"/>
  <c r="AB92" i="22"/>
  <c r="M10" i="22"/>
  <c r="N129" i="22"/>
  <c r="P129" i="22"/>
  <c r="J108" i="22"/>
  <c r="W188" i="22" a="1"/>
  <c r="W188" i="22" s="1"/>
  <c r="N108" i="22"/>
  <c r="K108" i="22"/>
  <c r="Z188" i="22"/>
  <c r="W92" i="22" a="1"/>
  <c r="W92" i="22" s="1"/>
  <c r="AC92" i="22"/>
  <c r="AB187" i="22"/>
  <c r="L10" i="22"/>
  <c r="P108" i="22"/>
  <c r="L24" i="22"/>
  <c r="P205" i="22"/>
  <c r="F146" i="22"/>
  <c r="M213" i="22"/>
  <c r="P67" i="22"/>
  <c r="D139" i="22"/>
  <c r="H118" i="22"/>
  <c r="L144" i="22"/>
  <c r="AC237" i="22"/>
  <c r="V189" i="22"/>
  <c r="W189" i="22" s="1" a="1"/>
  <c r="W189" i="22" s="1"/>
  <c r="E146" i="22"/>
  <c r="H222" i="22"/>
  <c r="E70" i="22"/>
  <c r="P47" i="22"/>
  <c r="M53" i="22"/>
  <c r="O244" i="22"/>
  <c r="D208" i="22"/>
  <c r="R208" i="22" s="1"/>
  <c r="E56" i="22"/>
  <c r="H56" i="22"/>
  <c r="F208" i="22"/>
  <c r="P60" i="22"/>
  <c r="D146" i="22"/>
  <c r="S245" i="22"/>
  <c r="F77" i="22"/>
  <c r="E160" i="22"/>
  <c r="R160" i="22" s="1"/>
  <c r="L122" i="22"/>
  <c r="W107" i="22" a="1"/>
  <c r="W107" i="22" s="1"/>
  <c r="X245" i="22"/>
  <c r="V108" i="22"/>
  <c r="V17" i="22"/>
  <c r="AB17" i="22" s="1"/>
  <c r="V99" i="22"/>
  <c r="AB99" i="22" s="1"/>
  <c r="E132" i="22"/>
  <c r="W237" i="22" a="1"/>
  <c r="W237" i="22" s="1"/>
  <c r="P189" i="22"/>
  <c r="V143" i="22"/>
  <c r="AB143" i="22" s="1"/>
  <c r="Q16" i="22"/>
  <c r="P212" i="22"/>
  <c r="Q92" i="22"/>
  <c r="H132" i="22"/>
  <c r="N219" i="22"/>
  <c r="L150" i="22"/>
  <c r="D56" i="22"/>
  <c r="O136" i="22"/>
  <c r="P158" i="22"/>
  <c r="O40" i="22"/>
  <c r="D118" i="22"/>
  <c r="P75" i="22"/>
  <c r="H63" i="22"/>
  <c r="D125" i="22"/>
  <c r="E42" i="22"/>
  <c r="Q242" i="22"/>
  <c r="L115" i="22"/>
  <c r="L213" i="22"/>
  <c r="G160" i="22"/>
  <c r="P220" i="22"/>
  <c r="F63" i="22"/>
  <c r="H215" i="22"/>
  <c r="O116" i="22"/>
  <c r="G42" i="22"/>
  <c r="G118" i="22"/>
  <c r="G70" i="22"/>
  <c r="L137" i="22"/>
  <c r="G222" i="22"/>
  <c r="H70" i="22"/>
  <c r="E125" i="22"/>
  <c r="O54" i="22"/>
  <c r="M130" i="22"/>
  <c r="J198" i="22"/>
  <c r="P10" i="22"/>
  <c r="Q252" i="22"/>
  <c r="D153" i="22"/>
  <c r="F49" i="22"/>
  <c r="H153" i="22"/>
  <c r="O151" i="22"/>
  <c r="Q32" i="22"/>
  <c r="E139" i="22"/>
  <c r="N24" i="22"/>
  <c r="H208" i="22"/>
  <c r="G63" i="22"/>
  <c r="H49" i="22"/>
  <c r="F118" i="22"/>
  <c r="G132" i="22"/>
  <c r="M46" i="22"/>
  <c r="V93" i="22"/>
  <c r="AB93" i="22" s="1"/>
  <c r="M68" i="22"/>
  <c r="N189" i="22"/>
  <c r="F70" i="22"/>
  <c r="G146" i="22"/>
  <c r="M129" i="22"/>
  <c r="N123" i="22"/>
  <c r="Y187" i="22"/>
  <c r="K198" i="22"/>
  <c r="N10" i="22"/>
  <c r="L108" i="22"/>
  <c r="M108" i="22"/>
  <c r="O189" i="22"/>
  <c r="V10" i="22"/>
  <c r="Z10" i="22" s="1"/>
  <c r="Q22" i="22"/>
  <c r="D49" i="22"/>
  <c r="D132" i="22"/>
  <c r="M17" i="22"/>
  <c r="Q175" i="22"/>
  <c r="O176" i="22"/>
  <c r="Y237" i="22"/>
  <c r="F222" i="22"/>
  <c r="E215" i="22"/>
  <c r="Z237" i="22"/>
  <c r="V183" i="22"/>
  <c r="AB183" i="22" s="1"/>
  <c r="F132" i="22"/>
  <c r="P115" i="22"/>
  <c r="V238" i="22"/>
  <c r="Z238" i="22" s="1"/>
  <c r="F215" i="22"/>
  <c r="G153" i="22"/>
  <c r="D77" i="22"/>
  <c r="L206" i="22"/>
  <c r="E49" i="22"/>
  <c r="F42" i="22"/>
  <c r="G215" i="22"/>
  <c r="H42" i="22"/>
  <c r="G77" i="22"/>
  <c r="F153" i="22"/>
  <c r="L86" i="22"/>
  <c r="M253" i="22"/>
  <c r="AC187" i="22"/>
  <c r="Z107" i="22"/>
  <c r="J10" i="22"/>
  <c r="E153" i="22"/>
  <c r="Q187" i="22"/>
  <c r="L74" i="22"/>
  <c r="L205" i="22"/>
  <c r="F56" i="22"/>
  <c r="D63" i="22"/>
  <c r="L143" i="22"/>
  <c r="O24" i="22"/>
  <c r="F139" i="22"/>
  <c r="P157" i="22"/>
  <c r="M183" i="22"/>
  <c r="N213" i="22"/>
  <c r="P213" i="22"/>
  <c r="N115" i="22"/>
  <c r="M136" i="22"/>
  <c r="P40" i="22"/>
  <c r="P136" i="22"/>
  <c r="L136" i="22"/>
  <c r="P137" i="22"/>
  <c r="O213" i="22"/>
  <c r="M115" i="22"/>
  <c r="O115" i="22"/>
  <c r="M60" i="22"/>
  <c r="N40" i="22"/>
  <c r="O53" i="22"/>
  <c r="O143" i="22"/>
  <c r="L129" i="22"/>
  <c r="M205" i="22"/>
  <c r="N143" i="22"/>
  <c r="V213" i="22"/>
  <c r="M74" i="22"/>
  <c r="O158" i="22"/>
  <c r="N158" i="22"/>
  <c r="N53" i="22"/>
  <c r="M40" i="22"/>
  <c r="L54" i="22"/>
  <c r="L40" i="22"/>
  <c r="O68" i="22"/>
  <c r="P68" i="22"/>
  <c r="P54" i="22"/>
  <c r="N68" i="22"/>
  <c r="V123" i="22"/>
  <c r="W123" i="22" s="1" a="1"/>
  <c r="W123" i="22" s="1"/>
  <c r="L53" i="22"/>
  <c r="L212" i="22"/>
  <c r="M116" i="22"/>
  <c r="L68" i="22"/>
  <c r="L116" i="22"/>
  <c r="P150" i="22"/>
  <c r="O220" i="22"/>
  <c r="P46" i="22"/>
  <c r="M220" i="22"/>
  <c r="N220" i="22"/>
  <c r="L123" i="22"/>
  <c r="N46" i="22"/>
  <c r="V136" i="22"/>
  <c r="AC136" i="22" s="1"/>
  <c r="O46" i="22"/>
  <c r="V122" i="22"/>
  <c r="L46" i="22"/>
  <c r="M212" i="22"/>
  <c r="V60" i="22"/>
  <c r="AC60" i="22" s="1"/>
  <c r="V67" i="22"/>
  <c r="N116" i="22"/>
  <c r="V39" i="22"/>
  <c r="U139" i="22"/>
  <c r="K39" i="22"/>
  <c r="J39" i="22"/>
  <c r="R100" i="22"/>
  <c r="J219" i="22"/>
  <c r="K219" i="22"/>
  <c r="T48" i="22"/>
  <c r="AA48" i="22"/>
  <c r="L39" i="22"/>
  <c r="K23" i="22"/>
  <c r="J23" i="22"/>
  <c r="N23" i="22"/>
  <c r="J47" i="22"/>
  <c r="K47" i="22"/>
  <c r="R145" i="22"/>
  <c r="V130" i="22"/>
  <c r="M23" i="22"/>
  <c r="L151" i="22"/>
  <c r="R62" i="22"/>
  <c r="L23" i="22"/>
  <c r="N130" i="22"/>
  <c r="V219" i="22"/>
  <c r="O67" i="22"/>
  <c r="U76" i="22"/>
  <c r="J137" i="22"/>
  <c r="K137" i="22"/>
  <c r="M67" i="22"/>
  <c r="N212" i="22"/>
  <c r="L47" i="22"/>
  <c r="K93" i="22"/>
  <c r="J93" i="22"/>
  <c r="O93" i="22"/>
  <c r="N93" i="22"/>
  <c r="N137" i="22"/>
  <c r="U207" i="22"/>
  <c r="AA152" i="22"/>
  <c r="T152" i="22"/>
  <c r="V151" i="22"/>
  <c r="J74" i="22"/>
  <c r="K74" i="22"/>
  <c r="S41" i="22"/>
  <c r="X41" i="22"/>
  <c r="Q197" i="22"/>
  <c r="AA207" i="22"/>
  <c r="T207" i="22"/>
  <c r="V205" i="22"/>
  <c r="K136" i="22"/>
  <c r="J136" i="22"/>
  <c r="Q237" i="22"/>
  <c r="V86" i="22"/>
  <c r="N67" i="22"/>
  <c r="P24" i="22"/>
  <c r="U24" i="22"/>
  <c r="V158" i="22"/>
  <c r="K40" i="22"/>
  <c r="J40" i="22"/>
  <c r="AC182" i="22"/>
  <c r="Z182" i="22"/>
  <c r="Y182" i="22"/>
  <c r="W182" i="22" a="1"/>
  <c r="W182" i="22" s="1"/>
  <c r="AB182" i="22"/>
  <c r="V244" i="22"/>
  <c r="S76" i="22"/>
  <c r="X76" i="22"/>
  <c r="K220" i="22"/>
  <c r="J220" i="22"/>
  <c r="I245" i="22"/>
  <c r="Q230" i="22"/>
  <c r="I214" i="22"/>
  <c r="K61" i="22"/>
  <c r="J61" i="22"/>
  <c r="U190" i="22"/>
  <c r="AA55" i="22"/>
  <c r="T55" i="22"/>
  <c r="M219" i="22"/>
  <c r="I69" i="22"/>
  <c r="O69" i="22" s="1"/>
  <c r="R76" i="22"/>
  <c r="U117" i="22"/>
  <c r="O130" i="22"/>
  <c r="V74" i="22"/>
  <c r="P206" i="22"/>
  <c r="V23" i="22"/>
  <c r="O137" i="22"/>
  <c r="P74" i="22"/>
  <c r="R69" i="22"/>
  <c r="S214" i="22"/>
  <c r="X214" i="22"/>
  <c r="K24" i="22"/>
  <c r="J24" i="22"/>
  <c r="K53" i="22"/>
  <c r="J53" i="22"/>
  <c r="AB230" i="22"/>
  <c r="Z230" i="22"/>
  <c r="Y230" i="22"/>
  <c r="W230" i="22" a="1"/>
  <c r="W230" i="22" s="1"/>
  <c r="AC230" i="22"/>
  <c r="N39" i="22"/>
  <c r="O212" i="22"/>
  <c r="O205" i="22"/>
  <c r="R207" i="22"/>
  <c r="J54" i="22"/>
  <c r="K54" i="22"/>
  <c r="P39" i="22"/>
  <c r="I138" i="22"/>
  <c r="M150" i="22"/>
  <c r="P53" i="22"/>
  <c r="J231" i="22"/>
  <c r="K231" i="22"/>
  <c r="P231" i="22"/>
  <c r="O231" i="22"/>
  <c r="M231" i="22"/>
  <c r="L231" i="22"/>
  <c r="P116" i="22"/>
  <c r="P23" i="22"/>
  <c r="K158" i="22"/>
  <c r="L158" i="22"/>
  <c r="J158" i="22"/>
  <c r="O74" i="22"/>
  <c r="K143" i="22"/>
  <c r="J143" i="22"/>
  <c r="Q97" i="22"/>
  <c r="K213" i="22"/>
  <c r="J213" i="22"/>
  <c r="M244" i="22"/>
  <c r="N74" i="22"/>
  <c r="N150" i="22"/>
  <c r="O23" i="22"/>
  <c r="P93" i="22"/>
  <c r="L220" i="22"/>
  <c r="S159" i="22"/>
  <c r="X159" i="22"/>
  <c r="K238" i="22"/>
  <c r="J238" i="22"/>
  <c r="L238" i="22"/>
  <c r="P238" i="22"/>
  <c r="O238" i="22"/>
  <c r="N238" i="22"/>
  <c r="T41" i="22"/>
  <c r="AA41" i="22"/>
  <c r="K151" i="22"/>
  <c r="J151" i="22"/>
  <c r="U159" i="22"/>
  <c r="W98" i="22" a="1"/>
  <c r="W98" i="22" s="1"/>
  <c r="AC98" i="22"/>
  <c r="AB98" i="22"/>
  <c r="Z98" i="22"/>
  <c r="Y98" i="22"/>
  <c r="R152" i="22"/>
  <c r="W175" i="22" a="1"/>
  <c r="W175" i="22" s="1"/>
  <c r="AC175" i="22"/>
  <c r="AB175" i="22"/>
  <c r="Y175" i="22"/>
  <c r="Z175" i="22"/>
  <c r="AC252" i="22"/>
  <c r="AB252" i="22"/>
  <c r="Z252" i="22"/>
  <c r="Y252" i="22"/>
  <c r="W252" i="22" a="1"/>
  <c r="W252" i="22" s="1"/>
  <c r="K75" i="22"/>
  <c r="J75" i="22"/>
  <c r="K176" i="22"/>
  <c r="J176" i="22"/>
  <c r="P176" i="22"/>
  <c r="L176" i="22"/>
  <c r="U214" i="22"/>
  <c r="R117" i="22"/>
  <c r="M238" i="22"/>
  <c r="V144" i="22"/>
  <c r="O39" i="22"/>
  <c r="V40" i="22"/>
  <c r="P219" i="22"/>
  <c r="T117" i="22"/>
  <c r="AA117" i="22"/>
  <c r="M39" i="22"/>
  <c r="I152" i="22"/>
  <c r="S100" i="22"/>
  <c r="P144" i="22"/>
  <c r="O219" i="22"/>
  <c r="V116" i="22"/>
  <c r="T62" i="22"/>
  <c r="AA62" i="22"/>
  <c r="I55" i="22"/>
  <c r="M176" i="22"/>
  <c r="L244" i="22"/>
  <c r="N47" i="22"/>
  <c r="K46" i="22"/>
  <c r="J46" i="22"/>
  <c r="U41" i="22"/>
  <c r="K253" i="22"/>
  <c r="J253" i="22"/>
  <c r="O253" i="22"/>
  <c r="N253" i="22"/>
  <c r="P253" i="22"/>
  <c r="N75" i="22"/>
  <c r="V150" i="22"/>
  <c r="U55" i="22"/>
  <c r="M158" i="22"/>
  <c r="AA76" i="22"/>
  <c r="T76" i="22"/>
  <c r="I145" i="22"/>
  <c r="D215" i="22"/>
  <c r="M54" i="22"/>
  <c r="N54" i="22"/>
  <c r="N136" i="22"/>
  <c r="P143" i="22"/>
  <c r="AA159" i="22"/>
  <c r="T159" i="22"/>
  <c r="I159" i="22"/>
  <c r="R159" i="22"/>
  <c r="L75" i="22"/>
  <c r="V253" i="22"/>
  <c r="E77" i="22"/>
  <c r="W242" i="22" a="1"/>
  <c r="W242" i="22" s="1"/>
  <c r="AC242" i="22"/>
  <c r="AB242" i="22"/>
  <c r="Z242" i="22"/>
  <c r="Y242" i="22"/>
  <c r="X152" i="22"/>
  <c r="S152" i="22"/>
  <c r="U145" i="22"/>
  <c r="J157" i="22"/>
  <c r="K157" i="22"/>
  <c r="L157" i="22"/>
  <c r="J130" i="22"/>
  <c r="K130" i="22"/>
  <c r="V75" i="22"/>
  <c r="P122" i="22"/>
  <c r="O122" i="22"/>
  <c r="J122" i="22"/>
  <c r="K122" i="22"/>
  <c r="S48" i="22"/>
  <c r="X48" i="22"/>
  <c r="V115" i="22"/>
  <c r="O47" i="22"/>
  <c r="J116" i="22"/>
  <c r="K116" i="22"/>
  <c r="U152" i="22"/>
  <c r="V212" i="22"/>
  <c r="M144" i="22"/>
  <c r="N122" i="22"/>
  <c r="U221" i="22"/>
  <c r="G208" i="22"/>
  <c r="O61" i="22"/>
  <c r="H77" i="22"/>
  <c r="R41" i="22"/>
  <c r="N206" i="22"/>
  <c r="H146" i="22"/>
  <c r="AA221" i="22"/>
  <c r="T221" i="22"/>
  <c r="E118" i="22"/>
  <c r="O60" i="22"/>
  <c r="T214" i="22"/>
  <c r="AA214" i="22"/>
  <c r="K244" i="22"/>
  <c r="J244" i="22"/>
  <c r="P244" i="22"/>
  <c r="U138" i="22"/>
  <c r="AA131" i="22"/>
  <c r="T131" i="22"/>
  <c r="R124" i="22"/>
  <c r="AA124" i="22"/>
  <c r="G56" i="22"/>
  <c r="I48" i="22"/>
  <c r="Q182" i="22"/>
  <c r="AB16" i="22"/>
  <c r="Y16" i="22"/>
  <c r="W16" i="22" a="1"/>
  <c r="W16" i="22" s="1"/>
  <c r="AC16" i="22"/>
  <c r="Z16" i="22"/>
  <c r="N144" i="22"/>
  <c r="K68" i="22"/>
  <c r="J68" i="22"/>
  <c r="Y231" i="22"/>
  <c r="W231" i="22" a="1"/>
  <c r="W231" i="22" s="1"/>
  <c r="AC231" i="22"/>
  <c r="AB231" i="22"/>
  <c r="Z231" i="22"/>
  <c r="S55" i="22"/>
  <c r="X55" i="22"/>
  <c r="X145" i="22"/>
  <c r="S145" i="22"/>
  <c r="N231" i="22"/>
  <c r="Q31" i="22"/>
  <c r="L60" i="22"/>
  <c r="I117" i="22"/>
  <c r="M61" i="22"/>
  <c r="S138" i="22"/>
  <c r="X138" i="22"/>
  <c r="V157" i="22"/>
  <c r="O75" i="22"/>
  <c r="L130" i="22"/>
  <c r="M75" i="22"/>
  <c r="O123" i="22"/>
  <c r="P123" i="22"/>
  <c r="K123" i="22"/>
  <c r="J123" i="22"/>
  <c r="I124" i="22"/>
  <c r="S124" i="22"/>
  <c r="X124" i="22"/>
  <c r="T124" i="22"/>
  <c r="AA69" i="22"/>
  <c r="T69" i="22"/>
  <c r="J150" i="22"/>
  <c r="K150" i="22"/>
  <c r="J206" i="22"/>
  <c r="K206" i="22"/>
  <c r="V176" i="22"/>
  <c r="F160" i="22"/>
  <c r="G49" i="22"/>
  <c r="V198" i="22"/>
  <c r="X221" i="22"/>
  <c r="S221" i="22"/>
  <c r="P130" i="22"/>
  <c r="R214" i="22"/>
  <c r="I41" i="22"/>
  <c r="K212" i="22"/>
  <c r="J212" i="22"/>
  <c r="U131" i="22"/>
  <c r="O206" i="22"/>
  <c r="L61" i="22"/>
  <c r="L219" i="22"/>
  <c r="O144" i="22"/>
  <c r="N61" i="22"/>
  <c r="V206" i="22"/>
  <c r="V46" i="22"/>
  <c r="V220" i="22"/>
  <c r="M122" i="22"/>
  <c r="I100" i="22"/>
  <c r="K205" i="22"/>
  <c r="J205" i="22"/>
  <c r="Q9" i="22"/>
  <c r="K189" i="22"/>
  <c r="J189" i="22"/>
  <c r="L189" i="22"/>
  <c r="M189" i="22"/>
  <c r="N205" i="22"/>
  <c r="H160" i="22"/>
  <c r="D69" i="65" s="1"/>
  <c r="V137" i="22"/>
  <c r="I62" i="22"/>
  <c r="W85" i="22" a="1"/>
  <c r="W85" i="22" s="1"/>
  <c r="AC85" i="22"/>
  <c r="AB85" i="22"/>
  <c r="Z85" i="22"/>
  <c r="Y85" i="22"/>
  <c r="K115" i="22"/>
  <c r="J115" i="22"/>
  <c r="V61" i="22"/>
  <c r="V54" i="22"/>
  <c r="K86" i="22"/>
  <c r="J86" i="22"/>
  <c r="O86" i="22"/>
  <c r="P86" i="22"/>
  <c r="O157" i="22"/>
  <c r="M157" i="22"/>
  <c r="J129" i="22"/>
  <c r="K129" i="22"/>
  <c r="M206" i="22"/>
  <c r="U69" i="22"/>
  <c r="R48" i="22"/>
  <c r="Z9" i="22"/>
  <c r="AC9" i="22"/>
  <c r="AB9" i="22"/>
  <c r="Y9" i="22"/>
  <c r="W9" i="22" a="1"/>
  <c r="W9" i="22" s="1"/>
  <c r="I207" i="22"/>
  <c r="V53" i="22"/>
  <c r="D70" i="22"/>
  <c r="S207" i="22"/>
  <c r="X207" i="22"/>
  <c r="AA138" i="22"/>
  <c r="T138" i="22"/>
  <c r="M137" i="22"/>
  <c r="J60" i="22"/>
  <c r="K60" i="22"/>
  <c r="E63" i="22"/>
  <c r="V68" i="22"/>
  <c r="Q99" i="22"/>
  <c r="R131" i="22"/>
  <c r="U62" i="22"/>
  <c r="M47" i="22"/>
  <c r="I190" i="22"/>
  <c r="X62" i="22"/>
  <c r="S62" i="22"/>
  <c r="S131" i="22"/>
  <c r="X131" i="22"/>
  <c r="K67" i="22"/>
  <c r="J67" i="22"/>
  <c r="R221" i="22"/>
  <c r="L67" i="22"/>
  <c r="N151" i="22"/>
  <c r="R138" i="22"/>
  <c r="I221" i="22"/>
  <c r="Y22" i="22"/>
  <c r="W22" i="22" a="1"/>
  <c r="W22" i="22" s="1"/>
  <c r="AC22" i="22"/>
  <c r="AB22" i="22"/>
  <c r="Z22" i="22"/>
  <c r="AA100" i="22"/>
  <c r="O150" i="22"/>
  <c r="M151" i="22"/>
  <c r="I76" i="22"/>
  <c r="U48" i="22"/>
  <c r="J144" i="22"/>
  <c r="K144" i="22"/>
  <c r="E222" i="22"/>
  <c r="S117" i="22"/>
  <c r="X117" i="22"/>
  <c r="R55" i="22"/>
  <c r="M93" i="22"/>
  <c r="S69" i="22"/>
  <c r="X69" i="22"/>
  <c r="D42" i="22"/>
  <c r="P61" i="22"/>
  <c r="Q243" i="22"/>
  <c r="R245" i="22"/>
  <c r="P151" i="22"/>
  <c r="T145" i="22"/>
  <c r="AA145" i="22"/>
  <c r="V129" i="22"/>
  <c r="D222" i="22"/>
  <c r="I131" i="22"/>
  <c r="V47" i="22"/>
  <c r="Q98" i="22"/>
  <c r="F6" i="78"/>
  <c r="H6" i="78" s="1"/>
  <c r="G47" i="78"/>
  <c r="H47" i="78"/>
  <c r="G39" i="78"/>
  <c r="G86" i="78"/>
  <c r="G97" i="78"/>
  <c r="G15" i="78"/>
  <c r="G64" i="78"/>
  <c r="H15" i="78"/>
  <c r="G29" i="78"/>
  <c r="G32" i="78"/>
  <c r="H39" i="78"/>
  <c r="G55" i="78"/>
  <c r="G59" i="78"/>
  <c r="H64" i="78"/>
  <c r="I64" i="78" s="1"/>
  <c r="G79" i="78"/>
  <c r="G83" i="78"/>
  <c r="H86" i="78"/>
  <c r="G22" i="78"/>
  <c r="G70" i="78"/>
  <c r="G19" i="78"/>
  <c r="G66" i="78"/>
  <c r="G88" i="78"/>
  <c r="G33" i="78"/>
  <c r="G61" i="78"/>
  <c r="G84" i="78"/>
  <c r="G6" i="78"/>
  <c r="H12" i="78"/>
  <c r="G26" i="78"/>
  <c r="G30" i="78"/>
  <c r="G53" i="78"/>
  <c r="G56" i="78"/>
  <c r="G76" i="78"/>
  <c r="G80" i="78"/>
  <c r="G95" i="78"/>
  <c r="G25" i="78"/>
  <c r="G51" i="78"/>
  <c r="G73" i="78"/>
  <c r="G91" i="78"/>
  <c r="G94" i="78"/>
  <c r="G12" i="78"/>
  <c r="G40" i="78"/>
  <c r="G20" i="78"/>
  <c r="G23" i="78"/>
  <c r="G42" i="78"/>
  <c r="G49" i="78"/>
  <c r="G67" i="78"/>
  <c r="G71" i="78"/>
  <c r="G89" i="78"/>
  <c r="G92" i="78"/>
  <c r="F7" i="78"/>
  <c r="H7" i="78" s="1"/>
  <c r="G13" i="78"/>
  <c r="G31" i="78"/>
  <c r="G37" i="78"/>
  <c r="G57" i="78"/>
  <c r="G63" i="78"/>
  <c r="G81" i="78"/>
  <c r="G85" i="78"/>
  <c r="G24" i="78"/>
  <c r="G27" i="78"/>
  <c r="G50" i="78"/>
  <c r="G54" i="78"/>
  <c r="G72" i="78"/>
  <c r="G78" i="78"/>
  <c r="G93" i="78"/>
  <c r="F8" i="78"/>
  <c r="H8" i="78" s="1"/>
  <c r="G21" i="78"/>
  <c r="G45" i="78"/>
  <c r="G69" i="78"/>
  <c r="G90" i="78"/>
  <c r="I18" i="77"/>
  <c r="G59" i="77"/>
  <c r="F8" i="77"/>
  <c r="H8" i="77" s="1"/>
  <c r="G25" i="77"/>
  <c r="G30" i="77"/>
  <c r="G63" i="77"/>
  <c r="G38" i="77"/>
  <c r="G74" i="77"/>
  <c r="G34" i="77"/>
  <c r="G68" i="77"/>
  <c r="G96" i="77"/>
  <c r="G20" i="77"/>
  <c r="G55" i="77"/>
  <c r="G92" i="77"/>
  <c r="G46" i="77"/>
  <c r="G82" i="77"/>
  <c r="F6" i="77"/>
  <c r="H6" i="77" s="1"/>
  <c r="I6" i="77" s="1"/>
  <c r="G42" i="77"/>
  <c r="G78" i="77"/>
  <c r="G16" i="77"/>
  <c r="G51" i="77"/>
  <c r="G87" i="77"/>
  <c r="I25" i="77"/>
  <c r="I32" i="77"/>
  <c r="I40" i="77"/>
  <c r="I20" i="77"/>
  <c r="I27" i="77"/>
  <c r="I14" i="77"/>
  <c r="I30" i="77"/>
  <c r="I36" i="77"/>
  <c r="I16" i="77"/>
  <c r="I23" i="77"/>
  <c r="I44" i="77"/>
  <c r="G14" i="77"/>
  <c r="G18" i="77"/>
  <c r="G23" i="77"/>
  <c r="G27" i="77"/>
  <c r="G32" i="77"/>
  <c r="G36" i="77"/>
  <c r="G40" i="77"/>
  <c r="G44" i="77"/>
  <c r="G48" i="77"/>
  <c r="G53" i="77"/>
  <c r="G57" i="77"/>
  <c r="G61" i="77"/>
  <c r="G65" i="77"/>
  <c r="G71" i="77"/>
  <c r="G76" i="77"/>
  <c r="G80" i="77"/>
  <c r="G85" i="77"/>
  <c r="G90" i="77"/>
  <c r="G94" i="77"/>
  <c r="I58" i="77"/>
  <c r="G6" i="76"/>
  <c r="G12" i="76"/>
  <c r="G79" i="76"/>
  <c r="G23" i="76"/>
  <c r="G39" i="76"/>
  <c r="G56" i="76"/>
  <c r="G73" i="76"/>
  <c r="G90" i="76"/>
  <c r="G18" i="76"/>
  <c r="G35" i="76"/>
  <c r="G52" i="76"/>
  <c r="G69" i="76"/>
  <c r="G85" i="76"/>
  <c r="G25" i="76"/>
  <c r="G41" i="76"/>
  <c r="G58" i="76"/>
  <c r="G75" i="76"/>
  <c r="G92" i="76"/>
  <c r="F7" i="76"/>
  <c r="H7" i="76" s="1"/>
  <c r="G14" i="76"/>
  <c r="G31" i="76"/>
  <c r="G48" i="76"/>
  <c r="I59" i="76"/>
  <c r="G64" i="76"/>
  <c r="G81" i="76"/>
  <c r="G20" i="76"/>
  <c r="G37" i="76"/>
  <c r="G54" i="76"/>
  <c r="G71" i="76"/>
  <c r="G87" i="76"/>
  <c r="G96" i="76"/>
  <c r="G27" i="76"/>
  <c r="G43" i="76"/>
  <c r="G60" i="76"/>
  <c r="G77" i="76"/>
  <c r="G94" i="76"/>
  <c r="G29" i="76"/>
  <c r="G45" i="76"/>
  <c r="G62" i="76"/>
  <c r="G16" i="76"/>
  <c r="G33" i="76"/>
  <c r="G50" i="76"/>
  <c r="G66" i="76"/>
  <c r="G83" i="76"/>
  <c r="I48" i="77"/>
  <c r="I53" i="77"/>
  <c r="I57" i="77"/>
  <c r="I61" i="77"/>
  <c r="I65" i="77"/>
  <c r="I71" i="77"/>
  <c r="I76" i="77"/>
  <c r="I80" i="77"/>
  <c r="I85" i="77"/>
  <c r="I90" i="77"/>
  <c r="I94" i="77"/>
  <c r="I62" i="77"/>
  <c r="I66" i="77"/>
  <c r="I72" i="77"/>
  <c r="I77" i="77"/>
  <c r="I86" i="77"/>
  <c r="I91" i="77"/>
  <c r="I95" i="77"/>
  <c r="I15" i="77"/>
  <c r="I24" i="77"/>
  <c r="I29" i="77"/>
  <c r="I33" i="77"/>
  <c r="I37" i="77"/>
  <c r="I41" i="77"/>
  <c r="I45" i="77"/>
  <c r="I50" i="77"/>
  <c r="I54" i="77"/>
  <c r="I81" i="77"/>
  <c r="H7" i="77"/>
  <c r="I19" i="77"/>
  <c r="I34" i="77"/>
  <c r="I42" i="77"/>
  <c r="I46" i="77"/>
  <c r="I51" i="77"/>
  <c r="I55" i="77"/>
  <c r="I59" i="77"/>
  <c r="I63" i="77"/>
  <c r="I68" i="77"/>
  <c r="I74" i="77"/>
  <c r="I78" i="77"/>
  <c r="I82" i="77"/>
  <c r="I87" i="77"/>
  <c r="I92" i="77"/>
  <c r="I96" i="77"/>
  <c r="I38" i="77"/>
  <c r="I12" i="77"/>
  <c r="I17" i="77"/>
  <c r="I21" i="77"/>
  <c r="I26" i="77"/>
  <c r="I31" i="77"/>
  <c r="I35" i="77"/>
  <c r="I39" i="77"/>
  <c r="I43" i="77"/>
  <c r="I47" i="77"/>
  <c r="I52" i="77"/>
  <c r="I56" i="77"/>
  <c r="I60" i="77"/>
  <c r="I64" i="77"/>
  <c r="I69" i="77"/>
  <c r="I75" i="77"/>
  <c r="I79" i="77"/>
  <c r="I84" i="77"/>
  <c r="I89" i="77"/>
  <c r="I93" i="77"/>
  <c r="I97" i="77"/>
  <c r="G12" i="77"/>
  <c r="G15" i="77"/>
  <c r="G17" i="77"/>
  <c r="G19" i="77"/>
  <c r="G21" i="77"/>
  <c r="G24" i="77"/>
  <c r="G26" i="77"/>
  <c r="G29" i="77"/>
  <c r="G31" i="77"/>
  <c r="G33" i="77"/>
  <c r="G35" i="77"/>
  <c r="G37" i="77"/>
  <c r="G39" i="77"/>
  <c r="G41" i="77"/>
  <c r="G43" i="77"/>
  <c r="G45" i="77"/>
  <c r="G47" i="77"/>
  <c r="G50" i="77"/>
  <c r="G52" i="77"/>
  <c r="G54" i="77"/>
  <c r="G56" i="77"/>
  <c r="G58" i="77"/>
  <c r="G60" i="77"/>
  <c r="G62" i="77"/>
  <c r="G64" i="77"/>
  <c r="G66" i="77"/>
  <c r="G69" i="77"/>
  <c r="G72" i="77"/>
  <c r="G75" i="77"/>
  <c r="G77" i="77"/>
  <c r="G79" i="77"/>
  <c r="G81" i="77"/>
  <c r="G84" i="77"/>
  <c r="G86" i="77"/>
  <c r="G89" i="77"/>
  <c r="G91" i="77"/>
  <c r="G93" i="77"/>
  <c r="G95" i="77"/>
  <c r="G97" i="77"/>
  <c r="I13" i="76"/>
  <c r="I30" i="76"/>
  <c r="I41" i="76"/>
  <c r="I47" i="76"/>
  <c r="I58" i="76"/>
  <c r="I63" i="76"/>
  <c r="I75" i="76"/>
  <c r="I80" i="76"/>
  <c r="I92" i="76"/>
  <c r="I97" i="76"/>
  <c r="H6" i="76"/>
  <c r="I6" i="76" s="1"/>
  <c r="I14" i="76"/>
  <c r="I19" i="76"/>
  <c r="I31" i="76"/>
  <c r="I36" i="76"/>
  <c r="I48" i="76"/>
  <c r="I53" i="76"/>
  <c r="I64" i="76"/>
  <c r="I70" i="76"/>
  <c r="I81" i="76"/>
  <c r="I86" i="76"/>
  <c r="I42" i="76"/>
  <c r="I76" i="76"/>
  <c r="I15" i="76"/>
  <c r="I49" i="76"/>
  <c r="I77" i="76"/>
  <c r="I82" i="76"/>
  <c r="I94" i="76"/>
  <c r="I20" i="76"/>
  <c r="I54" i="76"/>
  <c r="I87" i="76"/>
  <c r="I43" i="76"/>
  <c r="I16" i="76"/>
  <c r="I21" i="76"/>
  <c r="I33" i="76"/>
  <c r="I38" i="76"/>
  <c r="I50" i="76"/>
  <c r="I55" i="76"/>
  <c r="I66" i="76"/>
  <c r="I72" i="76"/>
  <c r="I83" i="76"/>
  <c r="I89" i="76"/>
  <c r="I37" i="76"/>
  <c r="I71" i="76"/>
  <c r="I32" i="76"/>
  <c r="I60" i="76"/>
  <c r="I23" i="76"/>
  <c r="I39" i="76"/>
  <c r="I56" i="76"/>
  <c r="I61" i="76"/>
  <c r="I78" i="76"/>
  <c r="I90" i="76"/>
  <c r="I95" i="76"/>
  <c r="I12" i="76"/>
  <c r="I17" i="76"/>
  <c r="I29" i="76"/>
  <c r="I34" i="76"/>
  <c r="I45" i="76"/>
  <c r="I51" i="76"/>
  <c r="I62" i="76"/>
  <c r="I68" i="76"/>
  <c r="I79" i="76"/>
  <c r="I84" i="76"/>
  <c r="I96" i="76"/>
  <c r="I26" i="76"/>
  <c r="I93" i="76"/>
  <c r="I27" i="76"/>
  <c r="I65" i="76"/>
  <c r="I28" i="76"/>
  <c r="I44" i="76"/>
  <c r="I73" i="76"/>
  <c r="I18" i="76"/>
  <c r="I24" i="76"/>
  <c r="I35" i="76"/>
  <c r="I40" i="76"/>
  <c r="I52" i="76"/>
  <c r="I57" i="76"/>
  <c r="I69" i="76"/>
  <c r="I74" i="76"/>
  <c r="I85" i="76"/>
  <c r="I91" i="76"/>
  <c r="I25" i="76"/>
  <c r="G13" i="76"/>
  <c r="G15" i="76"/>
  <c r="G17" i="76"/>
  <c r="G19" i="76"/>
  <c r="G21" i="76"/>
  <c r="G24" i="76"/>
  <c r="G26" i="76"/>
  <c r="G28" i="76"/>
  <c r="G30" i="76"/>
  <c r="G32" i="76"/>
  <c r="G34" i="76"/>
  <c r="G36" i="76"/>
  <c r="G38" i="76"/>
  <c r="G40" i="76"/>
  <c r="G42" i="76"/>
  <c r="G44" i="76"/>
  <c r="G47" i="76"/>
  <c r="G49" i="76"/>
  <c r="G51" i="76"/>
  <c r="G53" i="76"/>
  <c r="G55" i="76"/>
  <c r="G57" i="76"/>
  <c r="G59" i="76"/>
  <c r="G61" i="76"/>
  <c r="G63" i="76"/>
  <c r="G65" i="76"/>
  <c r="G68" i="76"/>
  <c r="G70" i="76"/>
  <c r="G72" i="76"/>
  <c r="G74" i="76"/>
  <c r="G76" i="76"/>
  <c r="G78" i="76"/>
  <c r="G80" i="76"/>
  <c r="G82" i="76"/>
  <c r="G84" i="76"/>
  <c r="G86" i="76"/>
  <c r="G89" i="76"/>
  <c r="G91" i="76"/>
  <c r="G93" i="76"/>
  <c r="G95" i="76"/>
  <c r="G97" i="76"/>
  <c r="F7" i="75"/>
  <c r="F6" i="75"/>
  <c r="G6" i="75" s="1"/>
  <c r="G14" i="75"/>
  <c r="G22" i="75"/>
  <c r="G30" i="75"/>
  <c r="G65" i="75"/>
  <c r="G82" i="75"/>
  <c r="G32" i="75"/>
  <c r="G59" i="75"/>
  <c r="G92" i="75"/>
  <c r="F8" i="75"/>
  <c r="H8" i="75" s="1"/>
  <c r="G53" i="75"/>
  <c r="G69" i="75"/>
  <c r="G78" i="75"/>
  <c r="G86" i="75"/>
  <c r="G12" i="75"/>
  <c r="G36" i="75"/>
  <c r="G45" i="75"/>
  <c r="G88" i="75"/>
  <c r="H6" i="75"/>
  <c r="H7" i="75"/>
  <c r="G96" i="75"/>
  <c r="H14" i="75"/>
  <c r="H22" i="75"/>
  <c r="H32" i="75"/>
  <c r="H36" i="75"/>
  <c r="H45" i="75"/>
  <c r="H53" i="75"/>
  <c r="H59" i="75"/>
  <c r="H65" i="75"/>
  <c r="H69" i="75"/>
  <c r="H78" i="75"/>
  <c r="H82" i="75"/>
  <c r="H86" i="75"/>
  <c r="G16" i="75"/>
  <c r="G20" i="75"/>
  <c r="G24" i="75"/>
  <c r="G26" i="75"/>
  <c r="G28" i="75"/>
  <c r="G34" i="75"/>
  <c r="G38" i="75"/>
  <c r="G40" i="75"/>
  <c r="G42" i="75"/>
  <c r="G48" i="75"/>
  <c r="G50" i="75"/>
  <c r="G55" i="75"/>
  <c r="G57" i="75"/>
  <c r="G61" i="75"/>
  <c r="G63" i="75"/>
  <c r="G67" i="75"/>
  <c r="G71" i="75"/>
  <c r="G73" i="75"/>
  <c r="G76" i="75"/>
  <c r="G80" i="75"/>
  <c r="G84" i="75"/>
  <c r="G94" i="75"/>
  <c r="H12" i="75"/>
  <c r="H30" i="75"/>
  <c r="G90" i="75"/>
  <c r="H92" i="75"/>
  <c r="G13" i="75"/>
  <c r="G15" i="75"/>
  <c r="G17" i="75"/>
  <c r="G19" i="75"/>
  <c r="G21" i="75"/>
  <c r="G23" i="75"/>
  <c r="G25" i="75"/>
  <c r="G27" i="75"/>
  <c r="G29" i="75"/>
  <c r="G31" i="75"/>
  <c r="G33" i="75"/>
  <c r="G35" i="75"/>
  <c r="G37" i="75"/>
  <c r="G39" i="75"/>
  <c r="G41" i="75"/>
  <c r="G44" i="75"/>
  <c r="G47" i="75"/>
  <c r="G49" i="75"/>
  <c r="G51" i="75"/>
  <c r="G54" i="75"/>
  <c r="G56" i="75"/>
  <c r="G58" i="75"/>
  <c r="G60" i="75"/>
  <c r="G62" i="75"/>
  <c r="G64" i="75"/>
  <c r="G66" i="75"/>
  <c r="G68" i="75"/>
  <c r="G70" i="75"/>
  <c r="G72" i="75"/>
  <c r="G74" i="75"/>
  <c r="G77" i="75"/>
  <c r="G79" i="75"/>
  <c r="G81" i="75"/>
  <c r="G83" i="75"/>
  <c r="G85" i="75"/>
  <c r="G87" i="75"/>
  <c r="G89" i="75"/>
  <c r="G91" i="75"/>
  <c r="G93" i="75"/>
  <c r="G95" i="75"/>
  <c r="G97" i="75"/>
  <c r="G18" i="75"/>
  <c r="H88" i="75"/>
  <c r="E6" i="50"/>
  <c r="D6" i="50"/>
  <c r="E6" i="51"/>
  <c r="D6" i="51"/>
  <c r="E6" i="71"/>
  <c r="D6" i="71"/>
  <c r="E6" i="43"/>
  <c r="D6" i="43"/>
  <c r="E6" i="44"/>
  <c r="D6" i="44"/>
  <c r="E6" i="72"/>
  <c r="D6" i="72"/>
  <c r="E6" i="36"/>
  <c r="D6" i="36"/>
  <c r="E6" i="37"/>
  <c r="D6" i="37"/>
  <c r="E6" i="73"/>
  <c r="D6" i="73"/>
  <c r="E6" i="29"/>
  <c r="D6" i="29"/>
  <c r="E6" i="30"/>
  <c r="D6" i="30"/>
  <c r="E6" i="74"/>
  <c r="D6" i="74"/>
  <c r="E7" i="50"/>
  <c r="D7" i="50"/>
  <c r="E7" i="51"/>
  <c r="D7" i="51"/>
  <c r="E7" i="71"/>
  <c r="D7" i="71"/>
  <c r="E7" i="43"/>
  <c r="D7" i="43"/>
  <c r="E7" i="44"/>
  <c r="D7" i="44"/>
  <c r="E7" i="72"/>
  <c r="D7" i="72"/>
  <c r="E7" i="36"/>
  <c r="D7" i="36"/>
  <c r="E7" i="37"/>
  <c r="D7" i="37"/>
  <c r="E7" i="73"/>
  <c r="D7" i="73"/>
  <c r="E7" i="29"/>
  <c r="D7" i="29"/>
  <c r="E7" i="30"/>
  <c r="D7" i="30"/>
  <c r="E7" i="74"/>
  <c r="D7" i="74"/>
  <c r="I9" i="65" l="1"/>
  <c r="R125" i="22"/>
  <c r="Q165" i="22"/>
  <c r="Q164" i="22"/>
  <c r="M166" i="22"/>
  <c r="Q198" i="22"/>
  <c r="R167" i="22"/>
  <c r="K166" i="22"/>
  <c r="J166" i="22"/>
  <c r="V166" i="22"/>
  <c r="S167" i="22"/>
  <c r="X167" i="22"/>
  <c r="Z165" i="22"/>
  <c r="Y165" i="22"/>
  <c r="AC165" i="22"/>
  <c r="W165" i="22" a="1"/>
  <c r="W165" i="22" s="1"/>
  <c r="AB165" i="22"/>
  <c r="O166" i="22"/>
  <c r="AB238" i="22"/>
  <c r="AA167" i="22"/>
  <c r="T167" i="22"/>
  <c r="N166" i="22"/>
  <c r="AC238" i="22"/>
  <c r="W164" i="22" a="1"/>
  <c r="W164" i="22" s="1"/>
  <c r="AC164" i="22"/>
  <c r="AB164" i="22"/>
  <c r="Z164" i="22"/>
  <c r="Y164" i="22"/>
  <c r="I167" i="22"/>
  <c r="N167" i="22" s="1"/>
  <c r="L166" i="22"/>
  <c r="AB189" i="22"/>
  <c r="W238" i="22" a="1"/>
  <c r="W238" i="22" s="1"/>
  <c r="AC189" i="22"/>
  <c r="V24" i="22"/>
  <c r="Z24" i="22" s="1"/>
  <c r="Y238" i="22"/>
  <c r="AC99" i="22"/>
  <c r="Y99" i="22"/>
  <c r="Q183" i="22"/>
  <c r="W99" i="22" a="1"/>
  <c r="W99" i="22" s="1"/>
  <c r="Z99" i="22"/>
  <c r="Z183" i="22"/>
  <c r="Q17" i="22"/>
  <c r="Y189" i="22"/>
  <c r="AC10" i="22"/>
  <c r="Z189" i="22"/>
  <c r="Y10" i="22"/>
  <c r="AB10" i="22"/>
  <c r="Q10" i="22"/>
  <c r="AC183" i="22"/>
  <c r="W10" i="22" a="1"/>
  <c r="W10" i="22" s="1"/>
  <c r="W183" i="22" a="1"/>
  <c r="W183" i="22" s="1"/>
  <c r="AC17" i="22"/>
  <c r="Y183" i="22"/>
  <c r="Z143" i="22"/>
  <c r="T118" i="22"/>
  <c r="Z60" i="22"/>
  <c r="AA125" i="22"/>
  <c r="AB123" i="22"/>
  <c r="AB60" i="22"/>
  <c r="S56" i="22"/>
  <c r="W60" i="22" a="1"/>
  <c r="W60" i="22" s="1"/>
  <c r="Y60" i="22"/>
  <c r="W143" i="22" a="1"/>
  <c r="W143" i="22" s="1"/>
  <c r="S49" i="22"/>
  <c r="T132" i="22"/>
  <c r="AA132" i="22"/>
  <c r="S139" i="22"/>
  <c r="AC143" i="22"/>
  <c r="Y143" i="22"/>
  <c r="U42" i="22"/>
  <c r="T42" i="22"/>
  <c r="X146" i="22"/>
  <c r="R139" i="22"/>
  <c r="R146" i="22"/>
  <c r="X139" i="22"/>
  <c r="W17" i="22" a="1"/>
  <c r="W17" i="22" s="1"/>
  <c r="Y17" i="22"/>
  <c r="S42" i="22"/>
  <c r="Z17" i="22"/>
  <c r="S153" i="22"/>
  <c r="AB122" i="22"/>
  <c r="T63" i="22"/>
  <c r="I139" i="22"/>
  <c r="P139" i="22" s="1"/>
  <c r="R132" i="22"/>
  <c r="U215" i="22"/>
  <c r="U118" i="22"/>
  <c r="AA153" i="22"/>
  <c r="S132" i="22"/>
  <c r="AA146" i="22"/>
  <c r="AA139" i="22"/>
  <c r="X132" i="22"/>
  <c r="S215" i="22"/>
  <c r="O138" i="22"/>
  <c r="T146" i="22"/>
  <c r="T139" i="22"/>
  <c r="U132" i="22"/>
  <c r="AA70" i="22"/>
  <c r="X63" i="22"/>
  <c r="AA215" i="22"/>
  <c r="T70" i="22"/>
  <c r="S125" i="22"/>
  <c r="T215" i="22"/>
  <c r="N69" i="22"/>
  <c r="Q53" i="22"/>
  <c r="T222" i="22"/>
  <c r="T153" i="22"/>
  <c r="I132" i="22"/>
  <c r="L132" i="22" s="1"/>
  <c r="U70" i="22"/>
  <c r="S146" i="22"/>
  <c r="S70" i="22"/>
  <c r="Y123" i="22"/>
  <c r="U153" i="22"/>
  <c r="Z123" i="22"/>
  <c r="U63" i="22"/>
  <c r="AC123" i="22"/>
  <c r="AA160" i="22"/>
  <c r="Y93" i="22"/>
  <c r="I125" i="22"/>
  <c r="X49" i="22"/>
  <c r="N138" i="22"/>
  <c r="P138" i="22"/>
  <c r="O55" i="22"/>
  <c r="I153" i="22"/>
  <c r="K153" i="22" s="1"/>
  <c r="U222" i="22"/>
  <c r="Y39" i="22"/>
  <c r="W136" i="22" a="1"/>
  <c r="W136" i="22" s="1"/>
  <c r="M152" i="22"/>
  <c r="V245" i="22"/>
  <c r="Z245" i="22" s="1"/>
  <c r="M245" i="22"/>
  <c r="O76" i="22"/>
  <c r="I63" i="22"/>
  <c r="N63" i="22" s="1"/>
  <c r="Z93" i="22"/>
  <c r="I118" i="22"/>
  <c r="M118" i="22" s="1"/>
  <c r="Q143" i="22"/>
  <c r="V190" i="22"/>
  <c r="Y190" i="22" s="1"/>
  <c r="X125" i="22"/>
  <c r="AB213" i="22"/>
  <c r="Q115" i="22"/>
  <c r="Q108" i="22"/>
  <c r="Q123" i="22"/>
  <c r="X222" i="22"/>
  <c r="AC93" i="22"/>
  <c r="T77" i="22"/>
  <c r="M62" i="22"/>
  <c r="Q213" i="22"/>
  <c r="T125" i="22"/>
  <c r="Y108" i="22"/>
  <c r="Q86" i="22"/>
  <c r="Q137" i="22"/>
  <c r="W93" i="22" a="1"/>
  <c r="W93" i="22" s="1"/>
  <c r="U49" i="22"/>
  <c r="O117" i="22"/>
  <c r="Q24" i="22"/>
  <c r="R49" i="22"/>
  <c r="S208" i="22"/>
  <c r="X118" i="22"/>
  <c r="Z108" i="22"/>
  <c r="Q129" i="22"/>
  <c r="L131" i="22"/>
  <c r="S77" i="22"/>
  <c r="Z67" i="22"/>
  <c r="S222" i="22"/>
  <c r="Q93" i="22"/>
  <c r="X56" i="22"/>
  <c r="I146" i="22"/>
  <c r="K146" i="22" s="1"/>
  <c r="L69" i="22"/>
  <c r="N214" i="22"/>
  <c r="X153" i="22"/>
  <c r="AA42" i="22"/>
  <c r="X208" i="22"/>
  <c r="R56" i="22"/>
  <c r="AB108" i="22"/>
  <c r="N221" i="22"/>
  <c r="N207" i="22"/>
  <c r="P41" i="22"/>
  <c r="T160" i="22"/>
  <c r="O159" i="22"/>
  <c r="O145" i="22"/>
  <c r="Q253" i="22"/>
  <c r="X77" i="22"/>
  <c r="R153" i="22"/>
  <c r="AC108" i="22"/>
  <c r="AC122" i="22"/>
  <c r="M138" i="22"/>
  <c r="W108" i="22" a="1"/>
  <c r="W108" i="22" s="1"/>
  <c r="W122" i="22" a="1"/>
  <c r="W122" i="22" s="1"/>
  <c r="Q40" i="22"/>
  <c r="Q136" i="22"/>
  <c r="Q212" i="22"/>
  <c r="Y122" i="22"/>
  <c r="AC213" i="22"/>
  <c r="Z213" i="22"/>
  <c r="W213" i="22" a="1"/>
  <c r="W213" i="22" s="1"/>
  <c r="Q206" i="22"/>
  <c r="Y213" i="22"/>
  <c r="P62" i="22"/>
  <c r="AA77" i="22"/>
  <c r="Q46" i="22"/>
  <c r="W67" i="22" a="1"/>
  <c r="W67" i="22" s="1"/>
  <c r="AC39" i="22"/>
  <c r="Z39" i="22"/>
  <c r="AB136" i="22"/>
  <c r="Q68" i="22"/>
  <c r="Q74" i="22"/>
  <c r="Y136" i="22"/>
  <c r="AB39" i="22"/>
  <c r="Z136" i="22"/>
  <c r="M55" i="22"/>
  <c r="W39" i="22" a="1"/>
  <c r="W39" i="22" s="1"/>
  <c r="M69" i="22"/>
  <c r="P69" i="22"/>
  <c r="L62" i="22"/>
  <c r="O207" i="22"/>
  <c r="V138" i="22"/>
  <c r="AC138" i="22" s="1"/>
  <c r="M221" i="22"/>
  <c r="Q205" i="22"/>
  <c r="P214" i="22"/>
  <c r="Q116" i="22"/>
  <c r="P55" i="22"/>
  <c r="L55" i="22"/>
  <c r="O214" i="22"/>
  <c r="P76" i="22"/>
  <c r="AA118" i="22"/>
  <c r="L207" i="22"/>
  <c r="Q150" i="22"/>
  <c r="M214" i="22"/>
  <c r="O131" i="22"/>
  <c r="AC67" i="22"/>
  <c r="Q219" i="22"/>
  <c r="L214" i="22"/>
  <c r="V145" i="22"/>
  <c r="V131" i="22"/>
  <c r="Q122" i="22"/>
  <c r="Z122" i="22"/>
  <c r="M131" i="22"/>
  <c r="N62" i="22"/>
  <c r="Y67" i="22"/>
  <c r="Q130" i="22"/>
  <c r="Q60" i="22"/>
  <c r="Q220" i="22"/>
  <c r="V62" i="22"/>
  <c r="AB67" i="22"/>
  <c r="I160" i="22"/>
  <c r="Q144" i="22"/>
  <c r="Q54" i="22"/>
  <c r="P207" i="22"/>
  <c r="I70" i="22"/>
  <c r="K48" i="22"/>
  <c r="J48" i="22"/>
  <c r="W129" i="22" a="1"/>
  <c r="W129" i="22" s="1"/>
  <c r="AB129" i="22"/>
  <c r="Y129" i="22"/>
  <c r="Z129" i="22"/>
  <c r="AC129" i="22"/>
  <c r="W137" i="22" a="1"/>
  <c r="W137" i="22" s="1"/>
  <c r="AC137" i="22"/>
  <c r="AB137" i="22"/>
  <c r="Y137" i="22"/>
  <c r="Z137" i="22"/>
  <c r="Q61" i="22"/>
  <c r="K41" i="22"/>
  <c r="J41" i="22"/>
  <c r="AB198" i="22"/>
  <c r="Z198" i="22"/>
  <c r="Y198" i="22"/>
  <c r="AC198" i="22"/>
  <c r="W198" i="22" a="1"/>
  <c r="W198" i="22" s="1"/>
  <c r="AB176" i="22"/>
  <c r="Z176" i="22"/>
  <c r="Y176" i="22"/>
  <c r="W176" i="22" a="1"/>
  <c r="W176" i="22" s="1"/>
  <c r="AC176" i="22"/>
  <c r="K124" i="22"/>
  <c r="P124" i="22"/>
  <c r="O124" i="22"/>
  <c r="J124" i="22"/>
  <c r="N55" i="22"/>
  <c r="L48" i="22"/>
  <c r="W24" i="22" a="1"/>
  <c r="W24" i="22" s="1"/>
  <c r="AC24" i="22"/>
  <c r="AB24" i="22"/>
  <c r="Y24" i="22"/>
  <c r="U146" i="22"/>
  <c r="AA208" i="22"/>
  <c r="T208" i="22"/>
  <c r="N152" i="22"/>
  <c r="J145" i="22"/>
  <c r="K145" i="22"/>
  <c r="Y150" i="22"/>
  <c r="AC150" i="22"/>
  <c r="W150" i="22" a="1"/>
  <c r="W150" i="22" s="1"/>
  <c r="AB150" i="22"/>
  <c r="Z150" i="22"/>
  <c r="O62" i="22"/>
  <c r="L152" i="22"/>
  <c r="M117" i="22"/>
  <c r="N159" i="22"/>
  <c r="K138" i="22"/>
  <c r="J138" i="22"/>
  <c r="AC74" i="22"/>
  <c r="AB74" i="22"/>
  <c r="Y74" i="22"/>
  <c r="Z74" i="22"/>
  <c r="W74" i="22" a="1"/>
  <c r="W74" i="22" s="1"/>
  <c r="Z86" i="22"/>
  <c r="AC86" i="22"/>
  <c r="AB86" i="22"/>
  <c r="Y86" i="22"/>
  <c r="W86" i="22" a="1"/>
  <c r="W86" i="22" s="1"/>
  <c r="V100" i="22"/>
  <c r="S63" i="22"/>
  <c r="J100" i="22"/>
  <c r="K100" i="22"/>
  <c r="L100" i="22"/>
  <c r="N100" i="22"/>
  <c r="P100" i="22"/>
  <c r="O100" i="22"/>
  <c r="I42" i="22"/>
  <c r="P48" i="22"/>
  <c r="K221" i="22"/>
  <c r="J221" i="22"/>
  <c r="X42" i="22"/>
  <c r="K190" i="22"/>
  <c r="J190" i="22"/>
  <c r="L190" i="22"/>
  <c r="M190" i="22"/>
  <c r="N190" i="22"/>
  <c r="O190" i="22"/>
  <c r="U160" i="22"/>
  <c r="L41" i="22"/>
  <c r="N124" i="22"/>
  <c r="L124" i="22"/>
  <c r="W157" i="22" a="1"/>
  <c r="W157" i="22" s="1"/>
  <c r="AB157" i="22"/>
  <c r="Y157" i="22"/>
  <c r="AC157" i="22"/>
  <c r="Z157" i="22"/>
  <c r="T56" i="22"/>
  <c r="AA56" i="22"/>
  <c r="P152" i="22"/>
  <c r="Q157" i="22"/>
  <c r="L145" i="22"/>
  <c r="V117" i="22"/>
  <c r="P159" i="22"/>
  <c r="Q158" i="22"/>
  <c r="L138" i="22"/>
  <c r="V69" i="22"/>
  <c r="M76" i="22"/>
  <c r="AC219" i="22"/>
  <c r="Y219" i="22"/>
  <c r="AB219" i="22"/>
  <c r="Z219" i="22"/>
  <c r="W219" i="22" a="1"/>
  <c r="W219" i="22" s="1"/>
  <c r="Q151" i="22"/>
  <c r="O48" i="22"/>
  <c r="L221" i="22"/>
  <c r="Z220" i="22"/>
  <c r="W220" i="22" a="1"/>
  <c r="W220" i="22" s="1"/>
  <c r="Y220" i="22"/>
  <c r="AC220" i="22"/>
  <c r="AB220" i="22"/>
  <c r="P131" i="22"/>
  <c r="X70" i="22"/>
  <c r="R118" i="22"/>
  <c r="V41" i="22"/>
  <c r="P221" i="22"/>
  <c r="AB115" i="22"/>
  <c r="Z115" i="22"/>
  <c r="Y115" i="22"/>
  <c r="W115" i="22" a="1"/>
  <c r="W115" i="22" s="1"/>
  <c r="AC115" i="22"/>
  <c r="R77" i="22"/>
  <c r="V152" i="22"/>
  <c r="V76" i="22"/>
  <c r="W190" i="22" a="1"/>
  <c r="W190" i="22" s="1"/>
  <c r="N76" i="22"/>
  <c r="Q39" i="22"/>
  <c r="W212" i="22" a="1"/>
  <c r="W212" i="22" s="1"/>
  <c r="AC212" i="22"/>
  <c r="AB212" i="22"/>
  <c r="Y212" i="22"/>
  <c r="Z212" i="22"/>
  <c r="I215" i="22"/>
  <c r="M100" i="22"/>
  <c r="AB46" i="22"/>
  <c r="Z46" i="22"/>
  <c r="Y46" i="22"/>
  <c r="W46" i="22" a="1"/>
  <c r="W46" i="22" s="1"/>
  <c r="AC46" i="22"/>
  <c r="V214" i="22"/>
  <c r="AA49" i="22"/>
  <c r="T49" i="22"/>
  <c r="V124" i="22"/>
  <c r="M41" i="22"/>
  <c r="Z253" i="22"/>
  <c r="Y253" i="22"/>
  <c r="W253" i="22" a="1"/>
  <c r="W253" i="22" s="1"/>
  <c r="AC253" i="22"/>
  <c r="AB253" i="22"/>
  <c r="AC116" i="22"/>
  <c r="Z116" i="22"/>
  <c r="Y116" i="22"/>
  <c r="W116" i="22" a="1"/>
  <c r="W116" i="22" s="1"/>
  <c r="AB116" i="22"/>
  <c r="AC40" i="22"/>
  <c r="Z40" i="22"/>
  <c r="Y40" i="22"/>
  <c r="W40" i="22" a="1"/>
  <c r="W40" i="22" s="1"/>
  <c r="AB40" i="22"/>
  <c r="I49" i="22"/>
  <c r="W23" i="22" a="1"/>
  <c r="W23" i="22" s="1"/>
  <c r="AC23" i="22"/>
  <c r="Z23" i="22"/>
  <c r="Y23" i="22"/>
  <c r="AB23" i="22"/>
  <c r="P190" i="22"/>
  <c r="W151" i="22" a="1"/>
  <c r="W151" i="22" s="1"/>
  <c r="Z151" i="22"/>
  <c r="AC151" i="22"/>
  <c r="AB151" i="22"/>
  <c r="Y151" i="22"/>
  <c r="AB130" i="22"/>
  <c r="Y130" i="22"/>
  <c r="W130" i="22" a="1"/>
  <c r="W130" i="22" s="1"/>
  <c r="AC130" i="22"/>
  <c r="Z130" i="22"/>
  <c r="R70" i="22"/>
  <c r="I208" i="22"/>
  <c r="K117" i="22"/>
  <c r="J117" i="22"/>
  <c r="N48" i="22"/>
  <c r="K159" i="22"/>
  <c r="L159" i="22"/>
  <c r="J159" i="22"/>
  <c r="J152" i="22"/>
  <c r="K152" i="22"/>
  <c r="Y47" i="22"/>
  <c r="AC47" i="22"/>
  <c r="AB47" i="22"/>
  <c r="Z47" i="22"/>
  <c r="W47" i="22" a="1"/>
  <c r="W47" i="22" s="1"/>
  <c r="L76" i="22"/>
  <c r="Q189" i="22"/>
  <c r="W206" i="22" a="1"/>
  <c r="W206" i="22" s="1"/>
  <c r="AC206" i="22"/>
  <c r="AB206" i="22"/>
  <c r="Y206" i="22"/>
  <c r="Z206" i="22"/>
  <c r="R215" i="22"/>
  <c r="X160" i="22"/>
  <c r="S160" i="22"/>
  <c r="M124" i="22"/>
  <c r="U77" i="22"/>
  <c r="P145" i="22"/>
  <c r="Q75" i="22"/>
  <c r="Q244" i="22"/>
  <c r="Q176" i="22"/>
  <c r="AA222" i="22"/>
  <c r="J69" i="22"/>
  <c r="K69" i="22"/>
  <c r="J214" i="22"/>
  <c r="K214" i="22"/>
  <c r="W244" i="22" a="1"/>
  <c r="W244" i="22" s="1"/>
  <c r="AC244" i="22"/>
  <c r="AB244" i="22"/>
  <c r="Z244" i="22"/>
  <c r="Y244" i="22"/>
  <c r="AB158" i="22"/>
  <c r="Z158" i="22"/>
  <c r="W158" i="22" a="1"/>
  <c r="W158" i="22" s="1"/>
  <c r="Y158" i="22"/>
  <c r="AC158" i="22"/>
  <c r="O152" i="22"/>
  <c r="U208" i="22"/>
  <c r="I77" i="22"/>
  <c r="K76" i="22"/>
  <c r="J76" i="22"/>
  <c r="N131" i="22"/>
  <c r="Q67" i="22"/>
  <c r="N117" i="22"/>
  <c r="V221" i="22"/>
  <c r="W53" i="22" a="1"/>
  <c r="W53" i="22" s="1"/>
  <c r="AB53" i="22"/>
  <c r="Z53" i="22"/>
  <c r="Y53" i="22"/>
  <c r="AC53" i="22"/>
  <c r="V48" i="22"/>
  <c r="Y54" i="22"/>
  <c r="W54" i="22" a="1"/>
  <c r="W54" i="22" s="1"/>
  <c r="Z54" i="22"/>
  <c r="AC54" i="22"/>
  <c r="AB54" i="22"/>
  <c r="R42" i="22"/>
  <c r="N145" i="22"/>
  <c r="O221" i="22"/>
  <c r="U56" i="22"/>
  <c r="V159" i="22"/>
  <c r="AB144" i="22"/>
  <c r="AC144" i="22"/>
  <c r="Z144" i="22"/>
  <c r="Y144" i="22"/>
  <c r="W144" i="22" a="1"/>
  <c r="W144" i="22" s="1"/>
  <c r="O41" i="22"/>
  <c r="Q238" i="22"/>
  <c r="Q231" i="22"/>
  <c r="V207" i="22"/>
  <c r="I56" i="22"/>
  <c r="N41" i="22"/>
  <c r="I222" i="22"/>
  <c r="R63" i="22"/>
  <c r="P117" i="22"/>
  <c r="J131" i="22"/>
  <c r="K131" i="22"/>
  <c r="V55" i="22"/>
  <c r="R222" i="22"/>
  <c r="Z68" i="22"/>
  <c r="AB68" i="22"/>
  <c r="W68" i="22" a="1"/>
  <c r="W68" i="22" s="1"/>
  <c r="AC68" i="22"/>
  <c r="Y68" i="22"/>
  <c r="K207" i="22"/>
  <c r="J207" i="22"/>
  <c r="M48" i="22"/>
  <c r="X215" i="22"/>
  <c r="Z61" i="22"/>
  <c r="AC61" i="22"/>
  <c r="AB61" i="22"/>
  <c r="Y61" i="22"/>
  <c r="W61" i="22" a="1"/>
  <c r="W61" i="22" s="1"/>
  <c r="K62" i="22"/>
  <c r="J62" i="22"/>
  <c r="L117" i="22"/>
  <c r="AC75" i="22"/>
  <c r="AB75" i="22"/>
  <c r="Z75" i="22"/>
  <c r="Y75" i="22"/>
  <c r="W75" i="22" a="1"/>
  <c r="W75" i="22" s="1"/>
  <c r="M159" i="22"/>
  <c r="J55" i="22"/>
  <c r="K55" i="22"/>
  <c r="M207" i="22"/>
  <c r="K245" i="22"/>
  <c r="J245" i="22"/>
  <c r="N245" i="22"/>
  <c r="P245" i="22"/>
  <c r="L245" i="22"/>
  <c r="O245" i="22"/>
  <c r="Z205" i="22"/>
  <c r="Y205" i="22"/>
  <c r="W205" i="22" a="1"/>
  <c r="W205" i="22" s="1"/>
  <c r="AB205" i="22"/>
  <c r="AC205" i="22"/>
  <c r="Q47" i="22"/>
  <c r="Q23" i="22"/>
  <c r="M145" i="22"/>
  <c r="AA63" i="22"/>
  <c r="S118" i="22"/>
  <c r="I91" i="78"/>
  <c r="I73" i="78"/>
  <c r="I32" i="78"/>
  <c r="I81" i="78"/>
  <c r="I26" i="78"/>
  <c r="I45" i="78"/>
  <c r="I6" i="78"/>
  <c r="I79" i="78"/>
  <c r="I15" i="78"/>
  <c r="I54" i="78"/>
  <c r="I92" i="78"/>
  <c r="I59" i="78"/>
  <c r="I61" i="78"/>
  <c r="I95" i="78"/>
  <c r="I94" i="78"/>
  <c r="I93" i="78"/>
  <c r="I20" i="78"/>
  <c r="I63" i="78"/>
  <c r="I89" i="78"/>
  <c r="I30" i="78"/>
  <c r="I83" i="78"/>
  <c r="I39" i="78"/>
  <c r="I31" i="78"/>
  <c r="I42" i="78"/>
  <c r="I53" i="78"/>
  <c r="I51" i="78"/>
  <c r="I49" i="78"/>
  <c r="I80" i="78"/>
  <c r="I66" i="78"/>
  <c r="I24" i="78"/>
  <c r="I21" i="78"/>
  <c r="I27" i="78"/>
  <c r="I37" i="78"/>
  <c r="I33" i="78"/>
  <c r="I70" i="78"/>
  <c r="I40" i="78"/>
  <c r="I23" i="78"/>
  <c r="I56" i="78"/>
  <c r="I19" i="78"/>
  <c r="I90" i="78"/>
  <c r="I97" i="78"/>
  <c r="I25" i="78"/>
  <c r="I13" i="78"/>
  <c r="I72" i="78"/>
  <c r="I12" i="78"/>
  <c r="I47" i="78"/>
  <c r="I86" i="78"/>
  <c r="I69" i="78"/>
  <c r="I78" i="78"/>
  <c r="I85" i="78"/>
  <c r="I55" i="78"/>
  <c r="I84" i="78"/>
  <c r="I22" i="78"/>
  <c r="I57" i="78"/>
  <c r="I67" i="78"/>
  <c r="I76" i="78"/>
  <c r="I29" i="78"/>
  <c r="I71" i="78"/>
  <c r="I50" i="78"/>
  <c r="I88" i="78"/>
  <c r="G6" i="77"/>
  <c r="I77" i="75"/>
  <c r="I34" i="75"/>
  <c r="I16" i="75"/>
  <c r="I78" i="75"/>
  <c r="I22" i="75"/>
  <c r="I56" i="75"/>
  <c r="I69" i="75"/>
  <c r="I44" i="75"/>
  <c r="I12" i="75"/>
  <c r="I82" i="75"/>
  <c r="I32" i="75"/>
  <c r="I63" i="75"/>
  <c r="I62" i="75"/>
  <c r="I42" i="75"/>
  <c r="I85" i="75"/>
  <c r="I17" i="75"/>
  <c r="I24" i="75"/>
  <c r="I58" i="75"/>
  <c r="I37" i="75"/>
  <c r="I68" i="75"/>
  <c r="I65" i="75"/>
  <c r="I20" i="75"/>
  <c r="I35" i="75"/>
  <c r="I18" i="75"/>
  <c r="I60" i="75"/>
  <c r="I84" i="75"/>
  <c r="I21" i="75"/>
  <c r="I31" i="75"/>
  <c r="I57" i="75"/>
  <c r="I14" i="75"/>
  <c r="I28" i="75"/>
  <c r="I73" i="75"/>
  <c r="I59" i="75"/>
  <c r="I97" i="75"/>
  <c r="I95" i="75"/>
  <c r="I27" i="75"/>
  <c r="I72" i="75"/>
  <c r="I51" i="75"/>
  <c r="I76" i="75"/>
  <c r="I91" i="75"/>
  <c r="I23" i="75"/>
  <c r="I48" i="75"/>
  <c r="I26" i="75"/>
  <c r="I92" i="75"/>
  <c r="I53" i="75"/>
  <c r="I96" i="75"/>
  <c r="I87" i="75"/>
  <c r="I19" i="75"/>
  <c r="I47" i="75"/>
  <c r="I41" i="75"/>
  <c r="I67" i="75"/>
  <c r="I83" i="75"/>
  <c r="I15" i="75"/>
  <c r="I38" i="75"/>
  <c r="I54" i="75"/>
  <c r="I49" i="75"/>
  <c r="I88" i="75"/>
  <c r="I64" i="75"/>
  <c r="I45" i="75"/>
  <c r="I80" i="75"/>
  <c r="I79" i="75"/>
  <c r="I94" i="75"/>
  <c r="I13" i="75"/>
  <c r="I33" i="75"/>
  <c r="I50" i="75"/>
  <c r="I74" i="75"/>
  <c r="I6" i="75"/>
  <c r="I89" i="75"/>
  <c r="I55" i="75"/>
  <c r="I90" i="75"/>
  <c r="I39" i="75"/>
  <c r="I30" i="75"/>
  <c r="I86" i="75"/>
  <c r="I36" i="75"/>
  <c r="I71" i="75"/>
  <c r="I70" i="75"/>
  <c r="I61" i="75"/>
  <c r="I93" i="75"/>
  <c r="I25" i="75"/>
  <c r="I40" i="75"/>
  <c r="I66" i="75"/>
  <c r="I81" i="75"/>
  <c r="I29" i="75"/>
  <c r="F7" i="29"/>
  <c r="F7" i="30"/>
  <c r="F7" i="74"/>
  <c r="E8" i="50"/>
  <c r="E8" i="51"/>
  <c r="E8" i="71"/>
  <c r="E8" i="43"/>
  <c r="E8" i="44"/>
  <c r="E8" i="72"/>
  <c r="E8" i="36"/>
  <c r="E8" i="37"/>
  <c r="E8" i="73"/>
  <c r="E8" i="29"/>
  <c r="E8" i="30"/>
  <c r="E8" i="74"/>
  <c r="D8" i="50"/>
  <c r="D8" i="51"/>
  <c r="F8" i="51" s="1"/>
  <c r="D8" i="71"/>
  <c r="F8" i="71" s="1"/>
  <c r="D8" i="43"/>
  <c r="F8" i="43" s="1"/>
  <c r="D8" i="44"/>
  <c r="D8" i="72"/>
  <c r="D8" i="36"/>
  <c r="F8" i="36" s="1"/>
  <c r="D8" i="37"/>
  <c r="F8" i="37" s="1"/>
  <c r="D8" i="73"/>
  <c r="F8" i="73" s="1"/>
  <c r="D8" i="29"/>
  <c r="F8" i="29" s="1"/>
  <c r="D8" i="30"/>
  <c r="F8" i="30" s="1"/>
  <c r="D8" i="74"/>
  <c r="F8" i="74" s="1"/>
  <c r="F7" i="51"/>
  <c r="F7" i="71"/>
  <c r="F7" i="36"/>
  <c r="F7" i="37"/>
  <c r="W166" i="22" l="1" a="1"/>
  <c r="W166" i="22" s="1"/>
  <c r="AC166" i="22"/>
  <c r="Z166" i="22"/>
  <c r="AB166" i="22"/>
  <c r="Y166" i="22"/>
  <c r="Q166" i="22"/>
  <c r="K167" i="22"/>
  <c r="J167" i="22"/>
  <c r="P167" i="22"/>
  <c r="L167" i="22"/>
  <c r="O167" i="22"/>
  <c r="V167" i="22"/>
  <c r="M167" i="22"/>
  <c r="Z190" i="22"/>
  <c r="AB190" i="22"/>
  <c r="AC190" i="22"/>
  <c r="L118" i="22"/>
  <c r="N118" i="22"/>
  <c r="J118" i="22"/>
  <c r="P118" i="22"/>
  <c r="K118" i="22"/>
  <c r="J139" i="22"/>
  <c r="P153" i="22"/>
  <c r="N132" i="22"/>
  <c r="L153" i="22"/>
  <c r="J153" i="22"/>
  <c r="N153" i="22"/>
  <c r="P63" i="22"/>
  <c r="O63" i="22"/>
  <c r="P132" i="22"/>
  <c r="L139" i="22"/>
  <c r="M139" i="22"/>
  <c r="O153" i="22"/>
  <c r="J63" i="22"/>
  <c r="J132" i="22"/>
  <c r="K132" i="22"/>
  <c r="M63" i="22"/>
  <c r="O139" i="22"/>
  <c r="K139" i="22"/>
  <c r="K63" i="22"/>
  <c r="O132" i="22"/>
  <c r="V132" i="22"/>
  <c r="Y132" i="22" s="1"/>
  <c r="AB245" i="22"/>
  <c r="AC245" i="22"/>
  <c r="L63" i="22"/>
  <c r="M132" i="22"/>
  <c r="W245" i="22" a="1"/>
  <c r="W245" i="22" s="1"/>
  <c r="Y245" i="22"/>
  <c r="V125" i="22"/>
  <c r="AB125" i="22" s="1"/>
  <c r="V139" i="22"/>
  <c r="AB139" i="22" s="1"/>
  <c r="AC131" i="22"/>
  <c r="N146" i="22"/>
  <c r="K125" i="22"/>
  <c r="O146" i="22"/>
  <c r="P146" i="22"/>
  <c r="P125" i="22"/>
  <c r="N125" i="22"/>
  <c r="L125" i="22"/>
  <c r="O125" i="22"/>
  <c r="N139" i="22"/>
  <c r="M146" i="22"/>
  <c r="J125" i="22"/>
  <c r="J146" i="22"/>
  <c r="O49" i="22"/>
  <c r="V222" i="22"/>
  <c r="W222" i="22" s="1" a="1"/>
  <c r="W222" i="22" s="1"/>
  <c r="K160" i="22"/>
  <c r="AB145" i="22"/>
  <c r="V42" i="22"/>
  <c r="P77" i="22"/>
  <c r="L146" i="22"/>
  <c r="O208" i="22"/>
  <c r="V49" i="22"/>
  <c r="W49" i="22" s="1" a="1"/>
  <c r="W49" i="22" s="1"/>
  <c r="V146" i="22"/>
  <c r="Z146" i="22" s="1"/>
  <c r="V70" i="22"/>
  <c r="AB70" i="22" s="1"/>
  <c r="L215" i="22"/>
  <c r="AC62" i="22"/>
  <c r="Y138" i="22"/>
  <c r="Q138" i="22"/>
  <c r="L42" i="22"/>
  <c r="V153" i="22"/>
  <c r="AC153" i="22" s="1"/>
  <c r="M125" i="22"/>
  <c r="V215" i="22"/>
  <c r="Z131" i="22"/>
  <c r="L70" i="22"/>
  <c r="Q69" i="22"/>
  <c r="O118" i="22"/>
  <c r="M153" i="22"/>
  <c r="W138" i="22" a="1"/>
  <c r="W138" i="22" s="1"/>
  <c r="AC125" i="22"/>
  <c r="Z138" i="22"/>
  <c r="Q62" i="22"/>
  <c r="AB138" i="22"/>
  <c r="Q214" i="22"/>
  <c r="Q131" i="22"/>
  <c r="Z145" i="22"/>
  <c r="V208" i="22"/>
  <c r="V160" i="22"/>
  <c r="W145" i="22" a="1"/>
  <c r="W145" i="22" s="1"/>
  <c r="Q207" i="22"/>
  <c r="AC145" i="22"/>
  <c r="Y62" i="22"/>
  <c r="AB62" i="22"/>
  <c r="W62" i="22" a="1"/>
  <c r="W62" i="22" s="1"/>
  <c r="Z62" i="22"/>
  <c r="Y145" i="22"/>
  <c r="AB131" i="22"/>
  <c r="V56" i="22"/>
  <c r="W131" i="22" a="1"/>
  <c r="W131" i="22" s="1"/>
  <c r="Q55" i="22"/>
  <c r="Y131" i="22"/>
  <c r="M160" i="22"/>
  <c r="N160" i="22"/>
  <c r="J160" i="22"/>
  <c r="L160" i="22"/>
  <c r="P160" i="22"/>
  <c r="Q41" i="22"/>
  <c r="O160" i="22"/>
  <c r="Q159" i="22"/>
  <c r="Q48" i="22"/>
  <c r="Q221" i="22"/>
  <c r="K222" i="22"/>
  <c r="J222" i="22"/>
  <c r="O222" i="22"/>
  <c r="P222" i="22"/>
  <c r="N222" i="22"/>
  <c r="J42" i="22"/>
  <c r="K42" i="22"/>
  <c r="O42" i="22"/>
  <c r="M42" i="22"/>
  <c r="N42" i="22"/>
  <c r="P42" i="22"/>
  <c r="AB207" i="22"/>
  <c r="Z207" i="22"/>
  <c r="Y207" i="22"/>
  <c r="W207" i="22" a="1"/>
  <c r="W207" i="22" s="1"/>
  <c r="AC207" i="22"/>
  <c r="Q76" i="22"/>
  <c r="AC214" i="22"/>
  <c r="Y214" i="22"/>
  <c r="AB214" i="22"/>
  <c r="Z214" i="22"/>
  <c r="W214" i="22" a="1"/>
  <c r="W214" i="22" s="1"/>
  <c r="Q145" i="22"/>
  <c r="K70" i="22"/>
  <c r="J70" i="22"/>
  <c r="P70" i="22"/>
  <c r="O70" i="22"/>
  <c r="M70" i="22"/>
  <c r="N70" i="22"/>
  <c r="AC152" i="22"/>
  <c r="AB152" i="22"/>
  <c r="Y152" i="22"/>
  <c r="W152" i="22" a="1"/>
  <c r="W152" i="22" s="1"/>
  <c r="Z152" i="22"/>
  <c r="Y100" i="22"/>
  <c r="W100" i="22" a="1"/>
  <c r="W100" i="22" s="1"/>
  <c r="AC100" i="22"/>
  <c r="Z100" i="22"/>
  <c r="AB100" i="22"/>
  <c r="K56" i="22"/>
  <c r="J56" i="22"/>
  <c r="N56" i="22"/>
  <c r="L56" i="22"/>
  <c r="P56" i="22"/>
  <c r="M56" i="22"/>
  <c r="J77" i="22"/>
  <c r="K77" i="22"/>
  <c r="O77" i="22"/>
  <c r="L77" i="22"/>
  <c r="N77" i="22"/>
  <c r="J49" i="22"/>
  <c r="K49" i="22"/>
  <c r="N49" i="22"/>
  <c r="L49" i="22"/>
  <c r="M49" i="22"/>
  <c r="P49" i="22"/>
  <c r="V77" i="22"/>
  <c r="AB41" i="22"/>
  <c r="Z41" i="22"/>
  <c r="W41" i="22" a="1"/>
  <c r="W41" i="22" s="1"/>
  <c r="AC41" i="22"/>
  <c r="Y41" i="22"/>
  <c r="AC69" i="22"/>
  <c r="Y69" i="22"/>
  <c r="AB69" i="22"/>
  <c r="Z69" i="22"/>
  <c r="W69" i="22" a="1"/>
  <c r="W69" i="22" s="1"/>
  <c r="Q152" i="22"/>
  <c r="AC117" i="22"/>
  <c r="Z117" i="22"/>
  <c r="AB117" i="22"/>
  <c r="Y117" i="22"/>
  <c r="W117" i="22" a="1"/>
  <c r="W117" i="22" s="1"/>
  <c r="Z159" i="22"/>
  <c r="AC159" i="22"/>
  <c r="AB159" i="22"/>
  <c r="Y159" i="22"/>
  <c r="W159" i="22" a="1"/>
  <c r="W159" i="22" s="1"/>
  <c r="AC221" i="22"/>
  <c r="Y221" i="22"/>
  <c r="W221" i="22" a="1"/>
  <c r="W221" i="22" s="1"/>
  <c r="AB221" i="22"/>
  <c r="Z221" i="22"/>
  <c r="Q124" i="22"/>
  <c r="Q100" i="22"/>
  <c r="AC55" i="22"/>
  <c r="Y55" i="22"/>
  <c r="W55" i="22" a="1"/>
  <c r="W55" i="22" s="1"/>
  <c r="AB55" i="22"/>
  <c r="Z55" i="22"/>
  <c r="Q190" i="22"/>
  <c r="Q117" i="22"/>
  <c r="V63" i="22"/>
  <c r="W48" i="22" a="1"/>
  <c r="W48" i="22" s="1"/>
  <c r="AB48" i="22"/>
  <c r="Z48" i="22"/>
  <c r="Y48" i="22"/>
  <c r="AC48" i="22"/>
  <c r="J208" i="22"/>
  <c r="K208" i="22"/>
  <c r="N208" i="22"/>
  <c r="P208" i="22"/>
  <c r="M208" i="22"/>
  <c r="L208" i="22"/>
  <c r="M77" i="22"/>
  <c r="AC124" i="22"/>
  <c r="AB124" i="22"/>
  <c r="Z124" i="22"/>
  <c r="Y124" i="22"/>
  <c r="W124" i="22" a="1"/>
  <c r="W124" i="22" s="1"/>
  <c r="K215" i="22"/>
  <c r="J215" i="22"/>
  <c r="O215" i="22"/>
  <c r="M215" i="22"/>
  <c r="N215" i="22"/>
  <c r="P215" i="22"/>
  <c r="V118" i="22"/>
  <c r="O56" i="22"/>
  <c r="Q245" i="22"/>
  <c r="M222" i="22"/>
  <c r="L222" i="22"/>
  <c r="Z76" i="22"/>
  <c r="Y76" i="22"/>
  <c r="W76" i="22" a="1"/>
  <c r="W76" i="22" s="1"/>
  <c r="AC76" i="22"/>
  <c r="AB76" i="22"/>
  <c r="F7" i="72"/>
  <c r="F7" i="50"/>
  <c r="F8" i="72"/>
  <c r="F8" i="50"/>
  <c r="F7" i="44"/>
  <c r="F8" i="44"/>
  <c r="F7" i="73"/>
  <c r="F7" i="43"/>
  <c r="J26" i="70"/>
  <c r="E26" i="70"/>
  <c r="J6" i="70"/>
  <c r="E6" i="70"/>
  <c r="J26" i="69"/>
  <c r="E26" i="69"/>
  <c r="J6" i="69"/>
  <c r="E6" i="69"/>
  <c r="E28" i="68"/>
  <c r="E26" i="68"/>
  <c r="J8" i="68"/>
  <c r="J6" i="68"/>
  <c r="E8" i="68"/>
  <c r="E6" i="68"/>
  <c r="J26" i="67"/>
  <c r="E26" i="67"/>
  <c r="J6" i="67"/>
  <c r="E6" i="67"/>
  <c r="J26" i="66"/>
  <c r="E26" i="66"/>
  <c r="J6" i="66"/>
  <c r="E6" i="66"/>
  <c r="E68" i="65"/>
  <c r="E66" i="65"/>
  <c r="J48" i="65"/>
  <c r="J46" i="65"/>
  <c r="E48" i="65"/>
  <c r="E46" i="65"/>
  <c r="J28" i="65"/>
  <c r="J26" i="65"/>
  <c r="E28" i="65"/>
  <c r="E26" i="65"/>
  <c r="J8" i="65"/>
  <c r="J6" i="65"/>
  <c r="E8" i="65"/>
  <c r="E6" i="65"/>
  <c r="J26" i="64"/>
  <c r="E26" i="64"/>
  <c r="J6" i="64"/>
  <c r="E6" i="64"/>
  <c r="J26" i="63"/>
  <c r="E26" i="63"/>
  <c r="J6" i="63"/>
  <c r="E6" i="63"/>
  <c r="J48" i="62"/>
  <c r="J46" i="62"/>
  <c r="E48" i="62"/>
  <c r="E46" i="62"/>
  <c r="J28" i="62"/>
  <c r="J26" i="62"/>
  <c r="E28" i="62"/>
  <c r="E26" i="62"/>
  <c r="Q167" i="22" l="1"/>
  <c r="AC167" i="22"/>
  <c r="AB167" i="22"/>
  <c r="Z167" i="22"/>
  <c r="Y167" i="22"/>
  <c r="W167" i="22" a="1"/>
  <c r="W167" i="22" s="1"/>
  <c r="W146" i="22" a="1"/>
  <c r="W146" i="22" s="1"/>
  <c r="W132" i="22" a="1"/>
  <c r="W132" i="22" s="1"/>
  <c r="AB132" i="22"/>
  <c r="AC132" i="22"/>
  <c r="Z139" i="22"/>
  <c r="Z70" i="22"/>
  <c r="Y222" i="22"/>
  <c r="Y125" i="22"/>
  <c r="AB222" i="22"/>
  <c r="AC70" i="22"/>
  <c r="Z132" i="22"/>
  <c r="Q63" i="22"/>
  <c r="W70" i="22" a="1"/>
  <c r="W70" i="22" s="1"/>
  <c r="W139" i="22" a="1"/>
  <c r="W139" i="22" s="1"/>
  <c r="Q153" i="22"/>
  <c r="Q132" i="22"/>
  <c r="Z49" i="22"/>
  <c r="Y49" i="22"/>
  <c r="Z153" i="22"/>
  <c r="W125" i="22" a="1"/>
  <c r="W125" i="22" s="1"/>
  <c r="Q139" i="22"/>
  <c r="Y70" i="22"/>
  <c r="AC222" i="22"/>
  <c r="Z222" i="22"/>
  <c r="AB49" i="22"/>
  <c r="Z125" i="22"/>
  <c r="AC139" i="22"/>
  <c r="Y139" i="22"/>
  <c r="Y146" i="22"/>
  <c r="W153" i="22" a="1"/>
  <c r="W153" i="22" s="1"/>
  <c r="AB146" i="22"/>
  <c r="AC146" i="22"/>
  <c r="Y153" i="22"/>
  <c r="Y42" i="22"/>
  <c r="AC42" i="22"/>
  <c r="W42" i="22" a="1"/>
  <c r="W42" i="22" s="1"/>
  <c r="Z42" i="22"/>
  <c r="AB42" i="22"/>
  <c r="AB153" i="22"/>
  <c r="Q146" i="22"/>
  <c r="Q125" i="22"/>
  <c r="AC49" i="22"/>
  <c r="Y208" i="22"/>
  <c r="Z56" i="22"/>
  <c r="AC56" i="22"/>
  <c r="AB215" i="22"/>
  <c r="AC208" i="22"/>
  <c r="Y215" i="22"/>
  <c r="AC215" i="22"/>
  <c r="Q118" i="22"/>
  <c r="W215" i="22" a="1"/>
  <c r="W215" i="22" s="1"/>
  <c r="AB56" i="22"/>
  <c r="Z215" i="22"/>
  <c r="AB208" i="22"/>
  <c r="Z208" i="22"/>
  <c r="W208" i="22" a="1"/>
  <c r="W208" i="22" s="1"/>
  <c r="AC160" i="22"/>
  <c r="Y160" i="22"/>
  <c r="AB160" i="22"/>
  <c r="Z160" i="22"/>
  <c r="W160" i="22" a="1"/>
  <c r="W160" i="22" s="1"/>
  <c r="Q42" i="22"/>
  <c r="Q160" i="22"/>
  <c r="Q208" i="22"/>
  <c r="W56" i="22" a="1"/>
  <c r="W56" i="22" s="1"/>
  <c r="Y56" i="22"/>
  <c r="Q215" i="22"/>
  <c r="Q70" i="22"/>
  <c r="W77" i="22" a="1"/>
  <c r="W77" i="22" s="1"/>
  <c r="AB77" i="22"/>
  <c r="AC77" i="22"/>
  <c r="Y77" i="22"/>
  <c r="Z77" i="22"/>
  <c r="Q77" i="22"/>
  <c r="Z118" i="22"/>
  <c r="Y118" i="22"/>
  <c r="AB118" i="22"/>
  <c r="W118" i="22" a="1"/>
  <c r="W118" i="22" s="1"/>
  <c r="AC118" i="22"/>
  <c r="Z63" i="22"/>
  <c r="AB63" i="22"/>
  <c r="AC63" i="22"/>
  <c r="Y63" i="22"/>
  <c r="W63" i="22" a="1"/>
  <c r="W63" i="22" s="1"/>
  <c r="Q49" i="22"/>
  <c r="Q222" i="22"/>
  <c r="Q56" i="22"/>
  <c r="J8" i="62"/>
  <c r="J6" i="62"/>
  <c r="E8" i="62"/>
  <c r="E6" i="62"/>
  <c r="J26" i="61"/>
  <c r="E26" i="61"/>
  <c r="J6" i="61"/>
  <c r="E6" i="61"/>
  <c r="J26" i="60" l="1"/>
  <c r="E26" i="60"/>
  <c r="J6" i="60"/>
  <c r="E6" i="60"/>
  <c r="F89" i="72" l="1"/>
  <c r="F90" i="72"/>
  <c r="H90" i="72" s="1"/>
  <c r="F91" i="72"/>
  <c r="F92" i="72"/>
  <c r="H92" i="72" s="1"/>
  <c r="F93" i="72"/>
  <c r="F94" i="72"/>
  <c r="H94" i="72" s="1"/>
  <c r="F95" i="72"/>
  <c r="H95" i="72" s="1"/>
  <c r="F96" i="72"/>
  <c r="H96" i="72" s="1"/>
  <c r="F97" i="72"/>
  <c r="F23" i="72"/>
  <c r="H23" i="72" s="1"/>
  <c r="F24" i="72"/>
  <c r="H24" i="72" s="1"/>
  <c r="F25" i="72"/>
  <c r="H25" i="72" s="1"/>
  <c r="F26" i="72"/>
  <c r="H26" i="72" s="1"/>
  <c r="F27" i="72"/>
  <c r="F28" i="72"/>
  <c r="H28" i="72" s="1"/>
  <c r="F29" i="72"/>
  <c r="H29" i="72" s="1"/>
  <c r="F30" i="72"/>
  <c r="H30" i="72" s="1"/>
  <c r="F31" i="72"/>
  <c r="F32" i="72"/>
  <c r="H32" i="72" s="1"/>
  <c r="F33" i="72"/>
  <c r="H33" i="72" s="1"/>
  <c r="F34" i="72"/>
  <c r="H34" i="72" s="1"/>
  <c r="F35" i="72"/>
  <c r="F36" i="72"/>
  <c r="H36" i="72" s="1"/>
  <c r="F37" i="72"/>
  <c r="H37" i="72" s="1"/>
  <c r="F38" i="72"/>
  <c r="H38" i="72" s="1"/>
  <c r="F39" i="72"/>
  <c r="F40" i="72"/>
  <c r="H40" i="72" s="1"/>
  <c r="F41" i="72"/>
  <c r="H41" i="72" s="1"/>
  <c r="F42" i="72"/>
  <c r="H42" i="72" s="1"/>
  <c r="F43" i="72"/>
  <c r="F44" i="72"/>
  <c r="H44" i="72" s="1"/>
  <c r="F45" i="72"/>
  <c r="H45" i="72" s="1"/>
  <c r="F47" i="72"/>
  <c r="H47" i="72" s="1"/>
  <c r="F48" i="72"/>
  <c r="F49" i="72"/>
  <c r="H49" i="72" s="1"/>
  <c r="F50" i="72"/>
  <c r="H50" i="72" s="1"/>
  <c r="F51" i="72"/>
  <c r="H51" i="72" s="1"/>
  <c r="F52" i="72"/>
  <c r="F53" i="72"/>
  <c r="H53" i="72" s="1"/>
  <c r="F54" i="72"/>
  <c r="H54" i="72" s="1"/>
  <c r="F55" i="72"/>
  <c r="H55" i="72" s="1"/>
  <c r="F56" i="72"/>
  <c r="F57" i="72"/>
  <c r="H57" i="72" s="1"/>
  <c r="F58" i="72"/>
  <c r="H58" i="72" s="1"/>
  <c r="F59" i="72"/>
  <c r="H59" i="72" s="1"/>
  <c r="F60" i="72"/>
  <c r="F61" i="72"/>
  <c r="H61" i="72" s="1"/>
  <c r="F62" i="72"/>
  <c r="H62" i="72" s="1"/>
  <c r="F63" i="72"/>
  <c r="H63" i="72" s="1"/>
  <c r="F64" i="72"/>
  <c r="F65" i="72"/>
  <c r="H65" i="72" s="1"/>
  <c r="F66" i="72"/>
  <c r="H66" i="72" s="1"/>
  <c r="F68" i="72"/>
  <c r="F69" i="72"/>
  <c r="H69" i="72" s="1"/>
  <c r="F70" i="72"/>
  <c r="H70" i="72" s="1"/>
  <c r="F71" i="72"/>
  <c r="H71" i="72" s="1"/>
  <c r="F72" i="72"/>
  <c r="F73" i="72"/>
  <c r="H73" i="72" s="1"/>
  <c r="F74" i="72"/>
  <c r="F75" i="72"/>
  <c r="H75" i="72" s="1"/>
  <c r="F76" i="72"/>
  <c r="F77" i="72"/>
  <c r="H77" i="72" s="1"/>
  <c r="F78" i="72"/>
  <c r="H78" i="72" s="1"/>
  <c r="F79" i="72"/>
  <c r="H79" i="72" s="1"/>
  <c r="F80" i="72"/>
  <c r="F81" i="72"/>
  <c r="H81" i="72" s="1"/>
  <c r="F82" i="72"/>
  <c r="H82" i="72" s="1"/>
  <c r="F83" i="72"/>
  <c r="H83" i="72" s="1"/>
  <c r="F84" i="72"/>
  <c r="H74" i="72" l="1"/>
  <c r="H91" i="72"/>
  <c r="H97" i="72"/>
  <c r="H93" i="72"/>
  <c r="H89" i="72"/>
  <c r="H84" i="72"/>
  <c r="H76" i="72"/>
  <c r="H68" i="72"/>
  <c r="H64" i="72"/>
  <c r="H60" i="72"/>
  <c r="H56" i="72"/>
  <c r="H52" i="72"/>
  <c r="H48" i="72"/>
  <c r="H43" i="72"/>
  <c r="H39" i="72"/>
  <c r="H35" i="72"/>
  <c r="H31" i="72"/>
  <c r="H27" i="72"/>
  <c r="H80" i="72"/>
  <c r="H72" i="72"/>
  <c r="F97" i="74" l="1"/>
  <c r="H97" i="74" s="1"/>
  <c r="F95" i="74"/>
  <c r="H95" i="74" s="1"/>
  <c r="F94" i="74"/>
  <c r="H94" i="74" s="1"/>
  <c r="F93" i="74"/>
  <c r="H93" i="74" s="1"/>
  <c r="F92" i="74"/>
  <c r="H92" i="74" s="1"/>
  <c r="F91" i="74"/>
  <c r="H91" i="74" s="1"/>
  <c r="F90" i="74"/>
  <c r="H90" i="74" s="1"/>
  <c r="F89" i="74"/>
  <c r="H89" i="74" s="1"/>
  <c r="F88" i="74"/>
  <c r="H88" i="74" s="1"/>
  <c r="F86" i="74"/>
  <c r="H86" i="74" s="1"/>
  <c r="F85" i="74"/>
  <c r="H85" i="74" s="1"/>
  <c r="F84" i="74"/>
  <c r="H84" i="74" s="1"/>
  <c r="F83" i="74"/>
  <c r="H83" i="74" s="1"/>
  <c r="F81" i="74"/>
  <c r="H81" i="74" s="1"/>
  <c r="F80" i="74"/>
  <c r="H80" i="74" s="1"/>
  <c r="F79" i="74"/>
  <c r="H79" i="74" s="1"/>
  <c r="F78" i="74"/>
  <c r="H78" i="74" s="1"/>
  <c r="F76" i="74"/>
  <c r="H76" i="74" s="1"/>
  <c r="F73" i="74"/>
  <c r="H73" i="74" s="1"/>
  <c r="F72" i="74"/>
  <c r="H72" i="74" s="1"/>
  <c r="F71" i="74"/>
  <c r="H71" i="74" s="1"/>
  <c r="F70" i="74"/>
  <c r="H70" i="74" s="1"/>
  <c r="F69" i="74"/>
  <c r="H69" i="74" s="1"/>
  <c r="F67" i="74"/>
  <c r="H67" i="74" s="1"/>
  <c r="F66" i="74"/>
  <c r="H66" i="74" s="1"/>
  <c r="F64" i="74"/>
  <c r="H64" i="74" s="1"/>
  <c r="F63" i="74"/>
  <c r="H63" i="74" s="1"/>
  <c r="F61" i="74"/>
  <c r="H61" i="74" s="1"/>
  <c r="F59" i="74"/>
  <c r="H59" i="74" s="1"/>
  <c r="F57" i="74"/>
  <c r="H57" i="74" s="1"/>
  <c r="F56" i="74"/>
  <c r="H56" i="74" s="1"/>
  <c r="F55" i="74"/>
  <c r="H55" i="74" s="1"/>
  <c r="F54" i="74"/>
  <c r="H54" i="74" s="1"/>
  <c r="F53" i="74"/>
  <c r="H53" i="74" s="1"/>
  <c r="F51" i="74"/>
  <c r="H51" i="74" s="1"/>
  <c r="F50" i="74"/>
  <c r="H50" i="74" s="1"/>
  <c r="F49" i="74"/>
  <c r="H49" i="74" s="1"/>
  <c r="F47" i="74"/>
  <c r="H47" i="74" s="1"/>
  <c r="F45" i="74"/>
  <c r="H45" i="74" s="1"/>
  <c r="F42" i="74"/>
  <c r="H42" i="74" s="1"/>
  <c r="F40" i="74"/>
  <c r="H40" i="74" s="1"/>
  <c r="F39" i="74"/>
  <c r="H39" i="74" s="1"/>
  <c r="F37" i="74"/>
  <c r="H37" i="74" s="1"/>
  <c r="F33" i="74"/>
  <c r="H33" i="74" s="1"/>
  <c r="F32" i="74"/>
  <c r="H32" i="74" s="1"/>
  <c r="F31" i="74"/>
  <c r="H31" i="74" s="1"/>
  <c r="F30" i="74"/>
  <c r="H30" i="74" s="1"/>
  <c r="F29" i="74"/>
  <c r="H29" i="74" s="1"/>
  <c r="F27" i="74"/>
  <c r="H27" i="74" s="1"/>
  <c r="F26" i="74"/>
  <c r="H26" i="74" s="1"/>
  <c r="F25" i="74"/>
  <c r="H25" i="74" s="1"/>
  <c r="F24" i="74"/>
  <c r="H24" i="74" s="1"/>
  <c r="F23" i="74"/>
  <c r="H23" i="74" s="1"/>
  <c r="F22" i="74"/>
  <c r="H22" i="74" s="1"/>
  <c r="F21" i="74"/>
  <c r="H21" i="74" s="1"/>
  <c r="F20" i="74"/>
  <c r="H20" i="74" s="1"/>
  <c r="F19" i="74"/>
  <c r="H19" i="74" s="1"/>
  <c r="F15" i="74"/>
  <c r="H15" i="74" s="1"/>
  <c r="F13" i="74"/>
  <c r="H13" i="74" s="1"/>
  <c r="F12" i="74"/>
  <c r="H12" i="74" s="1"/>
  <c r="F97" i="73"/>
  <c r="H97" i="73" s="1"/>
  <c r="F96" i="73"/>
  <c r="H96" i="73" s="1"/>
  <c r="F95" i="73"/>
  <c r="H95" i="73" s="1"/>
  <c r="F94" i="73"/>
  <c r="H94" i="73" s="1"/>
  <c r="F93" i="73"/>
  <c r="H93" i="73" s="1"/>
  <c r="F92" i="73"/>
  <c r="H92" i="73" s="1"/>
  <c r="F91" i="73"/>
  <c r="H91" i="73" s="1"/>
  <c r="F90" i="73"/>
  <c r="H90" i="73" s="1"/>
  <c r="F89" i="73"/>
  <c r="H89" i="73" s="1"/>
  <c r="F87" i="73"/>
  <c r="H87" i="73" s="1"/>
  <c r="F86" i="73"/>
  <c r="H86" i="73" s="1"/>
  <c r="F85" i="73"/>
  <c r="H85" i="73" s="1"/>
  <c r="F84" i="73"/>
  <c r="F82" i="73"/>
  <c r="F81" i="73"/>
  <c r="F80" i="73"/>
  <c r="F79" i="73"/>
  <c r="F78" i="73"/>
  <c r="F77" i="73"/>
  <c r="F76" i="73"/>
  <c r="F75" i="73"/>
  <c r="F74" i="73"/>
  <c r="F72" i="73"/>
  <c r="F71" i="73"/>
  <c r="F69" i="73"/>
  <c r="F68" i="73"/>
  <c r="F66" i="73"/>
  <c r="F65" i="73"/>
  <c r="F64" i="73"/>
  <c r="F63" i="73"/>
  <c r="F62" i="73"/>
  <c r="F61" i="73"/>
  <c r="F60" i="73"/>
  <c r="F59" i="73"/>
  <c r="F58" i="73"/>
  <c r="F57" i="73"/>
  <c r="F56" i="73"/>
  <c r="F55" i="73"/>
  <c r="F54" i="73"/>
  <c r="F53" i="73"/>
  <c r="F52" i="73"/>
  <c r="F51" i="73"/>
  <c r="F50" i="73"/>
  <c r="F48" i="73"/>
  <c r="F47" i="73"/>
  <c r="F46" i="73"/>
  <c r="F45" i="73"/>
  <c r="F44" i="73"/>
  <c r="F43" i="73"/>
  <c r="F42" i="73"/>
  <c r="F41" i="73"/>
  <c r="F40" i="73"/>
  <c r="F39" i="73"/>
  <c r="F38" i="73"/>
  <c r="F37" i="73"/>
  <c r="F36" i="73"/>
  <c r="F35" i="73"/>
  <c r="F34" i="73"/>
  <c r="F33" i="73"/>
  <c r="F32" i="73"/>
  <c r="F31" i="73"/>
  <c r="F30" i="73"/>
  <c r="F29" i="73"/>
  <c r="F27" i="73"/>
  <c r="F26" i="73"/>
  <c r="F25" i="73"/>
  <c r="F24" i="73"/>
  <c r="F23" i="73"/>
  <c r="F21" i="73"/>
  <c r="F20" i="73"/>
  <c r="F19" i="73"/>
  <c r="F18" i="73"/>
  <c r="F17" i="73"/>
  <c r="F16" i="73"/>
  <c r="F15" i="73"/>
  <c r="F14" i="73"/>
  <c r="F12" i="73"/>
  <c r="H12" i="73" s="1"/>
  <c r="F87" i="72"/>
  <c r="F86" i="72"/>
  <c r="F85" i="72"/>
  <c r="F21" i="72"/>
  <c r="F20" i="72"/>
  <c r="F19" i="72"/>
  <c r="H19" i="72" s="1"/>
  <c r="F18" i="72"/>
  <c r="F17" i="72"/>
  <c r="H17" i="72" s="1"/>
  <c r="F16" i="72"/>
  <c r="H16" i="72" s="1"/>
  <c r="F15" i="72"/>
  <c r="H15" i="72" s="1"/>
  <c r="F14" i="72"/>
  <c r="H14" i="72" s="1"/>
  <c r="F13" i="72"/>
  <c r="H13" i="72" s="1"/>
  <c r="F12" i="72"/>
  <c r="H12" i="72" s="1"/>
  <c r="F97" i="71"/>
  <c r="H97" i="71" s="1"/>
  <c r="F96" i="71"/>
  <c r="H96" i="71" s="1"/>
  <c r="F95" i="71"/>
  <c r="H95" i="71" s="1"/>
  <c r="F94" i="71"/>
  <c r="H94" i="71" s="1"/>
  <c r="F93" i="71"/>
  <c r="H93" i="71" s="1"/>
  <c r="F92" i="71"/>
  <c r="F91" i="71"/>
  <c r="H91" i="71" s="1"/>
  <c r="F90" i="71"/>
  <c r="H90" i="71" s="1"/>
  <c r="F89" i="71"/>
  <c r="H89" i="71" s="1"/>
  <c r="F88" i="71"/>
  <c r="H88" i="71" s="1"/>
  <c r="F87" i="71"/>
  <c r="H87" i="71" s="1"/>
  <c r="F86" i="71"/>
  <c r="H86" i="71" s="1"/>
  <c r="F85" i="71"/>
  <c r="H85" i="71" s="1"/>
  <c r="F84" i="71"/>
  <c r="F83" i="71"/>
  <c r="H83" i="71" s="1"/>
  <c r="F82" i="71"/>
  <c r="H82" i="71" s="1"/>
  <c r="F81" i="71"/>
  <c r="H81" i="71" s="1"/>
  <c r="F80" i="71"/>
  <c r="H80" i="71" s="1"/>
  <c r="F79" i="71"/>
  <c r="H79" i="71" s="1"/>
  <c r="F78" i="71"/>
  <c r="H78" i="71" s="1"/>
  <c r="F77" i="71"/>
  <c r="H77" i="71" s="1"/>
  <c r="F76" i="71"/>
  <c r="F74" i="71"/>
  <c r="H74" i="71" s="1"/>
  <c r="F73" i="71"/>
  <c r="H73" i="71" s="1"/>
  <c r="F72" i="71"/>
  <c r="H72" i="71" s="1"/>
  <c r="F71" i="71"/>
  <c r="H71" i="71" s="1"/>
  <c r="F70" i="71"/>
  <c r="H70" i="71" s="1"/>
  <c r="F69" i="71"/>
  <c r="H69" i="71" s="1"/>
  <c r="F68" i="71"/>
  <c r="H68" i="71" s="1"/>
  <c r="F67" i="71"/>
  <c r="F66" i="71"/>
  <c r="H66" i="71" s="1"/>
  <c r="F65" i="71"/>
  <c r="H65" i="71" s="1"/>
  <c r="F64" i="71"/>
  <c r="H64" i="71" s="1"/>
  <c r="F63" i="71"/>
  <c r="H63" i="71" s="1"/>
  <c r="F62" i="71"/>
  <c r="H62" i="71" s="1"/>
  <c r="F61" i="71"/>
  <c r="H61" i="71" s="1"/>
  <c r="F60" i="71"/>
  <c r="H60" i="71" s="1"/>
  <c r="F59" i="71"/>
  <c r="F58" i="71"/>
  <c r="H58" i="71" s="1"/>
  <c r="F57" i="71"/>
  <c r="H57" i="71" s="1"/>
  <c r="F56" i="71"/>
  <c r="H56" i="71" s="1"/>
  <c r="F55" i="71"/>
  <c r="H55" i="71" s="1"/>
  <c r="F54" i="71"/>
  <c r="H54" i="71" s="1"/>
  <c r="F53" i="71"/>
  <c r="H53" i="71" s="1"/>
  <c r="F51" i="71"/>
  <c r="H51" i="71" s="1"/>
  <c r="F50" i="71"/>
  <c r="F49" i="71"/>
  <c r="H49" i="71" s="1"/>
  <c r="F48" i="71"/>
  <c r="H48" i="71" s="1"/>
  <c r="F47" i="71"/>
  <c r="H47" i="71" s="1"/>
  <c r="F45" i="71"/>
  <c r="H45" i="71" s="1"/>
  <c r="F44" i="71"/>
  <c r="H44" i="71" s="1"/>
  <c r="F42" i="71"/>
  <c r="H42" i="71" s="1"/>
  <c r="F41" i="71"/>
  <c r="H41" i="71" s="1"/>
  <c r="F40" i="71"/>
  <c r="F39" i="71"/>
  <c r="H39" i="71" s="1"/>
  <c r="F38" i="71"/>
  <c r="H38" i="71" s="1"/>
  <c r="F37" i="71"/>
  <c r="H37" i="71" s="1"/>
  <c r="F36" i="71"/>
  <c r="H36" i="71" s="1"/>
  <c r="F35" i="71"/>
  <c r="H35" i="71" s="1"/>
  <c r="F34" i="71"/>
  <c r="H34" i="71" s="1"/>
  <c r="F33" i="71"/>
  <c r="H33" i="71" s="1"/>
  <c r="F32" i="71"/>
  <c r="F31" i="71"/>
  <c r="H31" i="71" s="1"/>
  <c r="F30" i="71"/>
  <c r="H30" i="71" s="1"/>
  <c r="F29" i="71"/>
  <c r="H29" i="71" s="1"/>
  <c r="F28" i="71"/>
  <c r="H28" i="71" s="1"/>
  <c r="F27" i="71"/>
  <c r="H27" i="71" s="1"/>
  <c r="F26" i="71"/>
  <c r="H26" i="71" s="1"/>
  <c r="F25" i="71"/>
  <c r="H25" i="71" s="1"/>
  <c r="F24" i="71"/>
  <c r="F23" i="71"/>
  <c r="H23" i="71" s="1"/>
  <c r="F22" i="71"/>
  <c r="H22" i="71" s="1"/>
  <c r="F21" i="71"/>
  <c r="H21" i="71" s="1"/>
  <c r="F20" i="71"/>
  <c r="H20" i="71" s="1"/>
  <c r="F19" i="71"/>
  <c r="H19" i="71" s="1"/>
  <c r="F18" i="71"/>
  <c r="H18" i="71" s="1"/>
  <c r="F17" i="71"/>
  <c r="H17" i="71" s="1"/>
  <c r="F16" i="71"/>
  <c r="F15" i="71"/>
  <c r="H15" i="71" s="1"/>
  <c r="F14" i="71"/>
  <c r="H14" i="71" s="1"/>
  <c r="F13" i="71"/>
  <c r="H13" i="71" s="1"/>
  <c r="F12" i="71"/>
  <c r="H12" i="71" s="1"/>
  <c r="H7" i="74" l="1"/>
  <c r="F6" i="73"/>
  <c r="G6" i="73" s="1"/>
  <c r="H8" i="73"/>
  <c r="I12" i="74"/>
  <c r="F6" i="74"/>
  <c r="H6" i="74" s="1"/>
  <c r="I6" i="74" s="1"/>
  <c r="H8" i="74"/>
  <c r="H17" i="73"/>
  <c r="G17" i="73"/>
  <c r="H21" i="73"/>
  <c r="G21" i="73"/>
  <c r="H26" i="73"/>
  <c r="G26" i="73"/>
  <c r="H31" i="73"/>
  <c r="G31" i="73"/>
  <c r="G35" i="73"/>
  <c r="H35" i="73"/>
  <c r="H39" i="73"/>
  <c r="G39" i="73"/>
  <c r="G43" i="73"/>
  <c r="H43" i="73"/>
  <c r="G47" i="73"/>
  <c r="H47" i="73"/>
  <c r="H52" i="73"/>
  <c r="G52" i="73"/>
  <c r="G56" i="73"/>
  <c r="H56" i="73"/>
  <c r="H60" i="73"/>
  <c r="G60" i="73"/>
  <c r="G64" i="73"/>
  <c r="H64" i="73"/>
  <c r="H69" i="73"/>
  <c r="G69" i="73"/>
  <c r="H75" i="73"/>
  <c r="G75" i="73"/>
  <c r="G79" i="73"/>
  <c r="H79" i="73"/>
  <c r="H84" i="73"/>
  <c r="G84" i="73"/>
  <c r="G14" i="73"/>
  <c r="H14" i="73"/>
  <c r="G18" i="73"/>
  <c r="H18" i="73"/>
  <c r="G23" i="73"/>
  <c r="H23" i="73"/>
  <c r="G27" i="73"/>
  <c r="H27" i="73"/>
  <c r="G32" i="73"/>
  <c r="H32" i="73"/>
  <c r="G36" i="73"/>
  <c r="H36" i="73"/>
  <c r="G40" i="73"/>
  <c r="H40" i="73"/>
  <c r="G44" i="73"/>
  <c r="H44" i="73"/>
  <c r="G48" i="73"/>
  <c r="H48" i="73"/>
  <c r="G53" i="73"/>
  <c r="H53" i="73"/>
  <c r="G57" i="73"/>
  <c r="H57" i="73"/>
  <c r="G61" i="73"/>
  <c r="H61" i="73"/>
  <c r="G65" i="73"/>
  <c r="H65" i="73"/>
  <c r="G71" i="73"/>
  <c r="H71" i="73"/>
  <c r="G76" i="73"/>
  <c r="H76" i="73"/>
  <c r="G80" i="73"/>
  <c r="H80" i="73"/>
  <c r="G15" i="73"/>
  <c r="H15" i="73"/>
  <c r="H19" i="73"/>
  <c r="G19" i="73"/>
  <c r="G24" i="73"/>
  <c r="H24" i="73"/>
  <c r="G29" i="73"/>
  <c r="H29" i="73"/>
  <c r="H33" i="73"/>
  <c r="G33" i="73"/>
  <c r="H37" i="73"/>
  <c r="G37" i="73"/>
  <c r="H41" i="73"/>
  <c r="G41" i="73"/>
  <c r="H45" i="73"/>
  <c r="G45" i="73"/>
  <c r="H50" i="73"/>
  <c r="G50" i="73"/>
  <c r="H54" i="73"/>
  <c r="G54" i="73"/>
  <c r="H58" i="73"/>
  <c r="G58" i="73"/>
  <c r="H62" i="73"/>
  <c r="G62" i="73"/>
  <c r="H66" i="73"/>
  <c r="G66" i="73"/>
  <c r="G72" i="73"/>
  <c r="H72" i="73"/>
  <c r="H77" i="73"/>
  <c r="G77" i="73"/>
  <c r="H81" i="73"/>
  <c r="G81" i="73"/>
  <c r="G16" i="73"/>
  <c r="H16" i="73"/>
  <c r="G20" i="73"/>
  <c r="H20" i="73"/>
  <c r="G25" i="73"/>
  <c r="H25" i="73"/>
  <c r="G30" i="73"/>
  <c r="H30" i="73"/>
  <c r="G34" i="73"/>
  <c r="H34" i="73"/>
  <c r="G38" i="73"/>
  <c r="H38" i="73"/>
  <c r="G42" i="73"/>
  <c r="H42" i="73"/>
  <c r="G46" i="73"/>
  <c r="H46" i="73"/>
  <c r="G51" i="73"/>
  <c r="H51" i="73"/>
  <c r="G55" i="73"/>
  <c r="H55" i="73"/>
  <c r="G59" i="73"/>
  <c r="H59" i="73"/>
  <c r="G63" i="73"/>
  <c r="H63" i="73"/>
  <c r="G68" i="73"/>
  <c r="H68" i="73"/>
  <c r="G74" i="73"/>
  <c r="H74" i="73"/>
  <c r="G78" i="73"/>
  <c r="H78" i="73"/>
  <c r="G82" i="73"/>
  <c r="H82" i="73"/>
  <c r="H7" i="73"/>
  <c r="H18" i="72"/>
  <c r="G94" i="72"/>
  <c r="G80" i="72"/>
  <c r="G84" i="72"/>
  <c r="G60" i="72"/>
  <c r="G96" i="72"/>
  <c r="G34" i="72"/>
  <c r="G77" i="72"/>
  <c r="G70" i="72"/>
  <c r="G37" i="72"/>
  <c r="G24" i="72"/>
  <c r="G58" i="72"/>
  <c r="G40" i="72"/>
  <c r="G97" i="72"/>
  <c r="G93" i="72"/>
  <c r="G63" i="72"/>
  <c r="G35" i="72"/>
  <c r="G90" i="72"/>
  <c r="G47" i="72"/>
  <c r="G64" i="72"/>
  <c r="G48" i="72"/>
  <c r="G31" i="72"/>
  <c r="G69" i="72"/>
  <c r="G36" i="72"/>
  <c r="G62" i="72"/>
  <c r="G33" i="72"/>
  <c r="G71" i="72"/>
  <c r="G81" i="72"/>
  <c r="G49" i="72"/>
  <c r="G82" i="72"/>
  <c r="G45" i="72"/>
  <c r="G83" i="72"/>
  <c r="G74" i="72"/>
  <c r="G72" i="72"/>
  <c r="G95" i="72"/>
  <c r="G55" i="72"/>
  <c r="G30" i="72"/>
  <c r="G76" i="72"/>
  <c r="G38" i="72"/>
  <c r="G92" i="72"/>
  <c r="G59" i="72"/>
  <c r="G42" i="72"/>
  <c r="G26" i="72"/>
  <c r="G61" i="72"/>
  <c r="G28" i="72"/>
  <c r="G54" i="72"/>
  <c r="G73" i="72"/>
  <c r="G91" i="72"/>
  <c r="G89" i="72"/>
  <c r="G52" i="72"/>
  <c r="G27" i="72"/>
  <c r="G68" i="72"/>
  <c r="G56" i="72"/>
  <c r="G39" i="72"/>
  <c r="G23" i="72"/>
  <c r="G57" i="72"/>
  <c r="G78" i="72"/>
  <c r="G50" i="72"/>
  <c r="G79" i="72"/>
  <c r="G65" i="72"/>
  <c r="G32" i="72"/>
  <c r="G66" i="72"/>
  <c r="G29" i="72"/>
  <c r="G75" i="72"/>
  <c r="G43" i="72"/>
  <c r="G51" i="72"/>
  <c r="G44" i="72"/>
  <c r="G53" i="72"/>
  <c r="G25" i="72"/>
  <c r="G41" i="72"/>
  <c r="H7" i="72"/>
  <c r="F6" i="72"/>
  <c r="G6" i="72" s="1"/>
  <c r="G13" i="72"/>
  <c r="G19" i="72"/>
  <c r="G17" i="72"/>
  <c r="G15" i="72"/>
  <c r="G16" i="71"/>
  <c r="G24" i="71"/>
  <c r="G32" i="71"/>
  <c r="G40" i="71"/>
  <c r="G50" i="71"/>
  <c r="G59" i="71"/>
  <c r="G67" i="71"/>
  <c r="G76" i="71"/>
  <c r="G84" i="71"/>
  <c r="G92" i="71"/>
  <c r="H16" i="71"/>
  <c r="H24" i="71"/>
  <c r="H32" i="71"/>
  <c r="H40" i="71"/>
  <c r="H50" i="71"/>
  <c r="H59" i="71"/>
  <c r="H67" i="71"/>
  <c r="H76" i="71"/>
  <c r="H84" i="71"/>
  <c r="H92" i="71"/>
  <c r="H7" i="71"/>
  <c r="G12" i="71"/>
  <c r="G20" i="71"/>
  <c r="G28" i="71"/>
  <c r="G36" i="71"/>
  <c r="G45" i="71"/>
  <c r="G55" i="71"/>
  <c r="G63" i="71"/>
  <c r="G71" i="71"/>
  <c r="G80" i="71"/>
  <c r="G88" i="71"/>
  <c r="G96" i="71"/>
  <c r="I24" i="74"/>
  <c r="I33" i="74"/>
  <c r="I50" i="74"/>
  <c r="I55" i="74"/>
  <c r="I67" i="74"/>
  <c r="I84" i="74"/>
  <c r="I93" i="74"/>
  <c r="I13" i="74"/>
  <c r="I25" i="74"/>
  <c r="I30" i="74"/>
  <c r="I45" i="74"/>
  <c r="I56" i="74"/>
  <c r="I73" i="74"/>
  <c r="I85" i="74"/>
  <c r="I94" i="74"/>
  <c r="I15" i="74"/>
  <c r="I22" i="74"/>
  <c r="I26" i="74"/>
  <c r="I31" i="74"/>
  <c r="I39" i="74"/>
  <c r="I47" i="74"/>
  <c r="I53" i="74"/>
  <c r="I57" i="74"/>
  <c r="I64" i="74"/>
  <c r="I70" i="74"/>
  <c r="I76" i="74"/>
  <c r="I81" i="74"/>
  <c r="I86" i="74"/>
  <c r="I91" i="74"/>
  <c r="I95" i="74"/>
  <c r="I20" i="74"/>
  <c r="I29" i="74"/>
  <c r="I42" i="74"/>
  <c r="I61" i="74"/>
  <c r="I72" i="74"/>
  <c r="I79" i="74"/>
  <c r="I89" i="74"/>
  <c r="I21" i="74"/>
  <c r="I37" i="74"/>
  <c r="I51" i="74"/>
  <c r="I63" i="74"/>
  <c r="I69" i="74"/>
  <c r="I80" i="74"/>
  <c r="I90" i="74"/>
  <c r="I19" i="74"/>
  <c r="I23" i="74"/>
  <c r="I27" i="74"/>
  <c r="I32" i="74"/>
  <c r="I40" i="74"/>
  <c r="I49" i="74"/>
  <c r="I54" i="74"/>
  <c r="I59" i="74"/>
  <c r="I66" i="74"/>
  <c r="I71" i="74"/>
  <c r="I78" i="74"/>
  <c r="I83" i="74"/>
  <c r="I88" i="74"/>
  <c r="I92" i="74"/>
  <c r="I97" i="74"/>
  <c r="G12" i="74"/>
  <c r="G13" i="74"/>
  <c r="G15" i="74"/>
  <c r="G19" i="74"/>
  <c r="G20" i="74"/>
  <c r="G21" i="74"/>
  <c r="G22" i="74"/>
  <c r="G23" i="74"/>
  <c r="G24" i="74"/>
  <c r="G25" i="74"/>
  <c r="G26" i="74"/>
  <c r="G27" i="74"/>
  <c r="G29" i="74"/>
  <c r="G30" i="74"/>
  <c r="G31" i="74"/>
  <c r="G32" i="74"/>
  <c r="G33" i="74"/>
  <c r="G37" i="74"/>
  <c r="G39" i="74"/>
  <c r="G40" i="74"/>
  <c r="G42" i="74"/>
  <c r="G45" i="74"/>
  <c r="G47" i="74"/>
  <c r="G49" i="74"/>
  <c r="G50" i="74"/>
  <c r="G51" i="74"/>
  <c r="G53" i="74"/>
  <c r="G54" i="74"/>
  <c r="G55" i="74"/>
  <c r="G56" i="74"/>
  <c r="G57" i="74"/>
  <c r="G59" i="74"/>
  <c r="G61" i="74"/>
  <c r="G63" i="74"/>
  <c r="G64" i="74"/>
  <c r="G66" i="74"/>
  <c r="G67" i="74"/>
  <c r="G69" i="74"/>
  <c r="G70" i="74"/>
  <c r="G71" i="74"/>
  <c r="G72" i="74"/>
  <c r="G73" i="74"/>
  <c r="G76" i="74"/>
  <c r="G78" i="74"/>
  <c r="G79" i="74"/>
  <c r="G80" i="74"/>
  <c r="G81" i="74"/>
  <c r="G83" i="74"/>
  <c r="G84" i="74"/>
  <c r="G85" i="74"/>
  <c r="G86" i="74"/>
  <c r="G88" i="74"/>
  <c r="G89" i="74"/>
  <c r="G90" i="74"/>
  <c r="G91" i="74"/>
  <c r="G92" i="74"/>
  <c r="G93" i="74"/>
  <c r="G94" i="74"/>
  <c r="G95" i="74"/>
  <c r="G97" i="74"/>
  <c r="G12" i="73"/>
  <c r="G85" i="73"/>
  <c r="G86" i="73"/>
  <c r="G87" i="73"/>
  <c r="G89" i="73"/>
  <c r="G90" i="73"/>
  <c r="G91" i="73"/>
  <c r="G92" i="73"/>
  <c r="G93" i="73"/>
  <c r="G94" i="73"/>
  <c r="G95" i="73"/>
  <c r="G96" i="73"/>
  <c r="G97" i="73"/>
  <c r="H20" i="72"/>
  <c r="G20" i="72"/>
  <c r="H86" i="72"/>
  <c r="G86" i="72"/>
  <c r="H85" i="72"/>
  <c r="G85" i="72"/>
  <c r="G12" i="72"/>
  <c r="G14" i="72"/>
  <c r="G16" i="72"/>
  <c r="G18" i="72"/>
  <c r="H21" i="72"/>
  <c r="G21" i="72"/>
  <c r="H87" i="72"/>
  <c r="G87" i="72"/>
  <c r="H8" i="72"/>
  <c r="G15" i="71"/>
  <c r="G19" i="71"/>
  <c r="G23" i="71"/>
  <c r="G27" i="71"/>
  <c r="G31" i="71"/>
  <c r="G35" i="71"/>
  <c r="G39" i="71"/>
  <c r="G44" i="71"/>
  <c r="G49" i="71"/>
  <c r="G54" i="71"/>
  <c r="G58" i="71"/>
  <c r="G62" i="71"/>
  <c r="G66" i="71"/>
  <c r="G70" i="71"/>
  <c r="G74" i="71"/>
  <c r="G79" i="71"/>
  <c r="G83" i="71"/>
  <c r="G87" i="71"/>
  <c r="G91" i="71"/>
  <c r="G95" i="71"/>
  <c r="F6" i="71"/>
  <c r="G6" i="71" s="1"/>
  <c r="H8" i="71"/>
  <c r="G14" i="71"/>
  <c r="G18" i="71"/>
  <c r="G22" i="71"/>
  <c r="G26" i="71"/>
  <c r="G30" i="71"/>
  <c r="G34" i="71"/>
  <c r="G38" i="71"/>
  <c r="G42" i="71"/>
  <c r="G48" i="71"/>
  <c r="G53" i="71"/>
  <c r="G57" i="71"/>
  <c r="G61" i="71"/>
  <c r="G65" i="71"/>
  <c r="G69" i="71"/>
  <c r="G73" i="71"/>
  <c r="G78" i="71"/>
  <c r="G82" i="71"/>
  <c r="G86" i="71"/>
  <c r="G90" i="71"/>
  <c r="G94" i="71"/>
  <c r="G13" i="71"/>
  <c r="G17" i="71"/>
  <c r="G21" i="71"/>
  <c r="G25" i="71"/>
  <c r="G29" i="71"/>
  <c r="G33" i="71"/>
  <c r="G37" i="71"/>
  <c r="G41" i="71"/>
  <c r="G47" i="71"/>
  <c r="G51" i="71"/>
  <c r="G56" i="71"/>
  <c r="G60" i="71"/>
  <c r="G64" i="71"/>
  <c r="G68" i="71"/>
  <c r="G72" i="71"/>
  <c r="G77" i="71"/>
  <c r="G81" i="71"/>
  <c r="G85" i="71"/>
  <c r="G89" i="71"/>
  <c r="G93" i="71"/>
  <c r="G97" i="71"/>
  <c r="H6" i="73" l="1"/>
  <c r="I6" i="73" s="1"/>
  <c r="I83" i="71"/>
  <c r="G6" i="74"/>
  <c r="I34" i="73"/>
  <c r="I23" i="73"/>
  <c r="I21" i="73"/>
  <c r="I29" i="73"/>
  <c r="I15" i="71"/>
  <c r="I16" i="73"/>
  <c r="H6" i="72"/>
  <c r="I49" i="71"/>
  <c r="I93" i="73"/>
  <c r="I81" i="73"/>
  <c r="I53" i="73"/>
  <c r="I75" i="73"/>
  <c r="I87" i="73"/>
  <c r="I45" i="73"/>
  <c r="I82" i="73"/>
  <c r="I56" i="73"/>
  <c r="I51" i="73"/>
  <c r="I71" i="73"/>
  <c r="I74" i="73"/>
  <c r="I63" i="73"/>
  <c r="I55" i="73"/>
  <c r="I46" i="73"/>
  <c r="I38" i="73"/>
  <c r="I30" i="73"/>
  <c r="I20" i="73"/>
  <c r="I72" i="73"/>
  <c r="I80" i="73"/>
  <c r="I44" i="73"/>
  <c r="I36" i="73"/>
  <c r="I27" i="73"/>
  <c r="I18" i="73"/>
  <c r="I64" i="73"/>
  <c r="I47" i="73"/>
  <c r="I54" i="73"/>
  <c r="I37" i="73"/>
  <c r="I19" i="73"/>
  <c r="I39" i="73"/>
  <c r="I68" i="73"/>
  <c r="I62" i="73"/>
  <c r="I61" i="73"/>
  <c r="I77" i="71"/>
  <c r="I89" i="73"/>
  <c r="I35" i="73"/>
  <c r="I57" i="73"/>
  <c r="I58" i="73"/>
  <c r="I48" i="73"/>
  <c r="I69" i="73"/>
  <c r="I17" i="73"/>
  <c r="I77" i="73"/>
  <c r="I41" i="73"/>
  <c r="I94" i="73"/>
  <c r="I84" i="73"/>
  <c r="I31" i="73"/>
  <c r="I12" i="73"/>
  <c r="I96" i="73"/>
  <c r="I78" i="73"/>
  <c r="I59" i="73"/>
  <c r="I42" i="73"/>
  <c r="I25" i="73"/>
  <c r="I90" i="73"/>
  <c r="I91" i="73"/>
  <c r="I76" i="73"/>
  <c r="I14" i="73"/>
  <c r="I52" i="73"/>
  <c r="I40" i="73"/>
  <c r="I95" i="73"/>
  <c r="I24" i="73"/>
  <c r="I97" i="73"/>
  <c r="I79" i="73"/>
  <c r="I60" i="73"/>
  <c r="I43" i="73"/>
  <c r="I26" i="73"/>
  <c r="I85" i="73"/>
  <c r="I92" i="73"/>
  <c r="I32" i="73"/>
  <c r="I86" i="73"/>
  <c r="I66" i="73"/>
  <c r="I50" i="73"/>
  <c r="I33" i="73"/>
  <c r="I15" i="73"/>
  <c r="I65" i="73"/>
  <c r="I23" i="72"/>
  <c r="I19" i="72"/>
  <c r="I73" i="72"/>
  <c r="I53" i="72"/>
  <c r="I82" i="71"/>
  <c r="I94" i="71"/>
  <c r="I91" i="71"/>
  <c r="I81" i="71"/>
  <c r="I25" i="71"/>
  <c r="I84" i="71"/>
  <c r="I50" i="71"/>
  <c r="I57" i="71"/>
  <c r="I66" i="71"/>
  <c r="I31" i="71"/>
  <c r="I47" i="71"/>
  <c r="I61" i="71"/>
  <c r="I38" i="71"/>
  <c r="I58" i="71"/>
  <c r="I23" i="71"/>
  <c r="I74" i="71"/>
  <c r="I39" i="71"/>
  <c r="I13" i="71"/>
  <c r="I26" i="71"/>
  <c r="I96" i="71"/>
  <c r="I88" i="71"/>
  <c r="I80" i="71"/>
  <c r="I71" i="71"/>
  <c r="I63" i="71"/>
  <c r="I55" i="71"/>
  <c r="I45" i="71"/>
  <c r="I36" i="71"/>
  <c r="I28" i="71"/>
  <c r="I20" i="71"/>
  <c r="I12" i="71"/>
  <c r="I72" i="71"/>
  <c r="I37" i="71"/>
  <c r="I41" i="71"/>
  <c r="I65" i="71"/>
  <c r="I86" i="71"/>
  <c r="I53" i="71"/>
  <c r="I18" i="71"/>
  <c r="I68" i="71"/>
  <c r="I90" i="71"/>
  <c r="I22" i="71"/>
  <c r="I14" i="71"/>
  <c r="I95" i="71"/>
  <c r="I87" i="71"/>
  <c r="I79" i="71"/>
  <c r="I70" i="71"/>
  <c r="I62" i="71"/>
  <c r="I54" i="71"/>
  <c r="I44" i="71"/>
  <c r="I35" i="71"/>
  <c r="I27" i="71"/>
  <c r="I19" i="71"/>
  <c r="I97" i="71"/>
  <c r="I64" i="71"/>
  <c r="I29" i="71"/>
  <c r="I33" i="71"/>
  <c r="I48" i="71"/>
  <c r="I78" i="71"/>
  <c r="I42" i="71"/>
  <c r="I93" i="71"/>
  <c r="I60" i="71"/>
  <c r="I73" i="71"/>
  <c r="I92" i="71"/>
  <c r="I76" i="71"/>
  <c r="I67" i="71"/>
  <c r="I59" i="71"/>
  <c r="I40" i="71"/>
  <c r="I32" i="71"/>
  <c r="I24" i="71"/>
  <c r="I16" i="71"/>
  <c r="I89" i="71"/>
  <c r="I56" i="71"/>
  <c r="I21" i="71"/>
  <c r="I17" i="71"/>
  <c r="I30" i="71"/>
  <c r="I69" i="71"/>
  <c r="I34" i="71"/>
  <c r="I85" i="71"/>
  <c r="I51" i="71"/>
  <c r="I24" i="72"/>
  <c r="I83" i="72"/>
  <c r="I51" i="72"/>
  <c r="I81" i="72"/>
  <c r="I57" i="72"/>
  <c r="I36" i="72"/>
  <c r="I84" i="72"/>
  <c r="I68" i="72"/>
  <c r="I52" i="72"/>
  <c r="I35" i="72"/>
  <c r="I27" i="72"/>
  <c r="I17" i="72"/>
  <c r="I86" i="72"/>
  <c r="I70" i="72"/>
  <c r="I54" i="72"/>
  <c r="I37" i="72"/>
  <c r="I20" i="72"/>
  <c r="I40" i="72"/>
  <c r="I92" i="72"/>
  <c r="I75" i="72"/>
  <c r="I59" i="72"/>
  <c r="I42" i="72"/>
  <c r="I34" i="72"/>
  <c r="I26" i="72"/>
  <c r="I94" i="72"/>
  <c r="I69" i="72"/>
  <c r="I14" i="72"/>
  <c r="I93" i="72"/>
  <c r="I76" i="72"/>
  <c r="I60" i="72"/>
  <c r="I43" i="72"/>
  <c r="I95" i="72"/>
  <c r="I78" i="72"/>
  <c r="I62" i="72"/>
  <c r="I45" i="72"/>
  <c r="I29" i="72"/>
  <c r="I12" i="72"/>
  <c r="I15" i="72"/>
  <c r="I90" i="72"/>
  <c r="I61" i="72"/>
  <c r="I44" i="72"/>
  <c r="I32" i="72"/>
  <c r="I96" i="72"/>
  <c r="I87" i="72"/>
  <c r="I79" i="72"/>
  <c r="I71" i="72"/>
  <c r="I63" i="72"/>
  <c r="I55" i="72"/>
  <c r="I47" i="72"/>
  <c r="I38" i="72"/>
  <c r="I30" i="72"/>
  <c r="I21" i="72"/>
  <c r="I85" i="72"/>
  <c r="I77" i="72"/>
  <c r="I65" i="72"/>
  <c r="I49" i="72"/>
  <c r="I28" i="72"/>
  <c r="I18" i="72"/>
  <c r="I97" i="72"/>
  <c r="I89" i="72"/>
  <c r="I80" i="72"/>
  <c r="I72" i="72"/>
  <c r="I64" i="72"/>
  <c r="I56" i="72"/>
  <c r="I48" i="72"/>
  <c r="I39" i="72"/>
  <c r="I31" i="72"/>
  <c r="I13" i="72"/>
  <c r="I91" i="72"/>
  <c r="I82" i="72"/>
  <c r="I74" i="72"/>
  <c r="I66" i="72"/>
  <c r="I58" i="72"/>
  <c r="I50" i="72"/>
  <c r="I41" i="72"/>
  <c r="I33" i="72"/>
  <c r="I25" i="72"/>
  <c r="I16" i="72"/>
  <c r="H6" i="71"/>
  <c r="I6" i="71" s="1"/>
  <c r="F97" i="30"/>
  <c r="F95" i="30"/>
  <c r="F94" i="30"/>
  <c r="F93" i="30"/>
  <c r="F92" i="30"/>
  <c r="F91" i="30"/>
  <c r="F90" i="30"/>
  <c r="F89" i="30"/>
  <c r="F88" i="30"/>
  <c r="F86" i="30"/>
  <c r="F85" i="30"/>
  <c r="F84" i="30"/>
  <c r="F83" i="30"/>
  <c r="F81" i="30"/>
  <c r="F80" i="30"/>
  <c r="F79" i="30"/>
  <c r="F78" i="30"/>
  <c r="F76" i="30"/>
  <c r="F73" i="30"/>
  <c r="F72" i="30"/>
  <c r="F71" i="30"/>
  <c r="F70" i="30"/>
  <c r="F69" i="30"/>
  <c r="F67" i="30"/>
  <c r="F66" i="30"/>
  <c r="F64" i="30"/>
  <c r="F63" i="30"/>
  <c r="F61" i="30"/>
  <c r="F59" i="30"/>
  <c r="F57" i="30"/>
  <c r="F56" i="30"/>
  <c r="F55" i="30"/>
  <c r="F54" i="30"/>
  <c r="F53" i="30"/>
  <c r="F51" i="30"/>
  <c r="F50" i="30"/>
  <c r="F49" i="30"/>
  <c r="F47" i="30"/>
  <c r="F45" i="30"/>
  <c r="F42" i="30"/>
  <c r="F40" i="30"/>
  <c r="F39" i="30"/>
  <c r="F37" i="30"/>
  <c r="F33" i="30"/>
  <c r="F32" i="30"/>
  <c r="F31" i="30"/>
  <c r="F30" i="30"/>
  <c r="F29" i="30"/>
  <c r="F27" i="30"/>
  <c r="F26" i="30"/>
  <c r="F25" i="30"/>
  <c r="F24" i="30"/>
  <c r="F23" i="30"/>
  <c r="F22" i="30"/>
  <c r="F21" i="30"/>
  <c r="F20" i="30"/>
  <c r="F19" i="30"/>
  <c r="F15" i="30"/>
  <c r="F13" i="30"/>
  <c r="F12" i="30"/>
  <c r="F97" i="29"/>
  <c r="F95" i="29"/>
  <c r="H95" i="29" s="1"/>
  <c r="F94" i="29"/>
  <c r="H94" i="29" s="1"/>
  <c r="F93" i="29"/>
  <c r="F92" i="29"/>
  <c r="F91" i="29"/>
  <c r="H91" i="29" s="1"/>
  <c r="F90" i="29"/>
  <c r="H90" i="29" s="1"/>
  <c r="F89" i="29"/>
  <c r="F88" i="29"/>
  <c r="F86" i="29"/>
  <c r="H86" i="29" s="1"/>
  <c r="F85" i="29"/>
  <c r="H85" i="29" s="1"/>
  <c r="F84" i="29"/>
  <c r="F83" i="29"/>
  <c r="H83" i="29" s="1"/>
  <c r="F81" i="29"/>
  <c r="H81" i="29" s="1"/>
  <c r="F80" i="29"/>
  <c r="H80" i="29" s="1"/>
  <c r="F79" i="29"/>
  <c r="H79" i="29" s="1"/>
  <c r="F78" i="29"/>
  <c r="H78" i="29" s="1"/>
  <c r="F76" i="29"/>
  <c r="F73" i="29"/>
  <c r="H73" i="29" s="1"/>
  <c r="F72" i="29"/>
  <c r="H72" i="29" s="1"/>
  <c r="F71" i="29"/>
  <c r="H71" i="29" s="1"/>
  <c r="F70" i="29"/>
  <c r="H70" i="29" s="1"/>
  <c r="F69" i="29"/>
  <c r="H69" i="29" s="1"/>
  <c r="F67" i="29"/>
  <c r="H67" i="29" s="1"/>
  <c r="F66" i="29"/>
  <c r="H66" i="29" s="1"/>
  <c r="F64" i="29"/>
  <c r="F63" i="29"/>
  <c r="H63" i="29" s="1"/>
  <c r="F61" i="29"/>
  <c r="H61" i="29" s="1"/>
  <c r="F59" i="29"/>
  <c r="H59" i="29" s="1"/>
  <c r="F57" i="29"/>
  <c r="H57" i="29" s="1"/>
  <c r="F56" i="29"/>
  <c r="H56" i="29" s="1"/>
  <c r="F55" i="29"/>
  <c r="H55" i="29" s="1"/>
  <c r="F54" i="29"/>
  <c r="H54" i="29" s="1"/>
  <c r="F53" i="29"/>
  <c r="F51" i="29"/>
  <c r="H51" i="29" s="1"/>
  <c r="F50" i="29"/>
  <c r="H50" i="29" s="1"/>
  <c r="F49" i="29"/>
  <c r="H49" i="29" s="1"/>
  <c r="F48" i="29"/>
  <c r="H48" i="29" s="1"/>
  <c r="F47" i="29"/>
  <c r="H47" i="29" s="1"/>
  <c r="F45" i="29"/>
  <c r="H45" i="29" s="1"/>
  <c r="F42" i="29"/>
  <c r="H42" i="29" s="1"/>
  <c r="F40" i="29"/>
  <c r="F39" i="29"/>
  <c r="H39" i="29" s="1"/>
  <c r="F37" i="29"/>
  <c r="H37" i="29" s="1"/>
  <c r="F33" i="29"/>
  <c r="H33" i="29" s="1"/>
  <c r="F32" i="29"/>
  <c r="H32" i="29" s="1"/>
  <c r="F31" i="29"/>
  <c r="H31" i="29" s="1"/>
  <c r="F30" i="29"/>
  <c r="H30" i="29" s="1"/>
  <c r="F29" i="29"/>
  <c r="H29" i="29" s="1"/>
  <c r="F27" i="29"/>
  <c r="F26" i="29"/>
  <c r="H26" i="29" s="1"/>
  <c r="F25" i="29"/>
  <c r="H25" i="29" s="1"/>
  <c r="F24" i="29"/>
  <c r="H24" i="29" s="1"/>
  <c r="F23" i="29"/>
  <c r="H23" i="29" s="1"/>
  <c r="F22" i="29"/>
  <c r="H22" i="29" s="1"/>
  <c r="F21" i="29"/>
  <c r="H21" i="29" s="1"/>
  <c r="F20" i="29"/>
  <c r="H20" i="29" s="1"/>
  <c r="F19" i="29"/>
  <c r="F15" i="29"/>
  <c r="H15" i="29" s="1"/>
  <c r="F13" i="29"/>
  <c r="H13" i="29" s="1"/>
  <c r="F12" i="29"/>
  <c r="F97" i="37"/>
  <c r="H97" i="37" s="1"/>
  <c r="F96" i="37"/>
  <c r="H96" i="37" s="1"/>
  <c r="F95" i="37"/>
  <c r="F94" i="37"/>
  <c r="F93" i="37"/>
  <c r="H93" i="37" s="1"/>
  <c r="F92" i="37"/>
  <c r="H92" i="37" s="1"/>
  <c r="F91" i="37"/>
  <c r="F90" i="37"/>
  <c r="F89" i="37"/>
  <c r="H89" i="37" s="1"/>
  <c r="F87" i="37"/>
  <c r="H87" i="37" s="1"/>
  <c r="F86" i="37"/>
  <c r="F85" i="37"/>
  <c r="F84" i="37"/>
  <c r="H84" i="37" s="1"/>
  <c r="F82" i="37"/>
  <c r="H82" i="37" s="1"/>
  <c r="F81" i="37"/>
  <c r="F80" i="37"/>
  <c r="F79" i="37"/>
  <c r="H79" i="37" s="1"/>
  <c r="F78" i="37"/>
  <c r="H78" i="37" s="1"/>
  <c r="F77" i="37"/>
  <c r="F76" i="37"/>
  <c r="F75" i="37"/>
  <c r="H75" i="37" s="1"/>
  <c r="F74" i="37"/>
  <c r="H74" i="37" s="1"/>
  <c r="F72" i="37"/>
  <c r="F71" i="37"/>
  <c r="F69" i="37"/>
  <c r="H69" i="37" s="1"/>
  <c r="F68" i="37"/>
  <c r="H68" i="37" s="1"/>
  <c r="F66" i="37"/>
  <c r="H66" i="37" s="1"/>
  <c r="F65" i="37"/>
  <c r="H65" i="37" s="1"/>
  <c r="F64" i="37"/>
  <c r="H64" i="37" s="1"/>
  <c r="F63" i="37"/>
  <c r="H63" i="37" s="1"/>
  <c r="F62" i="37"/>
  <c r="H62" i="37" s="1"/>
  <c r="F61" i="37"/>
  <c r="H61" i="37" s="1"/>
  <c r="F60" i="37"/>
  <c r="H60" i="37" s="1"/>
  <c r="F59" i="37"/>
  <c r="H59" i="37" s="1"/>
  <c r="F58" i="37"/>
  <c r="H58" i="37" s="1"/>
  <c r="F57" i="37"/>
  <c r="H57" i="37" s="1"/>
  <c r="F56" i="37"/>
  <c r="H56" i="37" s="1"/>
  <c r="F55" i="37"/>
  <c r="H55" i="37" s="1"/>
  <c r="F54" i="37"/>
  <c r="H54" i="37" s="1"/>
  <c r="F53" i="37"/>
  <c r="H53" i="37" s="1"/>
  <c r="F52" i="37"/>
  <c r="H52" i="37" s="1"/>
  <c r="F51" i="37"/>
  <c r="H51" i="37" s="1"/>
  <c r="F50" i="37"/>
  <c r="H50" i="37" s="1"/>
  <c r="F48" i="37"/>
  <c r="H48" i="37" s="1"/>
  <c r="F47" i="37"/>
  <c r="H47" i="37" s="1"/>
  <c r="F46" i="37"/>
  <c r="H46" i="37" s="1"/>
  <c r="F45" i="37"/>
  <c r="H45" i="37" s="1"/>
  <c r="F44" i="37"/>
  <c r="H44" i="37" s="1"/>
  <c r="F43" i="37"/>
  <c r="H43" i="37" s="1"/>
  <c r="F42" i="37"/>
  <c r="H42" i="37" s="1"/>
  <c r="F41" i="37"/>
  <c r="H41" i="37" s="1"/>
  <c r="F40" i="37"/>
  <c r="H40" i="37" s="1"/>
  <c r="F39" i="37"/>
  <c r="H39" i="37" s="1"/>
  <c r="F38" i="37"/>
  <c r="H38" i="37" s="1"/>
  <c r="F37" i="37"/>
  <c r="H37" i="37" s="1"/>
  <c r="F36" i="37"/>
  <c r="H36" i="37" s="1"/>
  <c r="F35" i="37"/>
  <c r="H35" i="37" s="1"/>
  <c r="F34" i="37"/>
  <c r="H34" i="37" s="1"/>
  <c r="F33" i="37"/>
  <c r="H33" i="37" s="1"/>
  <c r="F32" i="37"/>
  <c r="H32" i="37" s="1"/>
  <c r="F31" i="37"/>
  <c r="H31" i="37" s="1"/>
  <c r="F30" i="37"/>
  <c r="H30" i="37" s="1"/>
  <c r="F29" i="37"/>
  <c r="H29" i="37" s="1"/>
  <c r="F27" i="37"/>
  <c r="H27" i="37" s="1"/>
  <c r="F26" i="37"/>
  <c r="H26" i="37" s="1"/>
  <c r="F25" i="37"/>
  <c r="H25" i="37" s="1"/>
  <c r="F24" i="37"/>
  <c r="H24" i="37" s="1"/>
  <c r="F23" i="37"/>
  <c r="H23" i="37" s="1"/>
  <c r="F21" i="37"/>
  <c r="H21" i="37" s="1"/>
  <c r="F20" i="37"/>
  <c r="H20" i="37" s="1"/>
  <c r="F19" i="37"/>
  <c r="H19" i="37" s="1"/>
  <c r="F18" i="37"/>
  <c r="H18" i="37" s="1"/>
  <c r="F17" i="37"/>
  <c r="H17" i="37" s="1"/>
  <c r="F16" i="37"/>
  <c r="H16" i="37" s="1"/>
  <c r="F15" i="37"/>
  <c r="H15" i="37" s="1"/>
  <c r="F14" i="37"/>
  <c r="H14" i="37" s="1"/>
  <c r="F12" i="37"/>
  <c r="F97" i="36"/>
  <c r="H97" i="36" s="1"/>
  <c r="F96" i="36"/>
  <c r="H96" i="36" s="1"/>
  <c r="F95" i="36"/>
  <c r="H95" i="36" s="1"/>
  <c r="F94" i="36"/>
  <c r="F93" i="36"/>
  <c r="H93" i="36" s="1"/>
  <c r="F92" i="36"/>
  <c r="H92" i="36" s="1"/>
  <c r="F91" i="36"/>
  <c r="H91" i="36" s="1"/>
  <c r="F90" i="36"/>
  <c r="F89" i="36"/>
  <c r="H89" i="36" s="1"/>
  <c r="F87" i="36"/>
  <c r="H87" i="36" s="1"/>
  <c r="F86" i="36"/>
  <c r="H86" i="36" s="1"/>
  <c r="F85" i="36"/>
  <c r="F84" i="36"/>
  <c r="H84" i="36" s="1"/>
  <c r="F82" i="36"/>
  <c r="H82" i="36" s="1"/>
  <c r="F81" i="36"/>
  <c r="H81" i="36" s="1"/>
  <c r="F80" i="36"/>
  <c r="F79" i="36"/>
  <c r="H79" i="36" s="1"/>
  <c r="F78" i="36"/>
  <c r="H78" i="36" s="1"/>
  <c r="F77" i="36"/>
  <c r="H77" i="36" s="1"/>
  <c r="F76" i="36"/>
  <c r="F75" i="36"/>
  <c r="H75" i="36" s="1"/>
  <c r="F74" i="36"/>
  <c r="H74" i="36" s="1"/>
  <c r="F72" i="36"/>
  <c r="H72" i="36" s="1"/>
  <c r="F71" i="36"/>
  <c r="F69" i="36"/>
  <c r="H69" i="36" s="1"/>
  <c r="F68" i="36"/>
  <c r="H68" i="36" s="1"/>
  <c r="F66" i="36"/>
  <c r="H66" i="36" s="1"/>
  <c r="F65" i="36"/>
  <c r="F64" i="36"/>
  <c r="H64" i="36" s="1"/>
  <c r="F63" i="36"/>
  <c r="H63" i="36" s="1"/>
  <c r="F62" i="36"/>
  <c r="H62" i="36" s="1"/>
  <c r="F61" i="36"/>
  <c r="F60" i="36"/>
  <c r="H60" i="36" s="1"/>
  <c r="F59" i="36"/>
  <c r="H59" i="36" s="1"/>
  <c r="F58" i="36"/>
  <c r="H58" i="36" s="1"/>
  <c r="F57" i="36"/>
  <c r="F56" i="36"/>
  <c r="H56" i="36" s="1"/>
  <c r="F55" i="36"/>
  <c r="H55" i="36" s="1"/>
  <c r="F54" i="36"/>
  <c r="H54" i="36" s="1"/>
  <c r="F53" i="36"/>
  <c r="F52" i="36"/>
  <c r="H52" i="36" s="1"/>
  <c r="F51" i="36"/>
  <c r="H51" i="36" s="1"/>
  <c r="F50" i="36"/>
  <c r="H50" i="36" s="1"/>
  <c r="F48" i="36"/>
  <c r="F47" i="36"/>
  <c r="H47" i="36" s="1"/>
  <c r="F46" i="36"/>
  <c r="H46" i="36" s="1"/>
  <c r="F45" i="36"/>
  <c r="H45" i="36" s="1"/>
  <c r="F44" i="36"/>
  <c r="F43" i="36"/>
  <c r="H43" i="36" s="1"/>
  <c r="F42" i="36"/>
  <c r="H42" i="36" s="1"/>
  <c r="F41" i="36"/>
  <c r="H41" i="36" s="1"/>
  <c r="F40" i="36"/>
  <c r="F39" i="36"/>
  <c r="H39" i="36" s="1"/>
  <c r="F38" i="36"/>
  <c r="H38" i="36" s="1"/>
  <c r="F37" i="36"/>
  <c r="H37" i="36" s="1"/>
  <c r="F36" i="36"/>
  <c r="F35" i="36"/>
  <c r="H35" i="36" s="1"/>
  <c r="F34" i="36"/>
  <c r="H34" i="36" s="1"/>
  <c r="F33" i="36"/>
  <c r="H33" i="36" s="1"/>
  <c r="F32" i="36"/>
  <c r="F31" i="36"/>
  <c r="H31" i="36" s="1"/>
  <c r="F30" i="36"/>
  <c r="H30" i="36" s="1"/>
  <c r="F29" i="36"/>
  <c r="H29" i="36" s="1"/>
  <c r="F27" i="36"/>
  <c r="F26" i="36"/>
  <c r="H26" i="36" s="1"/>
  <c r="F25" i="36"/>
  <c r="H25" i="36" s="1"/>
  <c r="F24" i="36"/>
  <c r="H24" i="36" s="1"/>
  <c r="F23" i="36"/>
  <c r="F21" i="36"/>
  <c r="H21" i="36" s="1"/>
  <c r="F20" i="36"/>
  <c r="H20" i="36" s="1"/>
  <c r="F19" i="36"/>
  <c r="F18" i="36"/>
  <c r="F17" i="36"/>
  <c r="H17" i="36" s="1"/>
  <c r="F16" i="36"/>
  <c r="H16" i="36" s="1"/>
  <c r="F15" i="36"/>
  <c r="H15" i="36" s="1"/>
  <c r="F14" i="36"/>
  <c r="F12" i="36"/>
  <c r="F97" i="44"/>
  <c r="H97" i="44" s="1"/>
  <c r="F96" i="44"/>
  <c r="H96" i="44" s="1"/>
  <c r="F95" i="44"/>
  <c r="H95" i="44" s="1"/>
  <c r="F94" i="44"/>
  <c r="F93" i="44"/>
  <c r="H93" i="44" s="1"/>
  <c r="F92" i="44"/>
  <c r="H92" i="44" s="1"/>
  <c r="F91" i="44"/>
  <c r="H91" i="44" s="1"/>
  <c r="F90" i="44"/>
  <c r="F89" i="44"/>
  <c r="H89" i="44" s="1"/>
  <c r="F87" i="44"/>
  <c r="H87" i="44" s="1"/>
  <c r="F86" i="44"/>
  <c r="F85" i="44"/>
  <c r="H85" i="44" s="1"/>
  <c r="F84" i="44"/>
  <c r="H84" i="44" s="1"/>
  <c r="F83" i="44"/>
  <c r="H83" i="44" s="1"/>
  <c r="F82" i="44"/>
  <c r="F81" i="44"/>
  <c r="H81" i="44" s="1"/>
  <c r="F80" i="44"/>
  <c r="H80" i="44" s="1"/>
  <c r="F79" i="44"/>
  <c r="H79" i="44" s="1"/>
  <c r="F78" i="44"/>
  <c r="F77" i="44"/>
  <c r="H77" i="44" s="1"/>
  <c r="F76" i="44"/>
  <c r="H76" i="44" s="1"/>
  <c r="F75" i="44"/>
  <c r="H75" i="44" s="1"/>
  <c r="F74" i="44"/>
  <c r="F73" i="44"/>
  <c r="H73" i="44" s="1"/>
  <c r="F72" i="44"/>
  <c r="H72" i="44" s="1"/>
  <c r="F71" i="44"/>
  <c r="H71" i="44" s="1"/>
  <c r="F70" i="44"/>
  <c r="F69" i="44"/>
  <c r="H69" i="44" s="1"/>
  <c r="F68" i="44"/>
  <c r="H68" i="44" s="1"/>
  <c r="F67" i="44"/>
  <c r="H67" i="44" s="1"/>
  <c r="F66" i="44"/>
  <c r="F65" i="44"/>
  <c r="H65" i="44" s="1"/>
  <c r="F64" i="44"/>
  <c r="H64" i="44" s="1"/>
  <c r="F63" i="44"/>
  <c r="H63" i="44" s="1"/>
  <c r="F62" i="44"/>
  <c r="F61" i="44"/>
  <c r="H61" i="44" s="1"/>
  <c r="F60" i="44"/>
  <c r="H60" i="44" s="1"/>
  <c r="F59" i="44"/>
  <c r="H59" i="44" s="1"/>
  <c r="F58" i="44"/>
  <c r="F57" i="44"/>
  <c r="H57" i="44" s="1"/>
  <c r="F56" i="44"/>
  <c r="H56" i="44" s="1"/>
  <c r="F55" i="44"/>
  <c r="H55" i="44" s="1"/>
  <c r="F54" i="44"/>
  <c r="F53" i="44"/>
  <c r="H53" i="44" s="1"/>
  <c r="F52" i="44"/>
  <c r="H52" i="44" s="1"/>
  <c r="F51" i="44"/>
  <c r="H51" i="44" s="1"/>
  <c r="F50" i="44"/>
  <c r="F49" i="44"/>
  <c r="H49" i="44" s="1"/>
  <c r="F48" i="44"/>
  <c r="H48" i="44" s="1"/>
  <c r="F47" i="44"/>
  <c r="H47" i="44" s="1"/>
  <c r="F45" i="44"/>
  <c r="H45" i="44" s="1"/>
  <c r="F44" i="44"/>
  <c r="H44" i="44" s="1"/>
  <c r="F43" i="44"/>
  <c r="H43" i="44" s="1"/>
  <c r="F42" i="44"/>
  <c r="F41" i="44"/>
  <c r="H41" i="44" s="1"/>
  <c r="F40" i="44"/>
  <c r="H40" i="44" s="1"/>
  <c r="F39" i="44"/>
  <c r="H39" i="44" s="1"/>
  <c r="F38" i="44"/>
  <c r="H38" i="44" s="1"/>
  <c r="F37" i="44"/>
  <c r="H37" i="44" s="1"/>
  <c r="F36" i="44"/>
  <c r="F35" i="44"/>
  <c r="H35" i="44" s="1"/>
  <c r="F34" i="44"/>
  <c r="H34" i="44" s="1"/>
  <c r="F33" i="44"/>
  <c r="H33" i="44" s="1"/>
  <c r="F32" i="44"/>
  <c r="F31" i="44"/>
  <c r="H31" i="44" s="1"/>
  <c r="F30" i="44"/>
  <c r="H30" i="44" s="1"/>
  <c r="F29" i="44"/>
  <c r="H29" i="44" s="1"/>
  <c r="F28" i="44"/>
  <c r="F27" i="44"/>
  <c r="H27" i="44" s="1"/>
  <c r="F26" i="44"/>
  <c r="H26" i="44" s="1"/>
  <c r="F25" i="44"/>
  <c r="H25" i="44" s="1"/>
  <c r="F24" i="44"/>
  <c r="F23" i="44"/>
  <c r="H23" i="44" s="1"/>
  <c r="F21" i="44"/>
  <c r="H21" i="44" s="1"/>
  <c r="F20" i="44"/>
  <c r="F19" i="44"/>
  <c r="F18" i="44"/>
  <c r="H18" i="44" s="1"/>
  <c r="F17" i="44"/>
  <c r="H17" i="44" s="1"/>
  <c r="F16" i="44"/>
  <c r="F15" i="44"/>
  <c r="H15" i="44" s="1"/>
  <c r="F14" i="44"/>
  <c r="H14" i="44" s="1"/>
  <c r="F13" i="44"/>
  <c r="H13" i="44" s="1"/>
  <c r="F12" i="44"/>
  <c r="F97" i="43"/>
  <c r="F96" i="43"/>
  <c r="H96" i="43" s="1"/>
  <c r="F95" i="43"/>
  <c r="H95" i="43" s="1"/>
  <c r="F94" i="43"/>
  <c r="F93" i="43"/>
  <c r="H93" i="43" s="1"/>
  <c r="F92" i="43"/>
  <c r="F91" i="43"/>
  <c r="H91" i="43" s="1"/>
  <c r="F90" i="43"/>
  <c r="F89" i="43"/>
  <c r="H89" i="43" s="1"/>
  <c r="F88" i="43"/>
  <c r="F87" i="43"/>
  <c r="H87" i="43" s="1"/>
  <c r="F86" i="43"/>
  <c r="F85" i="43"/>
  <c r="F84" i="43"/>
  <c r="F83" i="43"/>
  <c r="H83" i="43" s="1"/>
  <c r="F82" i="43"/>
  <c r="F81" i="43"/>
  <c r="H81" i="43" s="1"/>
  <c r="F80" i="43"/>
  <c r="F79" i="43"/>
  <c r="F78" i="43"/>
  <c r="F77" i="43"/>
  <c r="H77" i="43" s="1"/>
  <c r="F76" i="43"/>
  <c r="F75" i="43"/>
  <c r="H75" i="43" s="1"/>
  <c r="F74" i="43"/>
  <c r="F73" i="43"/>
  <c r="F72" i="43"/>
  <c r="F71" i="43"/>
  <c r="H71" i="43" s="1"/>
  <c r="F70" i="43"/>
  <c r="F69" i="43"/>
  <c r="H69" i="43" s="1"/>
  <c r="F68" i="43"/>
  <c r="F67" i="43"/>
  <c r="F66" i="43"/>
  <c r="F65" i="43"/>
  <c r="H65" i="43" s="1"/>
  <c r="F64" i="43"/>
  <c r="F63" i="43"/>
  <c r="H63" i="43" s="1"/>
  <c r="F62" i="43"/>
  <c r="F61" i="43"/>
  <c r="F60" i="43"/>
  <c r="F59" i="43"/>
  <c r="H59" i="43" s="1"/>
  <c r="F58" i="43"/>
  <c r="F57" i="43"/>
  <c r="F56" i="43"/>
  <c r="F55" i="43"/>
  <c r="H55" i="43" s="1"/>
  <c r="F54" i="43"/>
  <c r="F53" i="43"/>
  <c r="F52" i="43"/>
  <c r="F51" i="43"/>
  <c r="H51" i="43" s="1"/>
  <c r="F50" i="43"/>
  <c r="F49" i="43"/>
  <c r="H49" i="43" s="1"/>
  <c r="F48" i="43"/>
  <c r="F47" i="43"/>
  <c r="F45" i="43"/>
  <c r="H45" i="43" s="1"/>
  <c r="F44" i="43"/>
  <c r="F43" i="43"/>
  <c r="H43" i="43" s="1"/>
  <c r="F42" i="43"/>
  <c r="F41" i="43"/>
  <c r="F40" i="43"/>
  <c r="F39" i="43"/>
  <c r="F38" i="43"/>
  <c r="F37" i="43"/>
  <c r="H37" i="43" s="1"/>
  <c r="F36" i="43"/>
  <c r="F35" i="43"/>
  <c r="H35" i="43" s="1"/>
  <c r="F34" i="43"/>
  <c r="F33" i="43"/>
  <c r="F32" i="43"/>
  <c r="F31" i="43"/>
  <c r="H31" i="43" s="1"/>
  <c r="F30" i="43"/>
  <c r="F29" i="43"/>
  <c r="H29" i="43" s="1"/>
  <c r="F28" i="43"/>
  <c r="F27" i="43"/>
  <c r="F26" i="43"/>
  <c r="F25" i="43"/>
  <c r="F24" i="43"/>
  <c r="F23" i="43"/>
  <c r="H23" i="43" s="1"/>
  <c r="F22" i="43"/>
  <c r="F21" i="43"/>
  <c r="H21" i="43" s="1"/>
  <c r="F20" i="43"/>
  <c r="F19" i="43"/>
  <c r="F18" i="43"/>
  <c r="F17" i="43"/>
  <c r="H17" i="43" s="1"/>
  <c r="F16" i="43"/>
  <c r="F15" i="43"/>
  <c r="H15" i="43" s="1"/>
  <c r="F14" i="43"/>
  <c r="F13" i="43"/>
  <c r="F12" i="43"/>
  <c r="H12" i="43" s="1"/>
  <c r="F97" i="51"/>
  <c r="F96" i="51"/>
  <c r="F95" i="51"/>
  <c r="F94" i="51"/>
  <c r="F93" i="51"/>
  <c r="F92" i="51"/>
  <c r="F91" i="51"/>
  <c r="F90" i="51"/>
  <c r="F89" i="51"/>
  <c r="F88" i="51"/>
  <c r="F87" i="51"/>
  <c r="F86" i="51"/>
  <c r="F85" i="51"/>
  <c r="F84" i="51"/>
  <c r="F83" i="51"/>
  <c r="F82" i="51"/>
  <c r="F81" i="51"/>
  <c r="F80" i="51"/>
  <c r="F79" i="51"/>
  <c r="F78" i="51"/>
  <c r="F77" i="51"/>
  <c r="F76" i="51"/>
  <c r="F74" i="51"/>
  <c r="H74" i="51" s="1"/>
  <c r="F73" i="51"/>
  <c r="H73" i="51" s="1"/>
  <c r="F72" i="51"/>
  <c r="H72" i="51" s="1"/>
  <c r="F71" i="51"/>
  <c r="H71" i="51" s="1"/>
  <c r="F70" i="51"/>
  <c r="H70" i="51" s="1"/>
  <c r="F69" i="51"/>
  <c r="H69" i="51" s="1"/>
  <c r="F68" i="51"/>
  <c r="H68" i="51" s="1"/>
  <c r="F67" i="51"/>
  <c r="H67" i="51" s="1"/>
  <c r="F66" i="51"/>
  <c r="H66" i="51" s="1"/>
  <c r="F65" i="51"/>
  <c r="H65" i="51" s="1"/>
  <c r="F64" i="51"/>
  <c r="H64" i="51" s="1"/>
  <c r="F63" i="51"/>
  <c r="H63" i="51" s="1"/>
  <c r="F62" i="51"/>
  <c r="H62" i="51" s="1"/>
  <c r="F61" i="51"/>
  <c r="H61" i="51" s="1"/>
  <c r="F60" i="51"/>
  <c r="H60" i="51" s="1"/>
  <c r="F59" i="51"/>
  <c r="H59" i="51" s="1"/>
  <c r="F58" i="51"/>
  <c r="H58" i="51" s="1"/>
  <c r="F57" i="51"/>
  <c r="H57" i="51" s="1"/>
  <c r="F56" i="51"/>
  <c r="H56" i="51" s="1"/>
  <c r="F55" i="51"/>
  <c r="H55" i="51" s="1"/>
  <c r="F54" i="51"/>
  <c r="H54" i="51" s="1"/>
  <c r="F53" i="51"/>
  <c r="H53" i="51" s="1"/>
  <c r="F51" i="51"/>
  <c r="H51" i="51" s="1"/>
  <c r="F50" i="51"/>
  <c r="H50" i="51" s="1"/>
  <c r="F49" i="51"/>
  <c r="H49" i="51" s="1"/>
  <c r="F48" i="51"/>
  <c r="H48" i="51" s="1"/>
  <c r="F47" i="51"/>
  <c r="H47" i="51" s="1"/>
  <c r="F45" i="51"/>
  <c r="H45" i="51" s="1"/>
  <c r="F44" i="51"/>
  <c r="H44" i="51" s="1"/>
  <c r="F42" i="51"/>
  <c r="H42" i="51" s="1"/>
  <c r="F41" i="51"/>
  <c r="H41" i="51" s="1"/>
  <c r="F40" i="51"/>
  <c r="H40" i="51" s="1"/>
  <c r="F39" i="51"/>
  <c r="H39" i="51" s="1"/>
  <c r="F38" i="51"/>
  <c r="H38" i="51" s="1"/>
  <c r="F37" i="51"/>
  <c r="H37" i="51" s="1"/>
  <c r="F36" i="51"/>
  <c r="H36" i="51" s="1"/>
  <c r="F35" i="51"/>
  <c r="H35" i="51" s="1"/>
  <c r="F34" i="51"/>
  <c r="H34" i="51" s="1"/>
  <c r="F33" i="51"/>
  <c r="H33" i="51" s="1"/>
  <c r="F32" i="51"/>
  <c r="H32" i="51" s="1"/>
  <c r="F31" i="51"/>
  <c r="H31" i="51" s="1"/>
  <c r="F30" i="51"/>
  <c r="H30" i="51" s="1"/>
  <c r="F29" i="51"/>
  <c r="H29" i="51" s="1"/>
  <c r="F28" i="51"/>
  <c r="H28" i="51" s="1"/>
  <c r="F27" i="51"/>
  <c r="H27" i="51" s="1"/>
  <c r="F26" i="51"/>
  <c r="H26" i="51" s="1"/>
  <c r="F25" i="51"/>
  <c r="H25" i="51" s="1"/>
  <c r="F24" i="51"/>
  <c r="H24" i="51" s="1"/>
  <c r="F23" i="51"/>
  <c r="H23" i="51" s="1"/>
  <c r="F22" i="51"/>
  <c r="H22" i="51" s="1"/>
  <c r="F21" i="51"/>
  <c r="F20" i="51"/>
  <c r="H20" i="51" s="1"/>
  <c r="F19" i="51"/>
  <c r="H19" i="51" s="1"/>
  <c r="F18" i="51"/>
  <c r="H18" i="51" s="1"/>
  <c r="F17" i="51"/>
  <c r="H17" i="51" s="1"/>
  <c r="F16" i="51"/>
  <c r="H16" i="51" s="1"/>
  <c r="F15" i="51"/>
  <c r="H15" i="51" s="1"/>
  <c r="F14" i="51"/>
  <c r="H14" i="51" s="1"/>
  <c r="F13" i="51"/>
  <c r="F12" i="51"/>
  <c r="H12" i="51" s="1"/>
  <c r="F97" i="50"/>
  <c r="H97" i="50" s="1"/>
  <c r="F96" i="50"/>
  <c r="F95" i="50"/>
  <c r="H95" i="50" s="1"/>
  <c r="F94" i="50"/>
  <c r="H94" i="50" s="1"/>
  <c r="F93" i="50"/>
  <c r="H93" i="50" s="1"/>
  <c r="F92" i="50"/>
  <c r="F91" i="50"/>
  <c r="H91" i="50" s="1"/>
  <c r="F90" i="50"/>
  <c r="H90" i="50" s="1"/>
  <c r="F89" i="50"/>
  <c r="H89" i="50" s="1"/>
  <c r="F88" i="50"/>
  <c r="F87" i="50"/>
  <c r="H87" i="50" s="1"/>
  <c r="F86" i="50"/>
  <c r="H86" i="50" s="1"/>
  <c r="F85" i="50"/>
  <c r="H85" i="50" s="1"/>
  <c r="F84" i="50"/>
  <c r="F83" i="50"/>
  <c r="H83" i="50" s="1"/>
  <c r="F82" i="50"/>
  <c r="H82" i="50" s="1"/>
  <c r="F81" i="50"/>
  <c r="H81" i="50" s="1"/>
  <c r="F80" i="50"/>
  <c r="F79" i="50"/>
  <c r="H79" i="50" s="1"/>
  <c r="F78" i="50"/>
  <c r="H78" i="50" s="1"/>
  <c r="F77" i="50"/>
  <c r="H77" i="50" s="1"/>
  <c r="F76" i="50"/>
  <c r="F74" i="50"/>
  <c r="F73" i="50"/>
  <c r="F72" i="50"/>
  <c r="H72" i="50" s="1"/>
  <c r="F71" i="50"/>
  <c r="F70" i="50"/>
  <c r="F69" i="50"/>
  <c r="F68" i="50"/>
  <c r="H68" i="50" s="1"/>
  <c r="F67" i="50"/>
  <c r="F66" i="50"/>
  <c r="F65" i="50"/>
  <c r="F64" i="50"/>
  <c r="H64" i="50" s="1"/>
  <c r="F63" i="50"/>
  <c r="F62" i="50"/>
  <c r="F61" i="50"/>
  <c r="F60" i="50"/>
  <c r="H60" i="50" s="1"/>
  <c r="F59" i="50"/>
  <c r="F58" i="50"/>
  <c r="F57" i="50"/>
  <c r="F56" i="50"/>
  <c r="H56" i="50" s="1"/>
  <c r="F55" i="50"/>
  <c r="F54" i="50"/>
  <c r="F53" i="50"/>
  <c r="F51" i="50"/>
  <c r="H51" i="50" s="1"/>
  <c r="F50" i="50"/>
  <c r="F49" i="50"/>
  <c r="F48" i="50"/>
  <c r="F47" i="50"/>
  <c r="H47" i="50" s="1"/>
  <c r="F45" i="50"/>
  <c r="F44" i="50"/>
  <c r="F42" i="50"/>
  <c r="F41" i="50"/>
  <c r="H41" i="50" s="1"/>
  <c r="F40" i="50"/>
  <c r="F39" i="50"/>
  <c r="F38" i="50"/>
  <c r="F37" i="50"/>
  <c r="H37" i="50" s="1"/>
  <c r="F36" i="50"/>
  <c r="F35" i="50"/>
  <c r="F34" i="50"/>
  <c r="F33" i="50"/>
  <c r="H33" i="50" s="1"/>
  <c r="F32" i="50"/>
  <c r="F31" i="50"/>
  <c r="F30" i="50"/>
  <c r="F29" i="50"/>
  <c r="H29" i="50" s="1"/>
  <c r="F28" i="50"/>
  <c r="F27" i="50"/>
  <c r="F26" i="50"/>
  <c r="F25" i="50"/>
  <c r="H25" i="50" s="1"/>
  <c r="F24" i="50"/>
  <c r="F23" i="50"/>
  <c r="F22" i="50"/>
  <c r="F21" i="50"/>
  <c r="H21" i="50" s="1"/>
  <c r="F20" i="50"/>
  <c r="F19" i="50"/>
  <c r="F18" i="50"/>
  <c r="F17" i="50"/>
  <c r="H17" i="50" s="1"/>
  <c r="F16" i="50"/>
  <c r="F15" i="50"/>
  <c r="F14" i="50"/>
  <c r="F13" i="50"/>
  <c r="H13" i="50" s="1"/>
  <c r="F12" i="50"/>
  <c r="D27" i="64" l="1"/>
  <c r="D27" i="70"/>
  <c r="H7" i="43"/>
  <c r="H7" i="37"/>
  <c r="H7" i="50"/>
  <c r="H7" i="30"/>
  <c r="G21" i="51"/>
  <c r="G25" i="51"/>
  <c r="H21" i="51"/>
  <c r="G13" i="51"/>
  <c r="H13" i="51"/>
  <c r="G17" i="51"/>
  <c r="F6" i="50"/>
  <c r="H6" i="50" s="1"/>
  <c r="G78" i="37"/>
  <c r="H12" i="37"/>
  <c r="F6" i="44"/>
  <c r="G6" i="44" s="1"/>
  <c r="G59" i="44"/>
  <c r="F6" i="29"/>
  <c r="G6" i="29" s="1"/>
  <c r="F6" i="36"/>
  <c r="G6" i="36" s="1"/>
  <c r="G13" i="43"/>
  <c r="G19" i="43"/>
  <c r="G25" i="43"/>
  <c r="G27" i="43"/>
  <c r="G33" i="43"/>
  <c r="G39" i="43"/>
  <c r="G41" i="43"/>
  <c r="G47" i="43"/>
  <c r="G53" i="43"/>
  <c r="G57" i="43"/>
  <c r="G61" i="43"/>
  <c r="G67" i="43"/>
  <c r="G73" i="43"/>
  <c r="G79" i="43"/>
  <c r="G85" i="43"/>
  <c r="G97" i="43"/>
  <c r="G12" i="43"/>
  <c r="H13" i="43"/>
  <c r="H19" i="43"/>
  <c r="H25" i="43"/>
  <c r="H27" i="43"/>
  <c r="H33" i="43"/>
  <c r="H39" i="43"/>
  <c r="H41" i="43"/>
  <c r="H47" i="43"/>
  <c r="H53" i="43"/>
  <c r="H57" i="43"/>
  <c r="H61" i="43"/>
  <c r="H67" i="43"/>
  <c r="H73" i="43"/>
  <c r="H79" i="43"/>
  <c r="H85" i="43"/>
  <c r="H97" i="43"/>
  <c r="G17" i="43"/>
  <c r="G23" i="43"/>
  <c r="G31" i="43"/>
  <c r="G35" i="43"/>
  <c r="G43" i="43"/>
  <c r="G49" i="43"/>
  <c r="G55" i="43"/>
  <c r="G63" i="43"/>
  <c r="G69" i="43"/>
  <c r="G75" i="43"/>
  <c r="G81" i="43"/>
  <c r="G87" i="43"/>
  <c r="G91" i="43"/>
  <c r="G95" i="43"/>
  <c r="H8" i="43"/>
  <c r="G14" i="43"/>
  <c r="G16" i="43"/>
  <c r="G18" i="43"/>
  <c r="G20" i="43"/>
  <c r="G22" i="43"/>
  <c r="G24" i="43"/>
  <c r="G26" i="43"/>
  <c r="G28" i="43"/>
  <c r="G30" i="43"/>
  <c r="G32" i="43"/>
  <c r="G34" i="43"/>
  <c r="G36" i="43"/>
  <c r="G38" i="43"/>
  <c r="G40" i="43"/>
  <c r="G42" i="43"/>
  <c r="G44" i="43"/>
  <c r="G48" i="43"/>
  <c r="G50" i="43"/>
  <c r="G52" i="43"/>
  <c r="G54" i="43"/>
  <c r="G56" i="43"/>
  <c r="G58" i="43"/>
  <c r="G60" i="43"/>
  <c r="G62" i="43"/>
  <c r="G64" i="43"/>
  <c r="G66" i="43"/>
  <c r="G68" i="43"/>
  <c r="G70" i="43"/>
  <c r="G72" i="43"/>
  <c r="G74" i="43"/>
  <c r="G76" i="43"/>
  <c r="G78" i="43"/>
  <c r="G80" i="43"/>
  <c r="G82" i="43"/>
  <c r="G84" i="43"/>
  <c r="G86" i="43"/>
  <c r="G88" i="43"/>
  <c r="G90" i="43"/>
  <c r="G92" i="43"/>
  <c r="G94" i="43"/>
  <c r="G96" i="43"/>
  <c r="G15" i="43"/>
  <c r="G21" i="43"/>
  <c r="G29" i="43"/>
  <c r="G37" i="43"/>
  <c r="G45" i="43"/>
  <c r="G51" i="43"/>
  <c r="G59" i="43"/>
  <c r="G65" i="43"/>
  <c r="G71" i="43"/>
  <c r="G77" i="43"/>
  <c r="G83" i="43"/>
  <c r="G89" i="43"/>
  <c r="G93" i="43"/>
  <c r="H14" i="43"/>
  <c r="H16" i="43"/>
  <c r="H18" i="43"/>
  <c r="H20" i="43"/>
  <c r="H22" i="43"/>
  <c r="H24" i="43"/>
  <c r="H26" i="43"/>
  <c r="H28" i="43"/>
  <c r="H30" i="43"/>
  <c r="H32" i="43"/>
  <c r="H34" i="43"/>
  <c r="H36" i="43"/>
  <c r="H38" i="43"/>
  <c r="H40" i="43"/>
  <c r="H42" i="43"/>
  <c r="H44" i="43"/>
  <c r="H48" i="43"/>
  <c r="H50" i="43"/>
  <c r="H52" i="43"/>
  <c r="H54" i="43"/>
  <c r="H56" i="43"/>
  <c r="H58" i="43"/>
  <c r="H60" i="43"/>
  <c r="H62" i="43"/>
  <c r="H64" i="43"/>
  <c r="H66" i="43"/>
  <c r="H68" i="43"/>
  <c r="H70" i="43"/>
  <c r="H72" i="43"/>
  <c r="H74" i="43"/>
  <c r="H76" i="43"/>
  <c r="H78" i="43"/>
  <c r="H80" i="43"/>
  <c r="H82" i="43"/>
  <c r="H84" i="43"/>
  <c r="H86" i="43"/>
  <c r="H88" i="43"/>
  <c r="H90" i="43"/>
  <c r="H92" i="43"/>
  <c r="H94" i="43"/>
  <c r="D7" i="69"/>
  <c r="D7" i="60"/>
  <c r="G12" i="50"/>
  <c r="G95" i="50"/>
  <c r="G91" i="50"/>
  <c r="G87" i="50"/>
  <c r="G83" i="50"/>
  <c r="G79" i="50"/>
  <c r="H8" i="50"/>
  <c r="H12" i="50"/>
  <c r="G14" i="50"/>
  <c r="H14" i="50"/>
  <c r="G20" i="50"/>
  <c r="H20" i="50"/>
  <c r="G22" i="50"/>
  <c r="H22" i="50"/>
  <c r="G28" i="50"/>
  <c r="H28" i="50"/>
  <c r="G30" i="50"/>
  <c r="H30" i="50"/>
  <c r="G36" i="50"/>
  <c r="H36" i="50"/>
  <c r="G38" i="50"/>
  <c r="H38" i="50"/>
  <c r="G45" i="50"/>
  <c r="H45" i="50"/>
  <c r="G48" i="50"/>
  <c r="H48" i="50"/>
  <c r="G55" i="50"/>
  <c r="H55" i="50"/>
  <c r="G57" i="50"/>
  <c r="H57" i="50"/>
  <c r="G63" i="50"/>
  <c r="H63" i="50"/>
  <c r="G65" i="50"/>
  <c r="H65" i="50"/>
  <c r="G71" i="50"/>
  <c r="H71" i="50"/>
  <c r="G73" i="50"/>
  <c r="H73" i="50"/>
  <c r="G15" i="50"/>
  <c r="H15" i="50"/>
  <c r="G23" i="50"/>
  <c r="H23" i="50"/>
  <c r="G31" i="50"/>
  <c r="H31" i="50"/>
  <c r="G39" i="50"/>
  <c r="H39" i="50"/>
  <c r="G49" i="50"/>
  <c r="H49" i="50"/>
  <c r="G58" i="50"/>
  <c r="H58" i="50"/>
  <c r="G66" i="50"/>
  <c r="H66" i="50"/>
  <c r="G74" i="50"/>
  <c r="H74" i="50"/>
  <c r="G77" i="50"/>
  <c r="H80" i="50"/>
  <c r="G80" i="50"/>
  <c r="G82" i="50"/>
  <c r="G85" i="50"/>
  <c r="H88" i="50"/>
  <c r="G88" i="50"/>
  <c r="G90" i="50"/>
  <c r="G93" i="50"/>
  <c r="H96" i="50"/>
  <c r="G96" i="50"/>
  <c r="H76" i="51"/>
  <c r="G74" i="51"/>
  <c r="G73" i="51"/>
  <c r="G72" i="51"/>
  <c r="G71" i="51"/>
  <c r="G70" i="51"/>
  <c r="G69" i="51"/>
  <c r="G68" i="51"/>
  <c r="G67" i="51"/>
  <c r="G66" i="51"/>
  <c r="G65" i="51"/>
  <c r="G64" i="51"/>
  <c r="G63" i="51"/>
  <c r="G62" i="51"/>
  <c r="G61" i="51"/>
  <c r="G60" i="51"/>
  <c r="G59" i="51"/>
  <c r="G58" i="51"/>
  <c r="G57" i="51"/>
  <c r="G56" i="51"/>
  <c r="G55" i="51"/>
  <c r="G54" i="51"/>
  <c r="G53" i="51"/>
  <c r="G51" i="51"/>
  <c r="G50" i="51"/>
  <c r="G49" i="51"/>
  <c r="G48" i="51"/>
  <c r="G47" i="51"/>
  <c r="G45" i="51"/>
  <c r="G44" i="51"/>
  <c r="G42" i="51"/>
  <c r="G41" i="51"/>
  <c r="G40" i="51"/>
  <c r="G39" i="51"/>
  <c r="G38" i="51"/>
  <c r="G37" i="51"/>
  <c r="G36" i="51"/>
  <c r="G35" i="51"/>
  <c r="G34" i="51"/>
  <c r="G33" i="51"/>
  <c r="G32" i="51"/>
  <c r="G31" i="51"/>
  <c r="G30" i="51"/>
  <c r="G29" i="51"/>
  <c r="G28" i="51"/>
  <c r="G27" i="51"/>
  <c r="G76" i="51"/>
  <c r="G24" i="51"/>
  <c r="G20" i="51"/>
  <c r="G16" i="51"/>
  <c r="G12" i="51"/>
  <c r="G26" i="51"/>
  <c r="G22" i="51"/>
  <c r="G18" i="51"/>
  <c r="G14" i="51"/>
  <c r="G23" i="51"/>
  <c r="G19" i="51"/>
  <c r="G15" i="51"/>
  <c r="G16" i="50"/>
  <c r="H16" i="50"/>
  <c r="G18" i="50"/>
  <c r="H18" i="50"/>
  <c r="G24" i="50"/>
  <c r="H24" i="50"/>
  <c r="G26" i="50"/>
  <c r="H26" i="50"/>
  <c r="G32" i="50"/>
  <c r="H32" i="50"/>
  <c r="G34" i="50"/>
  <c r="H34" i="50"/>
  <c r="G40" i="50"/>
  <c r="H40" i="50"/>
  <c r="G42" i="50"/>
  <c r="H42" i="50"/>
  <c r="G50" i="50"/>
  <c r="H50" i="50"/>
  <c r="G53" i="50"/>
  <c r="H53" i="50"/>
  <c r="G59" i="50"/>
  <c r="H59" i="50"/>
  <c r="G61" i="50"/>
  <c r="H61" i="50"/>
  <c r="G67" i="50"/>
  <c r="H67" i="50"/>
  <c r="G69" i="50"/>
  <c r="H69" i="50"/>
  <c r="G19" i="50"/>
  <c r="H19" i="50"/>
  <c r="G27" i="50"/>
  <c r="H27" i="50"/>
  <c r="G35" i="50"/>
  <c r="H35" i="50"/>
  <c r="G44" i="50"/>
  <c r="H44" i="50"/>
  <c r="G54" i="50"/>
  <c r="H54" i="50"/>
  <c r="G62" i="50"/>
  <c r="H62" i="50"/>
  <c r="G70" i="50"/>
  <c r="H70" i="50"/>
  <c r="H76" i="50"/>
  <c r="G76" i="50"/>
  <c r="G78" i="50"/>
  <c r="G81" i="50"/>
  <c r="H84" i="50"/>
  <c r="G84" i="50"/>
  <c r="G86" i="50"/>
  <c r="G89" i="50"/>
  <c r="H92" i="50"/>
  <c r="G92" i="50"/>
  <c r="G94" i="50"/>
  <c r="G97" i="50"/>
  <c r="H78" i="51"/>
  <c r="G78" i="51"/>
  <c r="H82" i="51"/>
  <c r="G82" i="51"/>
  <c r="H86" i="51"/>
  <c r="G86" i="51"/>
  <c r="H90" i="51"/>
  <c r="G90" i="51"/>
  <c r="H94" i="51"/>
  <c r="G94" i="51"/>
  <c r="H8" i="51"/>
  <c r="H80" i="51"/>
  <c r="G80" i="51"/>
  <c r="H84" i="51"/>
  <c r="G84" i="51"/>
  <c r="H88" i="51"/>
  <c r="G88" i="51"/>
  <c r="H92" i="51"/>
  <c r="G92" i="51"/>
  <c r="H96" i="51"/>
  <c r="G96" i="51"/>
  <c r="F6" i="51"/>
  <c r="G6" i="51" s="1"/>
  <c r="H77" i="51"/>
  <c r="G77" i="51"/>
  <c r="H79" i="51"/>
  <c r="G79" i="51"/>
  <c r="H81" i="51"/>
  <c r="G81" i="51"/>
  <c r="H83" i="51"/>
  <c r="G83" i="51"/>
  <c r="H85" i="51"/>
  <c r="G85" i="51"/>
  <c r="H87" i="51"/>
  <c r="G87" i="51"/>
  <c r="H89" i="51"/>
  <c r="G89" i="51"/>
  <c r="H91" i="51"/>
  <c r="G91" i="51"/>
  <c r="H93" i="51"/>
  <c r="G93" i="51"/>
  <c r="H95" i="51"/>
  <c r="G95" i="51"/>
  <c r="H97" i="51"/>
  <c r="G97" i="51"/>
  <c r="H16" i="44"/>
  <c r="G16" i="44"/>
  <c r="G25" i="44"/>
  <c r="H32" i="44"/>
  <c r="G32" i="44"/>
  <c r="F6" i="43"/>
  <c r="G6" i="43" s="1"/>
  <c r="G97" i="44"/>
  <c r="G93" i="44"/>
  <c r="G89" i="44"/>
  <c r="G85" i="44"/>
  <c r="G81" i="44"/>
  <c r="G77" i="44"/>
  <c r="G73" i="44"/>
  <c r="G69" i="44"/>
  <c r="G65" i="44"/>
  <c r="G61" i="44"/>
  <c r="G57" i="44"/>
  <c r="G53" i="44"/>
  <c r="G49" i="44"/>
  <c r="G45" i="44"/>
  <c r="H12" i="44"/>
  <c r="H8" i="44"/>
  <c r="G41" i="44"/>
  <c r="G38" i="44"/>
  <c r="G34" i="44"/>
  <c r="G30" i="44"/>
  <c r="G26" i="44"/>
  <c r="G18" i="44"/>
  <c r="G14" i="44"/>
  <c r="G96" i="44"/>
  <c r="G92" i="44"/>
  <c r="G84" i="44"/>
  <c r="G80" i="44"/>
  <c r="G76" i="44"/>
  <c r="G72" i="44"/>
  <c r="G68" i="44"/>
  <c r="G64" i="44"/>
  <c r="G60" i="44"/>
  <c r="G56" i="44"/>
  <c r="G52" i="44"/>
  <c r="G48" i="44"/>
  <c r="G12" i="44"/>
  <c r="G95" i="44"/>
  <c r="G91" i="44"/>
  <c r="G87" i="44"/>
  <c r="G83" i="44"/>
  <c r="G79" i="44"/>
  <c r="G75" i="44"/>
  <c r="G71" i="44"/>
  <c r="G21" i="44"/>
  <c r="H28" i="44"/>
  <c r="G28" i="44"/>
  <c r="G37" i="44"/>
  <c r="G43" i="44"/>
  <c r="G55" i="44"/>
  <c r="G17" i="44"/>
  <c r="H24" i="44"/>
  <c r="G24" i="44"/>
  <c r="G33" i="44"/>
  <c r="G51" i="44"/>
  <c r="G67" i="44"/>
  <c r="G13" i="50"/>
  <c r="G17" i="50"/>
  <c r="G21" i="50"/>
  <c r="G25" i="50"/>
  <c r="G29" i="50"/>
  <c r="G33" i="50"/>
  <c r="G37" i="50"/>
  <c r="G41" i="50"/>
  <c r="G47" i="50"/>
  <c r="G51" i="50"/>
  <c r="G56" i="50"/>
  <c r="G60" i="50"/>
  <c r="G64" i="50"/>
  <c r="G68" i="50"/>
  <c r="G72" i="50"/>
  <c r="H7" i="51"/>
  <c r="G13" i="44"/>
  <c r="H20" i="44"/>
  <c r="G20" i="44"/>
  <c r="G29" i="44"/>
  <c r="H36" i="44"/>
  <c r="G36" i="44"/>
  <c r="G40" i="44"/>
  <c r="G47" i="44"/>
  <c r="G63" i="44"/>
  <c r="H19" i="36"/>
  <c r="H7" i="36"/>
  <c r="H80" i="37"/>
  <c r="G80" i="37"/>
  <c r="H86" i="37"/>
  <c r="G86" i="37"/>
  <c r="G92" i="37"/>
  <c r="H95" i="37"/>
  <c r="G95" i="37"/>
  <c r="H19" i="29"/>
  <c r="H7" i="29"/>
  <c r="G25" i="29"/>
  <c r="G13" i="29"/>
  <c r="G19" i="29"/>
  <c r="G70" i="29"/>
  <c r="G48" i="29"/>
  <c r="G23" i="29"/>
  <c r="G57" i="29"/>
  <c r="H64" i="29"/>
  <c r="G64" i="29"/>
  <c r="H19" i="44"/>
  <c r="H7" i="44"/>
  <c r="H42" i="44"/>
  <c r="G42" i="44"/>
  <c r="G15" i="36"/>
  <c r="G19" i="36"/>
  <c r="G24" i="36"/>
  <c r="G29" i="36"/>
  <c r="G33" i="36"/>
  <c r="G37" i="36"/>
  <c r="G41" i="36"/>
  <c r="G45" i="36"/>
  <c r="G50" i="36"/>
  <c r="G54" i="36"/>
  <c r="G58" i="36"/>
  <c r="G62" i="36"/>
  <c r="G66" i="36"/>
  <c r="G72" i="36"/>
  <c r="G77" i="36"/>
  <c r="G81" i="36"/>
  <c r="G86" i="36"/>
  <c r="G91" i="36"/>
  <c r="G95" i="36"/>
  <c r="H8" i="37"/>
  <c r="G74" i="37"/>
  <c r="H76" i="37"/>
  <c r="G76" i="37"/>
  <c r="H81" i="37"/>
  <c r="G81" i="37"/>
  <c r="H90" i="37"/>
  <c r="G90" i="37"/>
  <c r="G55" i="29"/>
  <c r="G15" i="44"/>
  <c r="G19" i="44"/>
  <c r="G23" i="44"/>
  <c r="G27" i="44"/>
  <c r="G31" i="44"/>
  <c r="G35" i="44"/>
  <c r="G39" i="44"/>
  <c r="G44" i="44"/>
  <c r="H50" i="44"/>
  <c r="G50" i="44"/>
  <c r="H54" i="44"/>
  <c r="G54" i="44"/>
  <c r="H58" i="44"/>
  <c r="G58" i="44"/>
  <c r="H62" i="44"/>
  <c r="G62" i="44"/>
  <c r="H66" i="44"/>
  <c r="G66" i="44"/>
  <c r="H70" i="44"/>
  <c r="G70" i="44"/>
  <c r="H74" i="44"/>
  <c r="G74" i="44"/>
  <c r="H78" i="44"/>
  <c r="G78" i="44"/>
  <c r="H82" i="44"/>
  <c r="G82" i="44"/>
  <c r="H86" i="44"/>
  <c r="G86" i="44"/>
  <c r="H90" i="44"/>
  <c r="G90" i="44"/>
  <c r="H94" i="44"/>
  <c r="G94" i="44"/>
  <c r="H6" i="36"/>
  <c r="H71" i="37"/>
  <c r="G97" i="37"/>
  <c r="G93" i="37"/>
  <c r="G89" i="37"/>
  <c r="G84" i="37"/>
  <c r="G79" i="37"/>
  <c r="G75" i="37"/>
  <c r="G69" i="37"/>
  <c r="G68" i="37"/>
  <c r="G66" i="37"/>
  <c r="G65" i="37"/>
  <c r="G64" i="37"/>
  <c r="G63" i="37"/>
  <c r="G62" i="37"/>
  <c r="G61" i="37"/>
  <c r="G60" i="37"/>
  <c r="G59" i="37"/>
  <c r="G58" i="37"/>
  <c r="G57" i="37"/>
  <c r="G56" i="37"/>
  <c r="G55" i="37"/>
  <c r="G54" i="37"/>
  <c r="G53" i="37"/>
  <c r="G52" i="37"/>
  <c r="G51" i="37"/>
  <c r="G50" i="37"/>
  <c r="G48" i="37"/>
  <c r="G47" i="37"/>
  <c r="G46" i="37"/>
  <c r="G45" i="37"/>
  <c r="G44" i="37"/>
  <c r="G43" i="37"/>
  <c r="G42" i="37"/>
  <c r="G41" i="37"/>
  <c r="G40" i="37"/>
  <c r="G39" i="37"/>
  <c r="G38" i="37"/>
  <c r="G37" i="37"/>
  <c r="G36" i="37"/>
  <c r="G35" i="37"/>
  <c r="G34" i="37"/>
  <c r="G33" i="37"/>
  <c r="G32" i="37"/>
  <c r="G31" i="37"/>
  <c r="G30" i="37"/>
  <c r="G29" i="37"/>
  <c r="G27" i="37"/>
  <c r="G26" i="37"/>
  <c r="G25" i="37"/>
  <c r="G24" i="37"/>
  <c r="G23" i="37"/>
  <c r="G21" i="37"/>
  <c r="G71" i="37"/>
  <c r="G20" i="37"/>
  <c r="G19" i="37"/>
  <c r="G18" i="37"/>
  <c r="G17" i="37"/>
  <c r="G16" i="37"/>
  <c r="G15" i="37"/>
  <c r="G14" i="37"/>
  <c r="G12" i="37"/>
  <c r="H77" i="37"/>
  <c r="G77" i="37"/>
  <c r="G87" i="37"/>
  <c r="H91" i="37"/>
  <c r="G91" i="37"/>
  <c r="G96" i="37"/>
  <c r="G32" i="29"/>
  <c r="H40" i="29"/>
  <c r="G40" i="29"/>
  <c r="G81" i="29"/>
  <c r="H14" i="36"/>
  <c r="G97" i="36"/>
  <c r="G93" i="36"/>
  <c r="G89" i="36"/>
  <c r="G84" i="36"/>
  <c r="G79" i="36"/>
  <c r="G75" i="36"/>
  <c r="G69" i="36"/>
  <c r="G64" i="36"/>
  <c r="G60" i="36"/>
  <c r="G56" i="36"/>
  <c r="G52" i="36"/>
  <c r="G47" i="36"/>
  <c r="G43" i="36"/>
  <c r="G39" i="36"/>
  <c r="G35" i="36"/>
  <c r="G31" i="36"/>
  <c r="G26" i="36"/>
  <c r="G21" i="36"/>
  <c r="G17" i="36"/>
  <c r="G12" i="36"/>
  <c r="G14" i="36"/>
  <c r="G16" i="36"/>
  <c r="H18" i="36"/>
  <c r="G18" i="36"/>
  <c r="G20" i="36"/>
  <c r="H23" i="36"/>
  <c r="G23" i="36"/>
  <c r="G25" i="36"/>
  <c r="H27" i="36"/>
  <c r="G27" i="36"/>
  <c r="G30" i="36"/>
  <c r="H32" i="36"/>
  <c r="G32" i="36"/>
  <c r="G34" i="36"/>
  <c r="H36" i="36"/>
  <c r="G36" i="36"/>
  <c r="G38" i="36"/>
  <c r="H40" i="36"/>
  <c r="G40" i="36"/>
  <c r="G42" i="36"/>
  <c r="H44" i="36"/>
  <c r="G44" i="36"/>
  <c r="G46" i="36"/>
  <c r="H48" i="36"/>
  <c r="G48" i="36"/>
  <c r="G51" i="36"/>
  <c r="H53" i="36"/>
  <c r="G53" i="36"/>
  <c r="G55" i="36"/>
  <c r="H57" i="36"/>
  <c r="G57" i="36"/>
  <c r="G59" i="36"/>
  <c r="H61" i="36"/>
  <c r="G61" i="36"/>
  <c r="G63" i="36"/>
  <c r="H65" i="36"/>
  <c r="G65" i="36"/>
  <c r="G68" i="36"/>
  <c r="H71" i="36"/>
  <c r="G71" i="36"/>
  <c r="G74" i="36"/>
  <c r="H76" i="36"/>
  <c r="G76" i="36"/>
  <c r="G78" i="36"/>
  <c r="H80" i="36"/>
  <c r="G80" i="36"/>
  <c r="G82" i="36"/>
  <c r="H85" i="36"/>
  <c r="G85" i="36"/>
  <c r="G87" i="36"/>
  <c r="H90" i="36"/>
  <c r="G90" i="36"/>
  <c r="G92" i="36"/>
  <c r="H94" i="36"/>
  <c r="G94" i="36"/>
  <c r="G96" i="36"/>
  <c r="F6" i="37"/>
  <c r="H72" i="37"/>
  <c r="G72" i="37"/>
  <c r="G82" i="37"/>
  <c r="H85" i="37"/>
  <c r="G85" i="37"/>
  <c r="H94" i="37"/>
  <c r="G94" i="37"/>
  <c r="G30" i="29"/>
  <c r="G79" i="29"/>
  <c r="H12" i="36"/>
  <c r="H8" i="36"/>
  <c r="H27" i="29"/>
  <c r="G27" i="29"/>
  <c r="H53" i="29"/>
  <c r="G53" i="29"/>
  <c r="H76" i="29"/>
  <c r="G76" i="29"/>
  <c r="G21" i="29"/>
  <c r="G45" i="29"/>
  <c r="G67" i="29"/>
  <c r="G88" i="29"/>
  <c r="H88" i="29"/>
  <c r="G92" i="29"/>
  <c r="H92" i="29"/>
  <c r="G84" i="29"/>
  <c r="G89" i="29"/>
  <c r="H89" i="29"/>
  <c r="H15" i="30"/>
  <c r="G15" i="30"/>
  <c r="H22" i="30"/>
  <c r="G22" i="30"/>
  <c r="H26" i="30"/>
  <c r="G26" i="30"/>
  <c r="H31" i="30"/>
  <c r="G31" i="30"/>
  <c r="H39" i="30"/>
  <c r="G39" i="30"/>
  <c r="H47" i="30"/>
  <c r="G47" i="30"/>
  <c r="H51" i="30"/>
  <c r="G51" i="30"/>
  <c r="H56" i="30"/>
  <c r="G56" i="30"/>
  <c r="H63" i="30"/>
  <c r="G63" i="30"/>
  <c r="H69" i="30"/>
  <c r="G69" i="30"/>
  <c r="H73" i="30"/>
  <c r="G73" i="30"/>
  <c r="H80" i="30"/>
  <c r="G80" i="30"/>
  <c r="H85" i="30"/>
  <c r="G85" i="30"/>
  <c r="H90" i="30"/>
  <c r="G90" i="30"/>
  <c r="H94" i="30"/>
  <c r="G94" i="30"/>
  <c r="G37" i="29"/>
  <c r="G50" i="29"/>
  <c r="G61" i="29"/>
  <c r="G72" i="29"/>
  <c r="H84" i="29"/>
  <c r="H19" i="30"/>
  <c r="G19" i="30"/>
  <c r="H23" i="30"/>
  <c r="G23" i="30"/>
  <c r="H27" i="30"/>
  <c r="G27" i="30"/>
  <c r="H32" i="30"/>
  <c r="G32" i="30"/>
  <c r="H40" i="30"/>
  <c r="G40" i="30"/>
  <c r="H53" i="30"/>
  <c r="G53" i="30"/>
  <c r="H57" i="30"/>
  <c r="G57" i="30"/>
  <c r="H64" i="30"/>
  <c r="G64" i="30"/>
  <c r="H70" i="30"/>
  <c r="G70" i="30"/>
  <c r="H76" i="30"/>
  <c r="G76" i="30"/>
  <c r="H81" i="30"/>
  <c r="G81" i="30"/>
  <c r="H86" i="30"/>
  <c r="G86" i="30"/>
  <c r="H91" i="30"/>
  <c r="G91" i="30"/>
  <c r="H95" i="30"/>
  <c r="G95" i="30"/>
  <c r="H12" i="29"/>
  <c r="H8" i="29"/>
  <c r="G93" i="29"/>
  <c r="G97" i="29"/>
  <c r="H97" i="29"/>
  <c r="G12" i="29"/>
  <c r="G15" i="29"/>
  <c r="G20" i="29"/>
  <c r="G22" i="29"/>
  <c r="G24" i="29"/>
  <c r="G26" i="29"/>
  <c r="G29" i="29"/>
  <c r="G31" i="29"/>
  <c r="G33" i="29"/>
  <c r="G39" i="29"/>
  <c r="G42" i="29"/>
  <c r="G47" i="29"/>
  <c r="G49" i="29"/>
  <c r="G51" i="29"/>
  <c r="G54" i="29"/>
  <c r="G56" i="29"/>
  <c r="G59" i="29"/>
  <c r="G63" i="29"/>
  <c r="G66" i="29"/>
  <c r="G69" i="29"/>
  <c r="G71" i="29"/>
  <c r="G73" i="29"/>
  <c r="G78" i="29"/>
  <c r="G80" i="29"/>
  <c r="G83" i="29"/>
  <c r="H93" i="29"/>
  <c r="F6" i="30"/>
  <c r="H6" i="29"/>
  <c r="G86" i="29"/>
  <c r="G91" i="29"/>
  <c r="G95" i="29"/>
  <c r="H12" i="30"/>
  <c r="H8" i="30"/>
  <c r="G12" i="30"/>
  <c r="H20" i="30"/>
  <c r="G20" i="30"/>
  <c r="H24" i="30"/>
  <c r="G24" i="30"/>
  <c r="H29" i="30"/>
  <c r="G29" i="30"/>
  <c r="H33" i="30"/>
  <c r="G33" i="30"/>
  <c r="H42" i="30"/>
  <c r="G42" i="30"/>
  <c r="H49" i="30"/>
  <c r="G49" i="30"/>
  <c r="H54" i="30"/>
  <c r="G54" i="30"/>
  <c r="H59" i="30"/>
  <c r="G59" i="30"/>
  <c r="H66" i="30"/>
  <c r="G66" i="30"/>
  <c r="H71" i="30"/>
  <c r="G71" i="30"/>
  <c r="H78" i="30"/>
  <c r="G78" i="30"/>
  <c r="H83" i="30"/>
  <c r="G83" i="30"/>
  <c r="H88" i="30"/>
  <c r="G88" i="30"/>
  <c r="H92" i="30"/>
  <c r="G92" i="30"/>
  <c r="H97" i="30"/>
  <c r="G97" i="30"/>
  <c r="G85" i="29"/>
  <c r="G90" i="29"/>
  <c r="G94" i="29"/>
  <c r="H13" i="30"/>
  <c r="G13" i="30"/>
  <c r="H21" i="30"/>
  <c r="G21" i="30"/>
  <c r="H25" i="30"/>
  <c r="G25" i="30"/>
  <c r="H30" i="30"/>
  <c r="G30" i="30"/>
  <c r="H37" i="30"/>
  <c r="G37" i="30"/>
  <c r="H45" i="30"/>
  <c r="G45" i="30"/>
  <c r="H50" i="30"/>
  <c r="G50" i="30"/>
  <c r="H55" i="30"/>
  <c r="G55" i="30"/>
  <c r="H61" i="30"/>
  <c r="G61" i="30"/>
  <c r="H67" i="30"/>
  <c r="G67" i="30"/>
  <c r="H72" i="30"/>
  <c r="G72" i="30"/>
  <c r="H79" i="30"/>
  <c r="G79" i="30"/>
  <c r="H84" i="30"/>
  <c r="G84" i="30"/>
  <c r="H89" i="30"/>
  <c r="G89" i="30"/>
  <c r="H93" i="30"/>
  <c r="G93" i="30"/>
  <c r="D7" i="63" l="1"/>
  <c r="D27" i="66"/>
  <c r="I6" i="65"/>
  <c r="D27" i="69"/>
  <c r="D7" i="66"/>
  <c r="D66" i="65"/>
  <c r="D6" i="68"/>
  <c r="D7" i="68"/>
  <c r="I7" i="68"/>
  <c r="I6" i="68"/>
  <c r="D46" i="65"/>
  <c r="D47" i="65"/>
  <c r="D6" i="65"/>
  <c r="D7" i="65"/>
  <c r="I47" i="65"/>
  <c r="I46" i="65"/>
  <c r="D27" i="65"/>
  <c r="D26" i="65"/>
  <c r="D27" i="68"/>
  <c r="D26" i="68"/>
  <c r="I26" i="65"/>
  <c r="I27" i="65"/>
  <c r="D26" i="62"/>
  <c r="D27" i="62"/>
  <c r="D47" i="62"/>
  <c r="D46" i="62"/>
  <c r="I47" i="62"/>
  <c r="I46" i="62"/>
  <c r="I27" i="62"/>
  <c r="I26" i="62"/>
  <c r="D7" i="62"/>
  <c r="D6" i="62"/>
  <c r="I7" i="62"/>
  <c r="I6" i="62"/>
  <c r="D27" i="60"/>
  <c r="D27" i="63"/>
  <c r="D26" i="63"/>
  <c r="D26" i="69"/>
  <c r="D26" i="60"/>
  <c r="D6" i="69"/>
  <c r="D6" i="66"/>
  <c r="D6" i="60"/>
  <c r="D26" i="66"/>
  <c r="D6" i="63"/>
  <c r="G6" i="50"/>
  <c r="D26" i="70"/>
  <c r="D26" i="64"/>
  <c r="D26" i="67"/>
  <c r="D27" i="67"/>
  <c r="D26" i="61"/>
  <c r="D27" i="61"/>
  <c r="I27" i="70"/>
  <c r="I27" i="64"/>
  <c r="I7" i="69"/>
  <c r="H6" i="43"/>
  <c r="I6" i="43" s="1"/>
  <c r="I66" i="51"/>
  <c r="I95" i="51"/>
  <c r="I64" i="51"/>
  <c r="I97" i="50"/>
  <c r="I6" i="50"/>
  <c r="I89" i="50"/>
  <c r="I72" i="50"/>
  <c r="I62" i="50"/>
  <c r="I29" i="50"/>
  <c r="I81" i="50"/>
  <c r="I17" i="50"/>
  <c r="I85" i="50"/>
  <c r="I12" i="30"/>
  <c r="I91" i="37"/>
  <c r="I45" i="37"/>
  <c r="I35" i="44"/>
  <c r="I24" i="44"/>
  <c r="I55" i="44"/>
  <c r="I21" i="44"/>
  <c r="I78" i="44"/>
  <c r="I62" i="44"/>
  <c r="I54" i="44"/>
  <c r="I29" i="44"/>
  <c r="I67" i="44"/>
  <c r="I75" i="44"/>
  <c r="I89" i="44"/>
  <c r="I94" i="44"/>
  <c r="I86" i="44"/>
  <c r="I70" i="44"/>
  <c r="I18" i="44"/>
  <c r="I63" i="44"/>
  <c r="I19" i="44"/>
  <c r="I32" i="44"/>
  <c r="I87" i="44"/>
  <c r="I47" i="44"/>
  <c r="I44" i="44"/>
  <c r="I60" i="44"/>
  <c r="I6" i="29"/>
  <c r="I93" i="29"/>
  <c r="I30" i="36"/>
  <c r="I80" i="43"/>
  <c r="H6" i="44"/>
  <c r="I6" i="44" s="1"/>
  <c r="I23" i="30"/>
  <c r="I47" i="30"/>
  <c r="I22" i="30"/>
  <c r="I45" i="30"/>
  <c r="I21" i="30"/>
  <c r="I42" i="30"/>
  <c r="I20" i="30"/>
  <c r="I40" i="30"/>
  <c r="I27" i="30"/>
  <c r="I39" i="30"/>
  <c r="I26" i="30"/>
  <c r="I15" i="30"/>
  <c r="I32" i="30"/>
  <c r="I31" i="30"/>
  <c r="I30" i="30"/>
  <c r="I29" i="30"/>
  <c r="I50" i="30"/>
  <c r="I37" i="30"/>
  <c r="I25" i="30"/>
  <c r="I13" i="30"/>
  <c r="I49" i="30"/>
  <c r="I33" i="30"/>
  <c r="I24" i="30"/>
  <c r="I19" i="30"/>
  <c r="I89" i="30"/>
  <c r="I67" i="30"/>
  <c r="I79" i="30"/>
  <c r="I55" i="30"/>
  <c r="I93" i="30"/>
  <c r="I84" i="30"/>
  <c r="I72" i="30"/>
  <c r="I61" i="30"/>
  <c r="I81" i="37"/>
  <c r="I12" i="37"/>
  <c r="I97" i="37"/>
  <c r="I69" i="37"/>
  <c r="I48" i="37"/>
  <c r="I32" i="37"/>
  <c r="I15" i="37"/>
  <c r="I29" i="37"/>
  <c r="I68" i="37"/>
  <c r="I52" i="37"/>
  <c r="I35" i="37"/>
  <c r="I18" i="37"/>
  <c r="I37" i="37"/>
  <c r="I58" i="37"/>
  <c r="I42" i="37"/>
  <c r="I25" i="37"/>
  <c r="I94" i="37"/>
  <c r="I80" i="37"/>
  <c r="I84" i="37"/>
  <c r="I87" i="37"/>
  <c r="I64" i="37"/>
  <c r="I44" i="37"/>
  <c r="I27" i="37"/>
  <c r="I61" i="37"/>
  <c r="I82" i="37"/>
  <c r="I63" i="37"/>
  <c r="I47" i="37"/>
  <c r="I31" i="37"/>
  <c r="I14" i="37"/>
  <c r="I24" i="37"/>
  <c r="I55" i="37"/>
  <c r="I38" i="37"/>
  <c r="I17" i="37"/>
  <c r="I33" i="37"/>
  <c r="I71" i="37"/>
  <c r="I92" i="37"/>
  <c r="I95" i="37"/>
  <c r="I72" i="37"/>
  <c r="I90" i="37"/>
  <c r="I76" i="37"/>
  <c r="I89" i="37"/>
  <c r="I79" i="37"/>
  <c r="I60" i="37"/>
  <c r="I40" i="37"/>
  <c r="I23" i="37"/>
  <c r="I50" i="37"/>
  <c r="I78" i="37"/>
  <c r="I59" i="37"/>
  <c r="I43" i="37"/>
  <c r="I26" i="37"/>
  <c r="I65" i="37"/>
  <c r="I66" i="37"/>
  <c r="I51" i="37"/>
  <c r="I34" i="37"/>
  <c r="I16" i="37"/>
  <c r="I96" i="37"/>
  <c r="I85" i="37"/>
  <c r="I77" i="37"/>
  <c r="I86" i="37"/>
  <c r="I93" i="37"/>
  <c r="I75" i="37"/>
  <c r="I53" i="37"/>
  <c r="I36" i="37"/>
  <c r="I19" i="37"/>
  <c r="I41" i="37"/>
  <c r="I74" i="37"/>
  <c r="I56" i="37"/>
  <c r="I39" i="37"/>
  <c r="I21" i="37"/>
  <c r="I54" i="37"/>
  <c r="I62" i="37"/>
  <c r="I46" i="37"/>
  <c r="I30" i="37"/>
  <c r="I57" i="37"/>
  <c r="I20" i="37"/>
  <c r="I28" i="44"/>
  <c r="I12" i="44"/>
  <c r="I97" i="44"/>
  <c r="I84" i="44"/>
  <c r="I81" i="44"/>
  <c r="I68" i="44"/>
  <c r="I65" i="44"/>
  <c r="I52" i="44"/>
  <c r="I45" i="44"/>
  <c r="I38" i="44"/>
  <c r="I49" i="44"/>
  <c r="I25" i="44"/>
  <c r="I77" i="44"/>
  <c r="I41" i="44"/>
  <c r="I15" i="44"/>
  <c r="I39" i="44"/>
  <c r="I72" i="44"/>
  <c r="I96" i="44"/>
  <c r="I64" i="44"/>
  <c r="I40" i="44"/>
  <c r="I85" i="44"/>
  <c r="I53" i="44"/>
  <c r="I13" i="44"/>
  <c r="I30" i="44"/>
  <c r="I73" i="44"/>
  <c r="I20" i="44"/>
  <c r="I71" i="44"/>
  <c r="I34" i="44"/>
  <c r="I23" i="44"/>
  <c r="I59" i="44"/>
  <c r="I83" i="44"/>
  <c r="I51" i="44"/>
  <c r="I37" i="44"/>
  <c r="I79" i="44"/>
  <c r="I43" i="44"/>
  <c r="I92" i="44"/>
  <c r="I33" i="44"/>
  <c r="I57" i="44"/>
  <c r="I90" i="44"/>
  <c r="I82" i="44"/>
  <c r="I74" i="44"/>
  <c r="I66" i="44"/>
  <c r="I58" i="44"/>
  <c r="I50" i="44"/>
  <c r="I42" i="44"/>
  <c r="I36" i="44"/>
  <c r="I16" i="44"/>
  <c r="I93" i="44"/>
  <c r="I61" i="44"/>
  <c r="I31" i="44"/>
  <c r="I95" i="44"/>
  <c r="I91" i="44"/>
  <c r="I56" i="44"/>
  <c r="I80" i="44"/>
  <c r="I48" i="44"/>
  <c r="I27" i="44"/>
  <c r="I69" i="44"/>
  <c r="I26" i="44"/>
  <c r="I76" i="44"/>
  <c r="I14" i="44"/>
  <c r="I17" i="44"/>
  <c r="I20" i="29"/>
  <c r="I54" i="29"/>
  <c r="I30" i="29"/>
  <c r="I83" i="29"/>
  <c r="I47" i="29"/>
  <c r="I22" i="29"/>
  <c r="I50" i="29"/>
  <c r="I25" i="29"/>
  <c r="I23" i="29"/>
  <c r="I29" i="29"/>
  <c r="I71" i="29"/>
  <c r="I26" i="29"/>
  <c r="I32" i="29"/>
  <c r="I69" i="29"/>
  <c r="I27" i="29"/>
  <c r="I97" i="29"/>
  <c r="I80" i="29"/>
  <c r="I66" i="29"/>
  <c r="I84" i="29"/>
  <c r="I40" i="29"/>
  <c r="I19" i="29"/>
  <c r="I39" i="29"/>
  <c r="I15" i="29"/>
  <c r="I45" i="29"/>
  <c r="I21" i="29"/>
  <c r="I49" i="29"/>
  <c r="I24" i="29"/>
  <c r="I56" i="29"/>
  <c r="I48" i="29"/>
  <c r="I33" i="29"/>
  <c r="I78" i="29"/>
  <c r="I59" i="29"/>
  <c r="I31" i="29"/>
  <c r="I37" i="29"/>
  <c r="I13" i="29"/>
  <c r="I42" i="29"/>
  <c r="I85" i="36"/>
  <c r="I72" i="36"/>
  <c r="I46" i="36"/>
  <c r="I77" i="36"/>
  <c r="I54" i="36"/>
  <c r="I39" i="36"/>
  <c r="I45" i="36"/>
  <c r="I87" i="36"/>
  <c r="I63" i="36"/>
  <c r="I90" i="36"/>
  <c r="I71" i="36"/>
  <c r="I53" i="36"/>
  <c r="I36" i="36"/>
  <c r="I18" i="36"/>
  <c r="I64" i="36"/>
  <c r="I31" i="36"/>
  <c r="I34" i="36"/>
  <c r="I66" i="36"/>
  <c r="I33" i="36"/>
  <c r="I78" i="36"/>
  <c r="I42" i="36"/>
  <c r="I65" i="36"/>
  <c r="I48" i="36"/>
  <c r="I32" i="36"/>
  <c r="I14" i="36"/>
  <c r="I41" i="36"/>
  <c r="I75" i="36"/>
  <c r="I81" i="36"/>
  <c r="I79" i="36"/>
  <c r="I19" i="36"/>
  <c r="I60" i="36"/>
  <c r="I57" i="36"/>
  <c r="I40" i="36"/>
  <c r="I23" i="36"/>
  <c r="I6" i="36"/>
  <c r="I58" i="36"/>
  <c r="I24" i="36"/>
  <c r="I16" i="36"/>
  <c r="I56" i="36"/>
  <c r="I21" i="36"/>
  <c r="I62" i="36"/>
  <c r="I29" i="36"/>
  <c r="I51" i="36"/>
  <c r="I43" i="36"/>
  <c r="I76" i="36"/>
  <c r="I95" i="36"/>
  <c r="I74" i="36"/>
  <c r="I69" i="36"/>
  <c r="I55" i="36"/>
  <c r="I52" i="36"/>
  <c r="I38" i="36"/>
  <c r="I35" i="36"/>
  <c r="I20" i="36"/>
  <c r="I17" i="36"/>
  <c r="I80" i="36"/>
  <c r="I61" i="36"/>
  <c r="I44" i="36"/>
  <c r="I27" i="36"/>
  <c r="I84" i="36"/>
  <c r="I47" i="36"/>
  <c r="I68" i="36"/>
  <c r="I86" i="36"/>
  <c r="I50" i="36"/>
  <c r="I15" i="36"/>
  <c r="I59" i="36"/>
  <c r="I25" i="36"/>
  <c r="I37" i="36"/>
  <c r="I26" i="36"/>
  <c r="I82" i="36"/>
  <c r="I92" i="43"/>
  <c r="I84" i="43"/>
  <c r="I76" i="43"/>
  <c r="I68" i="43"/>
  <c r="I60" i="43"/>
  <c r="I52" i="43"/>
  <c r="I42" i="43"/>
  <c r="I34" i="43"/>
  <c r="I26" i="43"/>
  <c r="I18" i="43"/>
  <c r="I73" i="43"/>
  <c r="I53" i="43"/>
  <c r="I33" i="43"/>
  <c r="I13" i="43"/>
  <c r="I35" i="43"/>
  <c r="I95" i="43"/>
  <c r="I75" i="43"/>
  <c r="I55" i="43"/>
  <c r="I29" i="43"/>
  <c r="I89" i="43"/>
  <c r="I65" i="43"/>
  <c r="I90" i="43"/>
  <c r="I82" i="43"/>
  <c r="I74" i="43"/>
  <c r="I66" i="43"/>
  <c r="I58" i="43"/>
  <c r="I50" i="43"/>
  <c r="I40" i="43"/>
  <c r="I32" i="43"/>
  <c r="I24" i="43"/>
  <c r="I16" i="43"/>
  <c r="I97" i="43"/>
  <c r="I67" i="43"/>
  <c r="I47" i="43"/>
  <c r="I27" i="43"/>
  <c r="I31" i="43"/>
  <c r="I91" i="43"/>
  <c r="I71" i="43"/>
  <c r="I51" i="43"/>
  <c r="I21" i="43"/>
  <c r="I81" i="43"/>
  <c r="I49" i="43"/>
  <c r="I88" i="43"/>
  <c r="I72" i="43"/>
  <c r="I56" i="43"/>
  <c r="I48" i="43"/>
  <c r="I38" i="43"/>
  <c r="I30" i="43"/>
  <c r="I22" i="43"/>
  <c r="I14" i="43"/>
  <c r="I85" i="43"/>
  <c r="I61" i="43"/>
  <c r="I41" i="43"/>
  <c r="I25" i="43"/>
  <c r="I23" i="43"/>
  <c r="I87" i="43"/>
  <c r="I63" i="43"/>
  <c r="I45" i="43"/>
  <c r="I17" i="43"/>
  <c r="I77" i="43"/>
  <c r="I12" i="43"/>
  <c r="I64" i="43"/>
  <c r="I94" i="43"/>
  <c r="I86" i="43"/>
  <c r="I78" i="43"/>
  <c r="I70" i="43"/>
  <c r="I62" i="43"/>
  <c r="I54" i="43"/>
  <c r="I44" i="43"/>
  <c r="I36" i="43"/>
  <c r="I28" i="43"/>
  <c r="I20" i="43"/>
  <c r="I79" i="43"/>
  <c r="I57" i="43"/>
  <c r="I39" i="43"/>
  <c r="I19" i="43"/>
  <c r="I43" i="43"/>
  <c r="I15" i="43"/>
  <c r="I83" i="43"/>
  <c r="I59" i="43"/>
  <c r="I37" i="43"/>
  <c r="I93" i="43"/>
  <c r="I69" i="43"/>
  <c r="I96" i="43"/>
  <c r="I97" i="30"/>
  <c r="I88" i="30"/>
  <c r="I78" i="30"/>
  <c r="I66" i="30"/>
  <c r="I54" i="30"/>
  <c r="I12" i="29"/>
  <c r="I86" i="29"/>
  <c r="I95" i="29"/>
  <c r="I85" i="29"/>
  <c r="I91" i="29"/>
  <c r="I91" i="30"/>
  <c r="I81" i="30"/>
  <c r="I70" i="30"/>
  <c r="I57" i="30"/>
  <c r="I70" i="29"/>
  <c r="I94" i="30"/>
  <c r="I85" i="30"/>
  <c r="I73" i="30"/>
  <c r="I63" i="30"/>
  <c r="I51" i="30"/>
  <c r="I72" i="29"/>
  <c r="I53" i="29"/>
  <c r="I90" i="29"/>
  <c r="I55" i="29"/>
  <c r="I90" i="51"/>
  <c r="I82" i="51"/>
  <c r="I62" i="51"/>
  <c r="I44" i="51"/>
  <c r="I12" i="51"/>
  <c r="I16" i="51"/>
  <c r="I20" i="51"/>
  <c r="I24" i="51"/>
  <c r="I34" i="51"/>
  <c r="I53" i="51"/>
  <c r="I69" i="51"/>
  <c r="I63" i="51"/>
  <c r="I28" i="51"/>
  <c r="I92" i="50"/>
  <c r="I84" i="50"/>
  <c r="I76" i="50"/>
  <c r="I64" i="50"/>
  <c r="I54" i="50"/>
  <c r="I19" i="50"/>
  <c r="I50" i="51"/>
  <c r="I71" i="51"/>
  <c r="I40" i="51"/>
  <c r="I74" i="50"/>
  <c r="I51" i="50"/>
  <c r="I39" i="50"/>
  <c r="I36" i="51"/>
  <c r="I71" i="50"/>
  <c r="I63" i="50"/>
  <c r="I55" i="50"/>
  <c r="I45" i="50"/>
  <c r="I36" i="50"/>
  <c r="I28" i="50"/>
  <c r="I20" i="50"/>
  <c r="I95" i="50"/>
  <c r="I91" i="50"/>
  <c r="I87" i="50"/>
  <c r="I83" i="50"/>
  <c r="I79" i="50"/>
  <c r="I94" i="50"/>
  <c r="I90" i="50"/>
  <c r="I86" i="50"/>
  <c r="I82" i="50"/>
  <c r="I78" i="50"/>
  <c r="I12" i="50"/>
  <c r="I76" i="29"/>
  <c r="I91" i="51"/>
  <c r="I87" i="51"/>
  <c r="I83" i="51"/>
  <c r="I79" i="51"/>
  <c r="I92" i="51"/>
  <c r="I84" i="51"/>
  <c r="I60" i="51"/>
  <c r="I41" i="51"/>
  <c r="I13" i="51"/>
  <c r="I17" i="51"/>
  <c r="I21" i="51"/>
  <c r="I25" i="51"/>
  <c r="I38" i="51"/>
  <c r="I57" i="51"/>
  <c r="I73" i="51"/>
  <c r="I27" i="51"/>
  <c r="I59" i="51"/>
  <c r="I37" i="50"/>
  <c r="I27" i="50"/>
  <c r="I31" i="51"/>
  <c r="I67" i="50"/>
  <c r="I59" i="50"/>
  <c r="I50" i="50"/>
  <c r="I40" i="50"/>
  <c r="I32" i="50"/>
  <c r="I24" i="50"/>
  <c r="I16" i="50"/>
  <c r="I58" i="51"/>
  <c r="I60" i="50"/>
  <c r="I49" i="50"/>
  <c r="I25" i="50"/>
  <c r="I15" i="50"/>
  <c r="I67" i="51"/>
  <c r="I32" i="51"/>
  <c r="I89" i="29"/>
  <c r="I61" i="29"/>
  <c r="I88" i="29"/>
  <c r="I92" i="30"/>
  <c r="I83" i="30"/>
  <c r="I71" i="30"/>
  <c r="I59" i="30"/>
  <c r="G6" i="30"/>
  <c r="H6" i="30"/>
  <c r="I6" i="30" s="1"/>
  <c r="I73" i="29"/>
  <c r="I63" i="29"/>
  <c r="I51" i="29"/>
  <c r="I95" i="30"/>
  <c r="I86" i="30"/>
  <c r="I76" i="30"/>
  <c r="I64" i="30"/>
  <c r="I53" i="30"/>
  <c r="I81" i="29"/>
  <c r="I57" i="29"/>
  <c r="I90" i="30"/>
  <c r="I80" i="30"/>
  <c r="I69" i="30"/>
  <c r="I56" i="30"/>
  <c r="I67" i="29"/>
  <c r="I97" i="36"/>
  <c r="I93" i="36"/>
  <c r="I89" i="36"/>
  <c r="I12" i="36"/>
  <c r="I96" i="36"/>
  <c r="I92" i="36"/>
  <c r="I94" i="36"/>
  <c r="I64" i="29"/>
  <c r="I91" i="36"/>
  <c r="I93" i="50"/>
  <c r="I77" i="50"/>
  <c r="I94" i="51"/>
  <c r="I86" i="51"/>
  <c r="I78" i="51"/>
  <c r="I54" i="51"/>
  <c r="I35" i="51"/>
  <c r="I14" i="51"/>
  <c r="I18" i="51"/>
  <c r="I22" i="51"/>
  <c r="I26" i="51"/>
  <c r="I42" i="51"/>
  <c r="I61" i="51"/>
  <c r="I68" i="51"/>
  <c r="H6" i="51"/>
  <c r="I6" i="51" s="1"/>
  <c r="I39" i="51"/>
  <c r="I70" i="50"/>
  <c r="I47" i="50"/>
  <c r="I35" i="50"/>
  <c r="I13" i="50"/>
  <c r="I56" i="51"/>
  <c r="I96" i="50"/>
  <c r="I88" i="50"/>
  <c r="I80" i="50"/>
  <c r="I68" i="50"/>
  <c r="I58" i="50"/>
  <c r="I33" i="50"/>
  <c r="I23" i="50"/>
  <c r="I49" i="51"/>
  <c r="I73" i="50"/>
  <c r="I65" i="50"/>
  <c r="I57" i="50"/>
  <c r="I48" i="50"/>
  <c r="I38" i="50"/>
  <c r="I30" i="50"/>
  <c r="I22" i="50"/>
  <c r="I14" i="50"/>
  <c r="I92" i="29"/>
  <c r="I94" i="29"/>
  <c r="G6" i="37"/>
  <c r="H6" i="37"/>
  <c r="I6" i="37" s="1"/>
  <c r="I79" i="29"/>
  <c r="I97" i="51"/>
  <c r="I93" i="51"/>
  <c r="I89" i="51"/>
  <c r="I85" i="51"/>
  <c r="I81" i="51"/>
  <c r="I77" i="51"/>
  <c r="I70" i="51"/>
  <c r="I96" i="51"/>
  <c r="I88" i="51"/>
  <c r="I80" i="51"/>
  <c r="I74" i="51"/>
  <c r="I51" i="51"/>
  <c r="I33" i="51"/>
  <c r="I15" i="51"/>
  <c r="I19" i="51"/>
  <c r="I23" i="51"/>
  <c r="I30" i="51"/>
  <c r="I48" i="51"/>
  <c r="I65" i="51"/>
  <c r="I72" i="51"/>
  <c r="I37" i="51"/>
  <c r="I56" i="50"/>
  <c r="I44" i="50"/>
  <c r="I21" i="50"/>
  <c r="I55" i="51"/>
  <c r="I69" i="50"/>
  <c r="I61" i="50"/>
  <c r="I53" i="50"/>
  <c r="I42" i="50"/>
  <c r="I34" i="50"/>
  <c r="I26" i="50"/>
  <c r="I18" i="50"/>
  <c r="I76" i="51"/>
  <c r="I29" i="51"/>
  <c r="I45" i="51"/>
  <c r="I66" i="50"/>
  <c r="I41" i="50"/>
  <c r="I31" i="50"/>
  <c r="I47" i="51"/>
  <c r="I7" i="60" l="1"/>
  <c r="I26" i="66"/>
  <c r="I27" i="60"/>
  <c r="D68" i="65"/>
  <c r="I29" i="65"/>
  <c r="I28" i="65"/>
  <c r="I8" i="65"/>
  <c r="D29" i="65"/>
  <c r="D28" i="65"/>
  <c r="D9" i="68"/>
  <c r="D8" i="68"/>
  <c r="D48" i="65"/>
  <c r="D49" i="65"/>
  <c r="D28" i="68"/>
  <c r="D29" i="68"/>
  <c r="I8" i="68"/>
  <c r="I9" i="68"/>
  <c r="I48" i="65"/>
  <c r="I49" i="65"/>
  <c r="D9" i="65"/>
  <c r="D8" i="65"/>
  <c r="I28" i="62"/>
  <c r="I29" i="62"/>
  <c r="I49" i="62"/>
  <c r="I48" i="62"/>
  <c r="D8" i="62"/>
  <c r="D9" i="62"/>
  <c r="I8" i="62"/>
  <c r="I9" i="62"/>
  <c r="D49" i="62"/>
  <c r="D48" i="62"/>
  <c r="D29" i="62"/>
  <c r="D28" i="62"/>
  <c r="I26" i="69"/>
  <c r="I7" i="63"/>
  <c r="I26" i="60"/>
  <c r="I27" i="69"/>
  <c r="I27" i="66"/>
  <c r="I26" i="63"/>
  <c r="I6" i="60"/>
  <c r="I6" i="69"/>
  <c r="I6" i="66"/>
  <c r="I7" i="66"/>
  <c r="I27" i="63"/>
  <c r="I6" i="63"/>
  <c r="D7" i="61"/>
  <c r="I7" i="64"/>
  <c r="D6" i="64"/>
  <c r="D6" i="61"/>
  <c r="D7" i="64"/>
  <c r="I26" i="70"/>
  <c r="I26" i="67"/>
  <c r="I27" i="67"/>
  <c r="I26" i="61"/>
  <c r="I27" i="61"/>
  <c r="I26" i="64"/>
  <c r="D6" i="70"/>
  <c r="D7" i="70"/>
  <c r="I7" i="70"/>
  <c r="D7" i="67"/>
  <c r="D6" i="67"/>
  <c r="I7" i="61" l="1"/>
  <c r="I6" i="70"/>
  <c r="I6" i="61"/>
  <c r="I6" i="64"/>
  <c r="I7" i="67"/>
  <c r="I6" i="6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<sst xmlns="http://schemas.openxmlformats.org/spreadsheetml/2006/main" count="7076" uniqueCount="477">
  <si>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</si>
  <si>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</si>
  <si>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</si>
  <si>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</si>
  <si>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</si>
  <si>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</si>
  <si>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</si>
  <si>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</si>
  <si>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</si>
  <si>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</si>
  <si>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１．人文社会科専攻</t>
    <rPh sb="2" eb="4">
      <t>ジンブン</t>
    </rPh>
    <rPh sb="4" eb="6">
      <t>シャカイ</t>
    </rPh>
    <rPh sb="6" eb="7">
      <t>カ</t>
    </rPh>
    <rPh sb="7" eb="9">
      <t>センコウ</t>
    </rPh>
    <phoneticPr fontId="1"/>
  </si>
  <si>
    <t>２．教育学専攻</t>
    <rPh sb="2" eb="4">
      <t>キョウイク</t>
    </rPh>
    <rPh sb="4" eb="7">
      <t>ガクセンコウ</t>
    </rPh>
    <phoneticPr fontId="1"/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</si>
  <si>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</si>
  <si>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</si>
  <si>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</si>
  <si>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</si>
  <si>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</si>
  <si>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</si>
  <si>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</si>
  <si>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</si>
  <si>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</si>
  <si>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</si>
  <si>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7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</si>
  <si>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</si>
  <si>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</si>
  <si>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</si>
  <si>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</si>
  <si>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</si>
  <si>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</si>
  <si>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</si>
  <si>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</si>
  <si>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</si>
  <si>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</si>
  <si>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</si>
  <si>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</si>
  <si>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</si>
  <si>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</si>
  <si>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</si>
  <si>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</si>
  <si>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</si>
  <si>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</si>
  <si>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</si>
  <si>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</si>
  <si>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</si>
  <si>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</si>
  <si>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</si>
  <si>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</si>
  <si>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</si>
  <si>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</si>
  <si>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</si>
  <si>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</si>
  <si>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</si>
  <si>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</si>
  <si>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</si>
  <si>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</si>
  <si>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</si>
  <si>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</si>
  <si>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</si>
  <si>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</si>
  <si>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</si>
  <si>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</si>
  <si>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</si>
  <si>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</si>
  <si>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</si>
  <si>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</si>
  <si>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</si>
  <si>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</si>
  <si>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</si>
  <si>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</si>
  <si>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</si>
  <si>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</si>
  <si>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</si>
  <si>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</si>
  <si>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</si>
  <si>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</si>
  <si>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</si>
  <si>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</si>
  <si>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</si>
  <si>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</si>
  <si>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</si>
  <si>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</si>
  <si>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</si>
  <si>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</si>
  <si>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</si>
  <si>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</si>
  <si>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</si>
  <si>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</si>
  <si>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</si>
  <si>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</si>
  <si>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</si>
  <si>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</si>
  <si>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</si>
  <si>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</si>
  <si>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</si>
  <si>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</si>
  <si>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</si>
  <si>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</si>
  <si>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</si>
  <si>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</si>
  <si>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</si>
  <si>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</si>
  <si>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</si>
  <si>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</si>
  <si>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</si>
  <si>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</si>
  <si>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</si>
  <si>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</si>
  <si>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</si>
  <si>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</si>
  <si>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</si>
  <si>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</si>
  <si>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</si>
  <si>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</si>
  <si>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</si>
  <si>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</si>
  <si>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</si>
  <si>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</si>
  <si>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</si>
  <si>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</si>
  <si>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</si>
  <si>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</si>
  <si>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</si>
  <si>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</si>
  <si>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</si>
  <si>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</si>
  <si>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</si>
  <si>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</si>
  <si>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</si>
  <si>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</si>
  <si>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</si>
  <si>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</si>
  <si>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</si>
  <si>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</si>
  <si>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</si>
  <si>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</si>
  <si>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</si>
  <si>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</si>
  <si>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</si>
  <si>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</si>
  <si>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</si>
  <si>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</si>
  <si>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</si>
  <si>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</si>
  <si>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</si>
  <si>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</si>
  <si>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</si>
  <si>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</si>
  <si>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</si>
  <si>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</si>
  <si>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</si>
  <si>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</si>
  <si>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</si>
  <si>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</si>
  <si>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</si>
  <si>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</si>
  <si>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</si>
  <si>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</si>
  <si>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</si>
  <si>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</si>
  <si>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</si>
  <si>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</si>
  <si>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</si>
  <si>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</si>
  <si>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</si>
  <si>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</si>
  <si>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</si>
  <si>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</si>
  <si>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</si>
  <si>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</si>
  <si>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</si>
  <si>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</si>
  <si>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</si>
  <si>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</si>
  <si>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</si>
  <si>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</si>
  <si>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</si>
  <si>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</si>
  <si>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</si>
  <si>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</si>
  <si>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</si>
  <si>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</si>
  <si>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</si>
  <si>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</si>
  <si>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</si>
  <si>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</si>
  <si>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</si>
  <si>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</si>
  <si>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</si>
  <si>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</si>
  <si>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</si>
  <si>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</si>
  <si>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</si>
  <si>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</si>
  <si>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</si>
  <si>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</si>
  <si>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</si>
  <si>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■目次</t>
    <phoneticPr fontId="1"/>
  </si>
  <si>
    <t>目次に戻る</t>
    <rPh sb="0" eb="2">
      <t>モクジ</t>
    </rPh>
    <rPh sb="3" eb="4">
      <t>モド</t>
    </rPh>
    <phoneticPr fontId="1"/>
  </si>
  <si>
    <t>４．入学者数</t>
    <rPh sb="2" eb="6">
      <t>ニュウガクシャスウ</t>
    </rPh>
    <phoneticPr fontId="1"/>
  </si>
  <si>
    <t>4-1.2017</t>
  </si>
  <si>
    <t>4-1.2018</t>
  </si>
  <si>
    <t>4-1.2019</t>
  </si>
  <si>
    <t>4-1.2020</t>
  </si>
  <si>
    <t>4-1.2021</t>
  </si>
  <si>
    <t>4-2.2017</t>
  </si>
  <si>
    <t>4-2.2018</t>
  </si>
  <si>
    <t>4-2.2019</t>
  </si>
  <si>
    <t>4-2.2020</t>
  </si>
  <si>
    <t>4-2.2021</t>
  </si>
  <si>
    <t>4-3.2017</t>
  </si>
  <si>
    <t>4-3.2018</t>
  </si>
  <si>
    <t>4-3.2019</t>
  </si>
  <si>
    <t>4-3.2020</t>
  </si>
  <si>
    <t>4-3.2021</t>
  </si>
  <si>
    <t>4-4.2017</t>
  </si>
  <si>
    <t>4-4.2018</t>
  </si>
  <si>
    <t>4-4.2019</t>
  </si>
  <si>
    <t>4-4.2020</t>
  </si>
  <si>
    <t>4-4.2021</t>
  </si>
  <si>
    <t>■国立大学（合計）</t>
    <rPh sb="1" eb="5">
      <t>コクリツダイガク</t>
    </rPh>
    <rPh sb="6" eb="8">
      <t>ゴウケイ</t>
    </rPh>
    <phoneticPr fontId="1"/>
  </si>
  <si>
    <t>（１）．学士課程</t>
    <rPh sb="4" eb="8">
      <t>ガクシカテイ</t>
    </rPh>
    <phoneticPr fontId="1"/>
  </si>
  <si>
    <t>①．総計</t>
    <rPh sb="2" eb="4">
      <t>ソウケイ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</si>
  <si>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</si>
  <si>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</si>
  <si>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</si>
  <si>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</si>
  <si>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</si>
  <si>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―</t>
    <phoneticPr fontId="1"/>
  </si>
  <si>
    <t>国立大学平均</t>
    <rPh sb="0" eb="4">
      <t>コクリツダイガク</t>
    </rPh>
    <rPh sb="4" eb="6">
      <t>ヘイキン</t>
    </rPh>
    <phoneticPr fontId="1"/>
  </si>
  <si>
    <t>ベンチマーク大学平均</t>
    <rPh sb="6" eb="10">
      <t>ダイガクヘイキン</t>
    </rPh>
    <phoneticPr fontId="1"/>
  </si>
  <si>
    <t>（１）．学士課程</t>
    <rPh sb="4" eb="6">
      <t>ガクシ</t>
    </rPh>
    <rPh sb="6" eb="8">
      <t>カテイ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</si>
  <si>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</si>
  <si>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</si>
  <si>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</si>
  <si>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③．高知大学：学部別</t>
    <rPh sb="7" eb="10">
      <t>ガクブベツ</t>
    </rPh>
    <phoneticPr fontId="1"/>
  </si>
  <si>
    <t>ⅱ．教育学部</t>
    <rPh sb="2" eb="4">
      <t>キョウイク</t>
    </rPh>
    <rPh sb="4" eb="6">
      <t>ガクブ</t>
    </rPh>
    <phoneticPr fontId="1"/>
  </si>
  <si>
    <t>（２）．修士課程</t>
    <rPh sb="4" eb="6">
      <t>シュウシ</t>
    </rPh>
    <rPh sb="6" eb="8">
      <t>カテイ</t>
    </rPh>
    <phoneticPr fontId="1"/>
  </si>
  <si>
    <t>③．高知大学：専攻別</t>
    <rPh sb="2" eb="6">
      <t>コウチダイガク</t>
    </rPh>
    <rPh sb="7" eb="9">
      <t>センコウ</t>
    </rPh>
    <rPh sb="9" eb="10">
      <t>ベツ</t>
    </rPh>
    <phoneticPr fontId="1"/>
  </si>
  <si>
    <t>ⅰ．人文社会科学専攻</t>
    <rPh sb="2" eb="4">
      <t>ジンブン</t>
    </rPh>
    <rPh sb="4" eb="6">
      <t>シャカイ</t>
    </rPh>
    <rPh sb="6" eb="8">
      <t>カガク</t>
    </rPh>
    <rPh sb="8" eb="10">
      <t>センコウ</t>
    </rPh>
    <phoneticPr fontId="1"/>
  </si>
  <si>
    <t>ⅳ．医科学専攻</t>
    <rPh sb="2" eb="7">
      <t>イカガクセンコウ</t>
    </rPh>
    <phoneticPr fontId="1"/>
  </si>
  <si>
    <t>ⅴ．看護学専攻</t>
    <rPh sb="2" eb="7">
      <t>カンゴガクセンコウ</t>
    </rPh>
    <phoneticPr fontId="1"/>
  </si>
  <si>
    <t>（３）．博士課程</t>
    <rPh sb="4" eb="6">
      <t>ハカセ</t>
    </rPh>
    <rPh sb="6" eb="8">
      <t>カテイ</t>
    </rPh>
    <phoneticPr fontId="1"/>
  </si>
  <si>
    <t>③．高知大学：専攻別</t>
    <rPh sb="2" eb="6">
      <t>コウチダイガク</t>
    </rPh>
    <rPh sb="7" eb="10">
      <t>センコウベツ</t>
    </rPh>
    <phoneticPr fontId="1"/>
  </si>
  <si>
    <t>ⅰ．応用自然科学専攻</t>
    <rPh sb="2" eb="4">
      <t>オウヨウ</t>
    </rPh>
    <rPh sb="4" eb="6">
      <t>シゼン</t>
    </rPh>
    <rPh sb="6" eb="8">
      <t>カガク</t>
    </rPh>
    <rPh sb="8" eb="10">
      <t>センコウ</t>
    </rPh>
    <phoneticPr fontId="1"/>
  </si>
  <si>
    <t>ⅱ．医学専攻</t>
    <rPh sb="2" eb="6">
      <t>イガクセンコウ</t>
    </rPh>
    <phoneticPr fontId="1"/>
  </si>
  <si>
    <t>ⅲ．黒潮圏総合科学専攻</t>
    <rPh sb="2" eb="5">
      <t>クロシオケン</t>
    </rPh>
    <rPh sb="5" eb="11">
      <t>ソウゴウカガクセンコウ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</si>
  <si>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</si>
  <si>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</si>
  <si>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</si>
  <si>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</si>
  <si>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入学者数の
推移</t>
    <rPh sb="6" eb="8">
      <t>スイイ</t>
    </rPh>
    <phoneticPr fontId="1"/>
  </si>
  <si>
    <t>―</t>
  </si>
  <si>
    <t>4-1-1.学士課程</t>
    <rPh sb="6" eb="10">
      <t>ガクシカテイ</t>
    </rPh>
    <phoneticPr fontId="1"/>
  </si>
  <si>
    <t>4-1-3.学士課程（学部別）</t>
    <rPh sb="6" eb="10">
      <t>ガクシカテイ</t>
    </rPh>
    <rPh sb="11" eb="14">
      <t>ガクブベツ</t>
    </rPh>
    <phoneticPr fontId="1"/>
  </si>
  <si>
    <t>4-2-2.修士課程（平均）</t>
    <rPh sb="6" eb="10">
      <t>シュウシカテイ</t>
    </rPh>
    <rPh sb="11" eb="13">
      <t>ヘイキン</t>
    </rPh>
    <phoneticPr fontId="1"/>
  </si>
  <si>
    <t>4-4-2.専門職学位課程（平均）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</si>
  <si>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4-3-1.博士課程</t>
    <phoneticPr fontId="1"/>
  </si>
  <si>
    <t>4-3-2.博士課程（平均）</t>
    <rPh sb="6" eb="10">
      <t>ハカセカテイ</t>
    </rPh>
    <rPh sb="11" eb="13">
      <t>ヘイキン</t>
    </rPh>
    <phoneticPr fontId="1"/>
  </si>
  <si>
    <t>4-3-3.博士課程（専攻別）</t>
    <phoneticPr fontId="1"/>
  </si>
  <si>
    <t>4.グラフデータ</t>
    <phoneticPr fontId="1"/>
  </si>
  <si>
    <t>4.経年データ（学部単位）</t>
    <phoneticPr fontId="1"/>
  </si>
  <si>
    <t>4.経年データ（専攻単位）</t>
    <phoneticPr fontId="1"/>
  </si>
  <si>
    <t>ⅱ．教育学部</t>
    <phoneticPr fontId="1"/>
  </si>
  <si>
    <t>ⅳ．医学部</t>
    <phoneticPr fontId="1"/>
  </si>
  <si>
    <t>ⅵ．地域協働学部</t>
    <phoneticPr fontId="1"/>
  </si>
  <si>
    <t>ⅰ．人文社会科専攻</t>
    <phoneticPr fontId="1"/>
  </si>
  <si>
    <t>ⅱ．教育学専攻</t>
    <rPh sb="2" eb="4">
      <t>キョウイク</t>
    </rPh>
    <rPh sb="4" eb="7">
      <t>ガクセンコウ</t>
    </rPh>
    <phoneticPr fontId="1"/>
  </si>
  <si>
    <t>ⅶ．地域協働学専攻</t>
    <rPh sb="2" eb="4">
      <t>チイキ</t>
    </rPh>
    <rPh sb="4" eb="6">
      <t>キョウドウ</t>
    </rPh>
    <rPh sb="6" eb="7">
      <t>ガク</t>
    </rPh>
    <rPh sb="7" eb="9">
      <t>センコウ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</si>
  <si>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</si>
  <si>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</si>
  <si>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</si>
  <si>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</si>
  <si>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</si>
  <si>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</si>
  <si>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</si>
  <si>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</si>
  <si>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合計(C=A+B)</t>
  </si>
  <si>
    <t>女性の割合(D=B/C)</t>
    <rPh sb="0" eb="2">
      <t>ジョセイ</t>
    </rPh>
    <rPh sb="3" eb="5">
      <t>ワリアイ</t>
    </rPh>
    <phoneticPr fontId="1"/>
  </si>
  <si>
    <t>女性の割合
(D=B/C)</t>
    <rPh sb="0" eb="2">
      <t>ジョセイ</t>
    </rPh>
    <rPh sb="3" eb="5">
      <t>ワリアイ</t>
    </rPh>
    <phoneticPr fontId="1"/>
  </si>
  <si>
    <t>データ個数</t>
    <rPh sb="3" eb="5">
      <t>コスウ</t>
    </rPh>
    <phoneticPr fontId="1"/>
  </si>
  <si>
    <t>ⅵ．地域協働学部</t>
    <rPh sb="2" eb="4">
      <t>チイキ</t>
    </rPh>
    <rPh sb="4" eb="8">
      <t>キョウドウガクブ</t>
    </rPh>
    <phoneticPr fontId="1"/>
  </si>
  <si>
    <t>ⅱ．教育学専攻（令和４年度募集停止）</t>
    <rPh sb="2" eb="4">
      <t>キョウイク</t>
    </rPh>
    <rPh sb="4" eb="5">
      <t>ガク</t>
    </rPh>
    <rPh sb="5" eb="7">
      <t>センコウ</t>
    </rPh>
    <rPh sb="8" eb="10">
      <t>レイワ</t>
    </rPh>
    <rPh sb="11" eb="13">
      <t>ネンド</t>
    </rPh>
    <rPh sb="13" eb="17">
      <t>ボシュウテイシ</t>
    </rPh>
    <phoneticPr fontId="1"/>
  </si>
  <si>
    <t>ⅳ．医学部</t>
    <rPh sb="2" eb="5">
      <t>イガクブ</t>
    </rPh>
    <phoneticPr fontId="1"/>
  </si>
  <si>
    <t>【グラフシート】</t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</si>
  <si>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</si>
  <si>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</si>
  <si>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</si>
  <si>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</si>
  <si>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</si>
  <si>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</si>
  <si>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4-1.2022</t>
  </si>
  <si>
    <t>4-2.2022</t>
  </si>
  <si>
    <t>4-3.2022</t>
  </si>
  <si>
    <t>4-4.2022</t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</si>
  <si>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</si>
  <si>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</si>
  <si>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</si>
  <si>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</si>
  <si>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</si>
  <si>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</si>
  <si>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</si>
  <si>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</si>
  <si>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</si>
  <si>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</si>
  <si>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</si>
  <si>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</si>
  <si>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</si>
  <si>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</si>
  <si>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</si>
  <si>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</si>
  <si>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</si>
  <si>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</si>
  <si>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</si>
  <si>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</si>
  <si>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</si>
  <si>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</si>
  <si>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</si>
  <si>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</si>
  <si>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</si>
  <si>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</si>
  <si>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</si>
  <si>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</si>
  <si>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</si>
  <si>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</si>
  <si>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</si>
  <si>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</si>
  <si>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</si>
  <si>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</si>
  <si>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</si>
  <si>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</si>
  <si>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</si>
  <si>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</si>
  <si>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</si>
  <si>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</si>
  <si>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</si>
  <si>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</si>
  <si>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</si>
  <si>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</si>
  <si>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</si>
  <si>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</si>
  <si>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</si>
  <si>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</si>
  <si>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</si>
  <si>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</si>
  <si>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</si>
  <si>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</si>
  <si>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</si>
  <si>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</si>
  <si>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</si>
  <si>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</si>
  <si>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</si>
  <si>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</si>
  <si>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</si>
  <si>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</si>
  <si>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</si>
  <si>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</si>
  <si>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</si>
  <si>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</si>
  <si>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</si>
  <si>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</si>
  <si>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</si>
  <si>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</si>
  <si>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</si>
  <si>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</si>
  <si>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</si>
  <si>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</si>
  <si>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</si>
  <si>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</si>
  <si>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</si>
  <si>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</si>
  <si>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</si>
  <si>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</si>
  <si>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</si>
  <si>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</si>
  <si>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</si>
  <si>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</si>
  <si>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</si>
  <si>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</si>
  <si>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</si>
  <si>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</si>
  <si>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</si>
  <si>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</si>
  <si>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</si>
  <si>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</si>
  <si>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</si>
  <si>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</si>
  <si>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</si>
  <si>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</si>
  <si>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</si>
  <si>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</si>
  <si>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</si>
  <si>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</si>
  <si>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</si>
  <si>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</si>
  <si>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</si>
  <si>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</si>
  <si>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</si>
  <si>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</si>
  <si>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</si>
  <si>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</si>
  <si>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</si>
  <si>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</si>
  <si>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</si>
  <si>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</si>
  <si>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</si>
  <si>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</si>
  <si>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</si>
  <si>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</si>
  <si>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4-2-1.修士課程</t>
    <phoneticPr fontId="1"/>
  </si>
  <si>
    <t>4-4-1.専門職学位課程</t>
    <phoneticPr fontId="1"/>
  </si>
  <si>
    <t>4-1-2.学士課程（平均）</t>
    <phoneticPr fontId="1"/>
  </si>
  <si>
    <t>4-2-3.修士課程（専攻別）</t>
    <phoneticPr fontId="1"/>
  </si>
  <si>
    <t>入学者に占める女性割合の推移</t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</si>
  <si>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4-1.学士課程</t>
    <rPh sb="4" eb="8">
      <t>ガクシカテイ</t>
    </rPh>
    <phoneticPr fontId="1"/>
  </si>
  <si>
    <t>4-1.学士課程(学部別)</t>
    <rPh sb="4" eb="8">
      <t>ガクシカテイ</t>
    </rPh>
    <phoneticPr fontId="1"/>
  </si>
  <si>
    <t>4-2.修士課程</t>
    <phoneticPr fontId="1"/>
  </si>
  <si>
    <t>4-2.修士課程（専攻別）</t>
    <phoneticPr fontId="1"/>
  </si>
  <si>
    <t>4-3.博士課程</t>
    <phoneticPr fontId="1"/>
  </si>
  <si>
    <t>4-3.博士課程（専攻別）</t>
    <phoneticPr fontId="1"/>
  </si>
  <si>
    <t>4-4.専門職学位課程</t>
    <phoneticPr fontId="1"/>
  </si>
  <si>
    <t>④．全国立大学一覧</t>
    <rPh sb="2" eb="9">
      <t>ゼンコクリツダイガクイチラン</t>
    </rPh>
    <phoneticPr fontId="1"/>
  </si>
  <si>
    <t>（３）．専門職学位課程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</si>
  <si>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③．全国立大学一覧</t>
    <rPh sb="2" eb="9">
      <t>ゼンコクリツダイガクイチラン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</si>
  <si>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</si>
  <si>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</si>
  <si>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</si>
  <si>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</si>
  <si>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</si>
  <si>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4-1.2023</t>
  </si>
  <si>
    <t>4-2.2023</t>
  </si>
  <si>
    <t>4-3.2023</t>
  </si>
  <si>
    <t>4-4.2023</t>
  </si>
  <si>
    <t>R2</t>
  </si>
  <si>
    <t>男</t>
    <rPh sb="0" eb="1">
      <t>オトコ</t>
    </rPh>
    <phoneticPr fontId="11"/>
  </si>
  <si>
    <t>女</t>
    <rPh sb="0" eb="1">
      <t>オンナ</t>
    </rPh>
    <phoneticPr fontId="11"/>
  </si>
  <si>
    <t>ⅴ．農林海洋科学部</t>
    <phoneticPr fontId="1"/>
  </si>
  <si>
    <t>総合計</t>
    <rPh sb="0" eb="3">
      <t>ソウゴウケイ</t>
    </rPh>
    <phoneticPr fontId="1"/>
  </si>
  <si>
    <t>R3</t>
  </si>
  <si>
    <t>R4</t>
  </si>
  <si>
    <t>R5</t>
  </si>
  <si>
    <t>R6</t>
  </si>
  <si>
    <t>R7</t>
  </si>
  <si>
    <t>R8</t>
  </si>
  <si>
    <t>R9</t>
  </si>
  <si>
    <t>R10</t>
  </si>
  <si>
    <t>01_人文社会科学専攻</t>
    <rPh sb="9" eb="11">
      <t>センコウ</t>
    </rPh>
    <phoneticPr fontId="1"/>
  </si>
  <si>
    <t>02_教育学専攻</t>
    <rPh sb="6" eb="8">
      <t>センコウ</t>
    </rPh>
    <phoneticPr fontId="1"/>
  </si>
  <si>
    <t>03_理工学専攻</t>
    <rPh sb="6" eb="8">
      <t>センコウ</t>
    </rPh>
    <phoneticPr fontId="1"/>
  </si>
  <si>
    <t>04_医科学専攻</t>
    <rPh sb="6" eb="8">
      <t>センコウ</t>
    </rPh>
    <phoneticPr fontId="1"/>
  </si>
  <si>
    <t>05_看護学専攻</t>
    <rPh sb="6" eb="8">
      <t>センコウ</t>
    </rPh>
    <phoneticPr fontId="1"/>
  </si>
  <si>
    <t>06_農林海洋科学専攻</t>
    <rPh sb="9" eb="11">
      <t>センコウ</t>
    </rPh>
    <phoneticPr fontId="1"/>
  </si>
  <si>
    <t>07_地域協働学専攻</t>
    <rPh sb="7" eb="10">
      <t>ガクセンコウ</t>
    </rPh>
    <phoneticPr fontId="1"/>
  </si>
  <si>
    <t>11_応用自然科学専攻</t>
    <rPh sb="9" eb="11">
      <t>センコウ</t>
    </rPh>
    <phoneticPr fontId="1"/>
  </si>
  <si>
    <t>12_医学専攻</t>
    <rPh sb="5" eb="7">
      <t>センコウ</t>
    </rPh>
    <phoneticPr fontId="1"/>
  </si>
  <si>
    <t>13_黒潮圏総合科学専攻</t>
    <rPh sb="10" eb="12">
      <t>センコウ</t>
    </rPh>
    <phoneticPr fontId="1"/>
  </si>
  <si>
    <t>20_教職実践高度化専攻</t>
    <rPh sb="7" eb="12">
      <t>コウドカセンコウ</t>
    </rPh>
    <phoneticPr fontId="1"/>
  </si>
  <si>
    <t>4-1.2024</t>
  </si>
  <si>
    <t>4-2.2024</t>
  </si>
  <si>
    <t>4-3.2024</t>
  </si>
  <si>
    <t>4-4.2024</t>
  </si>
  <si>
    <t>08_スポーツ・芸術文化共創専攻</t>
    <rPh sb="8" eb="16">
      <t>ゲイジュツブンカキョウソウセンコウ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</si>
  <si>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</si>
  <si>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</t>
    </r>
    <phoneticPr fontId="1"/>
  </si>
  <si>
    <t>ⅷ．スポーツ・芸術文化共創専攻</t>
    <rPh sb="7" eb="9">
      <t>ゲイジュツ</t>
    </rPh>
    <rPh sb="9" eb="11">
      <t>ブンカ</t>
    </rPh>
    <rPh sb="11" eb="13">
      <t>キョウソウ</t>
    </rPh>
    <rPh sb="13" eb="15">
      <t>センコウ</t>
    </rPh>
    <phoneticPr fontId="1"/>
  </si>
  <si>
    <r>
      <rPr>
        <b/>
        <sz val="9"/>
        <color rgb="FFFF0000"/>
        <rFont val="ＭＳ 明朝"/>
        <family val="1"/>
        <charset val="128"/>
      </rPr>
      <t>２年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</si>
  <si>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２年</t>
    </r>
    <r>
      <rPr>
        <sz val="9"/>
        <color theme="1"/>
        <rFont val="ＭＳ 明朝"/>
        <family val="1"/>
        <charset val="128"/>
      </rPr>
      <t>平均</t>
    </r>
    <phoneticPr fontId="1"/>
  </si>
  <si>
    <t>２年間平均</t>
    <rPh sb="1" eb="3">
      <t>ネンカン</t>
    </rPh>
    <rPh sb="3" eb="5">
      <t>ヘイキン</t>
    </rPh>
    <phoneticPr fontId="1"/>
  </si>
  <si>
    <t>ⅶ．地域協働学専攻</t>
    <rPh sb="2" eb="7">
      <t>チイキキョウドウガク</t>
    </rPh>
    <rPh sb="7" eb="9">
      <t>センコウ</t>
    </rPh>
    <phoneticPr fontId="1"/>
  </si>
  <si>
    <r>
      <t>ⅷ．スポーツ・芸術文化共創専攻</t>
    </r>
    <r>
      <rPr>
        <b/>
        <sz val="6"/>
        <color theme="1"/>
        <rFont val="ＭＳ 明朝"/>
        <family val="1"/>
        <charset val="128"/>
      </rPr>
      <t>（令和６年度設置）</t>
    </r>
    <rPh sb="7" eb="15">
      <t>ゲイジュツブンカキョウソウセンコウ</t>
    </rPh>
    <rPh sb="16" eb="18">
      <t>レイワ</t>
    </rPh>
    <rPh sb="19" eb="21">
      <t>ネンド</t>
    </rPh>
    <rPh sb="21" eb="23">
      <t>セッチ</t>
    </rPh>
    <phoneticPr fontId="1"/>
  </si>
  <si>
    <t>１年間平均</t>
    <rPh sb="1" eb="3">
      <t>ネンカン</t>
    </rPh>
    <rPh sb="3" eb="5">
      <t>ヘイキン</t>
    </rPh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</si>
  <si>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</si>
  <si>
    <t>ⅲ．理工学部</t>
    <rPh sb="2" eb="6">
      <t>リコウガクブ</t>
    </rPh>
    <phoneticPr fontId="1"/>
  </si>
  <si>
    <t>ⅵ．農林海洋科学専攻</t>
    <rPh sb="2" eb="4">
      <t>ノウリン</t>
    </rPh>
    <rPh sb="4" eb="6">
      <t>カイヨウ</t>
    </rPh>
    <rPh sb="6" eb="8">
      <t>カガク</t>
    </rPh>
    <rPh sb="8" eb="10">
      <t>センコウ</t>
    </rPh>
    <phoneticPr fontId="1"/>
  </si>
  <si>
    <t>ⅲ．理工学部</t>
    <phoneticPr fontId="1"/>
  </si>
  <si>
    <t>ⅰ．人文社会科学部</t>
    <phoneticPr fontId="1"/>
  </si>
  <si>
    <t>ⅲ．理工学専攻</t>
    <rPh sb="2" eb="4">
      <t>リコウ</t>
    </rPh>
    <rPh sb="4" eb="5">
      <t>ガク</t>
    </rPh>
    <rPh sb="5" eb="7">
      <t>センコウ</t>
    </rPh>
    <phoneticPr fontId="1"/>
  </si>
  <si>
    <t>ⅲ．理工学専攻</t>
    <rPh sb="2" eb="5">
      <t>リコウガク</t>
    </rPh>
    <rPh sb="5" eb="7">
      <t>センコウ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</si>
</sst>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#,##0.0_);[Red]\(#,##0.0\)"/>
    <numFmt numFmtId="182" formatCode="\+0.0&quot;人&quot;;\-0.0&quot;人&quot;;&quot;±0人&quot;"/>
    <numFmt numFmtId="183" formatCode="0.0"/>
    <numFmt numFmtId="184" formatCode="#,##0.0&quot;人&quot;"/>
    <numFmt numFmtId="185" formatCode="\+#,##0.0&quot;人&quot;;\-#,##0.0&quot;人&quot;;&quot;±0人&quot;"/>
    <numFmt numFmtId="186" formatCode="#,##0.0_ "/>
    <numFmt numFmtId="187" formatCode="#,##0_ ;[Red]\-#,##0\ "/>
    <numFmt numFmtId="188" formatCode="&quot;R&quot;General"/>
  </numFmts>
  <fonts count="20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b/>
      <sz val="6"/>
      <color theme="1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/>
    <xf numFmtId="9" fontId="12" fillId="0" borderId="0" applyFont="0" applyFill="0" applyBorder="0" applyAlignment="0" applyProtection="0">
      <alignment vertical="center"/>
    </xf>
  </cellStyleXfs>
  <cellXfs count="356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5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 wrapText="1"/>
    </xf>
    <xf numFmtId="176" fontId="0" fillId="0" borderId="17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5" borderId="19" xfId="0" applyFill="1" applyBorder="1">
      <alignment vertical="center"/>
    </xf>
    <xf numFmtId="0" fontId="0" fillId="0" borderId="20" xfId="0" applyBorder="1">
      <alignment vertical="center"/>
    </xf>
    <xf numFmtId="176" fontId="0" fillId="0" borderId="21" xfId="0" applyNumberFormat="1" applyBorder="1">
      <alignment vertical="center"/>
    </xf>
    <xf numFmtId="176" fontId="0" fillId="0" borderId="22" xfId="0" applyNumberFormat="1" applyBorder="1">
      <alignment vertical="center"/>
    </xf>
    <xf numFmtId="178" fontId="0" fillId="0" borderId="23" xfId="1" applyNumberFormat="1" applyFont="1" applyBorder="1">
      <alignment vertical="center"/>
    </xf>
    <xf numFmtId="176" fontId="0" fillId="0" borderId="24" xfId="0" applyNumberFormat="1" applyBorder="1">
      <alignment vertical="center"/>
    </xf>
    <xf numFmtId="0" fontId="0" fillId="0" borderId="25" xfId="0" applyBorder="1">
      <alignment vertical="center"/>
    </xf>
    <xf numFmtId="176" fontId="0" fillId="0" borderId="26" xfId="0" applyNumberFormat="1" applyBorder="1">
      <alignment vertical="center"/>
    </xf>
    <xf numFmtId="176" fontId="0" fillId="0" borderId="27" xfId="0" applyNumberFormat="1" applyBorder="1">
      <alignment vertical="center"/>
    </xf>
    <xf numFmtId="176" fontId="0" fillId="0" borderId="28" xfId="0" applyNumberFormat="1" applyBorder="1">
      <alignment vertical="center"/>
    </xf>
    <xf numFmtId="178" fontId="0" fillId="0" borderId="29" xfId="1" applyNumberFormat="1" applyFont="1" applyBorder="1">
      <alignment vertical="center"/>
    </xf>
    <xf numFmtId="176" fontId="0" fillId="0" borderId="30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31" xfId="0" applyNumberFormat="1" applyBorder="1" applyAlignment="1">
      <alignment horizontal="center" vertical="center" wrapText="1"/>
    </xf>
    <xf numFmtId="176" fontId="0" fillId="0" borderId="32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76" fontId="0" fillId="0" borderId="12" xfId="0" applyNumberFormat="1" applyBorder="1">
      <alignment vertical="center"/>
    </xf>
    <xf numFmtId="176" fontId="0" fillId="0" borderId="31" xfId="0" applyNumberFormat="1" applyBorder="1">
      <alignment vertical="center"/>
    </xf>
    <xf numFmtId="178" fontId="0" fillId="0" borderId="32" xfId="1" applyNumberFormat="1" applyFont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12" xfId="0" applyNumberFormat="1" applyFill="1" applyBorder="1">
      <alignment vertical="center"/>
    </xf>
    <xf numFmtId="176" fontId="0" fillId="9" borderId="31" xfId="0" applyNumberFormat="1" applyFill="1" applyBorder="1">
      <alignment vertical="center"/>
    </xf>
    <xf numFmtId="178" fontId="0" fillId="9" borderId="32" xfId="1" applyNumberFormat="1" applyFon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2" xfId="0" applyNumberFormat="1" applyFill="1" applyBorder="1">
      <alignment vertical="center"/>
    </xf>
    <xf numFmtId="176" fontId="0" fillId="5" borderId="31" xfId="0" applyNumberFormat="1" applyFill="1" applyBorder="1">
      <alignment vertical="center"/>
    </xf>
    <xf numFmtId="178" fontId="0" fillId="5" borderId="32" xfId="1" applyNumberFormat="1" applyFont="1" applyFill="1" applyBorder="1">
      <alignment vertical="center"/>
    </xf>
    <xf numFmtId="176" fontId="0" fillId="5" borderId="13" xfId="0" applyNumberFormat="1" applyFill="1" applyBorder="1">
      <alignment vertical="center"/>
    </xf>
    <xf numFmtId="176" fontId="0" fillId="5" borderId="14" xfId="0" applyNumberFormat="1" applyFill="1" applyBorder="1">
      <alignment vertical="center"/>
    </xf>
    <xf numFmtId="176" fontId="0" fillId="5" borderId="16" xfId="0" applyNumberFormat="1" applyFont="1" applyFill="1" applyBorder="1">
      <alignment vertical="center"/>
    </xf>
    <xf numFmtId="178" fontId="0" fillId="5" borderId="33" xfId="1" applyNumberFormat="1" applyFont="1" applyFill="1" applyBorder="1">
      <alignment vertical="center"/>
    </xf>
    <xf numFmtId="176" fontId="0" fillId="5" borderId="18" xfId="0" applyNumberFormat="1" applyFill="1" applyBorder="1">
      <alignment vertical="center"/>
    </xf>
    <xf numFmtId="176" fontId="0" fillId="0" borderId="36" xfId="0" applyNumberFormat="1" applyBorder="1" applyAlignment="1">
      <alignment horizontal="center" vertical="center" wrapText="1"/>
    </xf>
    <xf numFmtId="176" fontId="0" fillId="0" borderId="36" xfId="0" applyNumberFormat="1" applyBorder="1">
      <alignment vertical="center"/>
    </xf>
    <xf numFmtId="176" fontId="0" fillId="5" borderId="36" xfId="0" applyNumberFormat="1" applyFill="1" applyBorder="1">
      <alignment vertical="center"/>
    </xf>
    <xf numFmtId="176" fontId="8" fillId="0" borderId="0" xfId="0" applyNumberFormat="1" applyFont="1">
      <alignment vertical="center"/>
    </xf>
    <xf numFmtId="176" fontId="0" fillId="0" borderId="21" xfId="0" applyNumberFormat="1" applyBorder="1" applyAlignment="1">
      <alignment horizontal="center" vertical="center"/>
    </xf>
    <xf numFmtId="176" fontId="0" fillId="0" borderId="34" xfId="0" applyNumberFormat="1" applyBorder="1" applyAlignment="1">
      <alignment horizontal="center" vertical="center" wrapText="1"/>
    </xf>
    <xf numFmtId="176" fontId="0" fillId="0" borderId="34" xfId="0" applyNumberFormat="1" applyBorder="1">
      <alignment vertical="center"/>
    </xf>
    <xf numFmtId="176" fontId="0" fillId="9" borderId="21" xfId="0" applyNumberFormat="1" applyFill="1" applyBorder="1">
      <alignment vertical="center"/>
    </xf>
    <xf numFmtId="176" fontId="0" fillId="9" borderId="34" xfId="0" applyNumberFormat="1" applyFill="1" applyBorder="1">
      <alignment vertical="center"/>
    </xf>
    <xf numFmtId="176" fontId="0" fillId="5" borderId="21" xfId="0" applyNumberFormat="1" applyFill="1" applyBorder="1">
      <alignment vertical="center"/>
    </xf>
    <xf numFmtId="176" fontId="0" fillId="5" borderId="34" xfId="0" applyNumberFormat="1" applyFill="1" applyBorder="1">
      <alignment vertical="center"/>
    </xf>
    <xf numFmtId="176" fontId="0" fillId="0" borderId="37" xfId="0" applyNumberFormat="1" applyBorder="1">
      <alignment vertical="center"/>
    </xf>
    <xf numFmtId="176" fontId="0" fillId="0" borderId="38" xfId="0" applyNumberFormat="1" applyBorder="1">
      <alignment vertical="center"/>
    </xf>
    <xf numFmtId="178" fontId="0" fillId="0" borderId="39" xfId="1" applyNumberFormat="1" applyFont="1" applyBorder="1">
      <alignment vertical="center"/>
    </xf>
    <xf numFmtId="176" fontId="0" fillId="0" borderId="35" xfId="0" applyNumberFormat="1" applyBorder="1">
      <alignment vertical="center"/>
    </xf>
    <xf numFmtId="176" fontId="0" fillId="0" borderId="21" xfId="0" applyNumberFormat="1" applyBorder="1" applyAlignment="1">
      <alignment vertical="center" wrapText="1"/>
    </xf>
    <xf numFmtId="49" fontId="0" fillId="0" borderId="0" xfId="0" applyNumberFormat="1">
      <alignment vertical="center"/>
    </xf>
    <xf numFmtId="0" fontId="12" fillId="0" borderId="0" xfId="6"/>
    <xf numFmtId="0" fontId="9" fillId="0" borderId="0" xfId="6" applyFont="1"/>
    <xf numFmtId="0" fontId="0" fillId="9" borderId="1" xfId="0" applyFill="1" applyBorder="1">
      <alignment vertical="center"/>
    </xf>
    <xf numFmtId="176" fontId="0" fillId="9" borderId="36" xfId="0" applyNumberFormat="1" applyFill="1" applyBorder="1">
      <alignment vertical="center"/>
    </xf>
    <xf numFmtId="0" fontId="10" fillId="0" borderId="40" xfId="4" applyBorder="1" applyAlignment="1">
      <alignment horizontal="center" vertical="center"/>
    </xf>
    <xf numFmtId="0" fontId="10" fillId="0" borderId="0" xfId="4" quotePrefix="1">
      <alignment vertical="center"/>
    </xf>
    <xf numFmtId="0" fontId="9" fillId="0" borderId="0" xfId="0" applyFont="1" applyFill="1" applyBorder="1">
      <alignment vertical="center"/>
    </xf>
    <xf numFmtId="0" fontId="13" fillId="0" borderId="0" xfId="0" applyFont="1" applyFill="1" applyBorder="1">
      <alignment vertical="center"/>
    </xf>
    <xf numFmtId="0" fontId="14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180" fontId="5" fillId="0" borderId="1" xfId="1" applyNumberFormat="1" applyFont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7" borderId="0" xfId="0" applyFill="1">
      <alignment vertical="center"/>
    </xf>
    <xf numFmtId="0" fontId="10" fillId="0" borderId="1" xfId="4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178" fontId="5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2" fontId="6" fillId="0" borderId="1" xfId="0" applyNumberFormat="1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185" fontId="6" fillId="0" borderId="1" xfId="0" applyNumberFormat="1" applyFont="1" applyBorder="1" applyAlignment="1">
      <alignment horizontal="center" vertical="center"/>
    </xf>
    <xf numFmtId="186" fontId="0" fillId="0" borderId="21" xfId="0" applyNumberFormat="1" applyBorder="1">
      <alignment vertical="center"/>
    </xf>
    <xf numFmtId="186" fontId="0" fillId="0" borderId="1" xfId="0" applyNumberFormat="1" applyBorder="1">
      <alignment vertical="center"/>
    </xf>
    <xf numFmtId="186" fontId="0" fillId="0" borderId="26" xfId="0" applyNumberFormat="1" applyBorder="1">
      <alignment vertical="center"/>
    </xf>
    <xf numFmtId="186" fontId="0" fillId="0" borderId="27" xfId="0" applyNumberFormat="1" applyBorder="1">
      <alignment vertical="center"/>
    </xf>
    <xf numFmtId="0" fontId="0" fillId="3" borderId="0" xfId="0" applyFill="1">
      <alignment vertical="center"/>
    </xf>
    <xf numFmtId="0" fontId="0" fillId="0" borderId="0" xfId="0" applyProtection="1">
      <alignment vertical="center"/>
    </xf>
    <xf numFmtId="0" fontId="10" fillId="0" borderId="40" xfId="4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10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11" borderId="0" xfId="0" applyFont="1" applyFill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 shrinkToFit="1"/>
    </xf>
    <xf numFmtId="0" fontId="6" fillId="0" borderId="27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Alignment="1" applyProtection="1">
      <alignment vertical="center" wrapText="1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3" xfId="0" applyFont="1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Alignment="1" applyProtection="1">
      <alignment vertical="center" wrapText="1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Alignment="1" applyProtection="1">
      <alignment vertical="center" wrapText="1"/>
    </xf>
    <xf numFmtId="0" fontId="6" fillId="0" borderId="21" xfId="0" applyFont="1" applyBorder="1" applyAlignment="1" applyProtection="1">
      <alignment horizontal="center" vertical="center" shrinkToFit="1"/>
    </xf>
    <xf numFmtId="9" fontId="6" fillId="0" borderId="23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6" fillId="10" borderId="10" xfId="0" applyFont="1" applyFill="1" applyBorder="1" applyAlignment="1" applyProtection="1">
      <alignment horizontal="center" vertical="center" shrinkToFit="1"/>
    </xf>
    <xf numFmtId="0" fontId="6" fillId="10" borderId="49" xfId="0" applyFont="1" applyFill="1" applyBorder="1" applyAlignment="1" applyProtection="1">
      <alignment horizontal="center" vertical="center" shrinkToFit="1"/>
    </xf>
    <xf numFmtId="0" fontId="6" fillId="11" borderId="10" xfId="0" applyFont="1" applyFill="1" applyBorder="1" applyAlignment="1" applyProtection="1">
      <alignment horizontal="center" vertical="center" shrinkToFit="1"/>
    </xf>
    <xf numFmtId="0" fontId="6" fillId="11" borderId="49" xfId="0" applyFont="1" applyFill="1" applyBorder="1" applyAlignment="1" applyProtection="1">
      <alignment horizontal="center" vertical="center" shrinkToFit="1"/>
    </xf>
    <xf numFmtId="0" fontId="0" fillId="0" borderId="1" xfId="0" applyFill="1" applyBorder="1" applyAlignment="1" applyProtection="1">
      <alignment vertical="center" wrapText="1"/>
    </xf>
    <xf numFmtId="177" fontId="0" fillId="0" borderId="1" xfId="0" applyNumberFormat="1" applyFill="1" applyBorder="1" applyAlignment="1" applyProtection="1">
      <alignment horizontal="center" vertical="center"/>
    </xf>
    <xf numFmtId="181" fontId="6" fillId="0" borderId="21" xfId="0" applyNumberFormat="1" applyFont="1" applyBorder="1" applyAlignment="1" applyProtection="1">
      <alignment horizontal="center" vertical="center" shrinkToFit="1"/>
    </xf>
    <xf numFmtId="181" fontId="6" fillId="0" borderId="23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shrinkToFit="1"/>
    </xf>
    <xf numFmtId="177" fontId="6" fillId="0" borderId="21" xfId="0" applyNumberFormat="1" applyFont="1" applyBorder="1" applyAlignment="1" applyProtection="1">
      <alignment horizontal="center" vertical="center"/>
    </xf>
    <xf numFmtId="183" fontId="6" fillId="0" borderId="1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9" fillId="16" borderId="50" xfId="0" applyFont="1" applyFill="1" applyBorder="1" applyAlignment="1" applyProtection="1">
      <alignment horizontal="center" vertical="center"/>
    </xf>
    <xf numFmtId="0" fontId="9" fillId="0" borderId="50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6" xfId="1" applyNumberFormat="1" applyFont="1" applyBorder="1" applyAlignment="1" applyProtection="1">
      <alignment horizontal="center" vertical="center" shrinkToFit="1"/>
    </xf>
    <xf numFmtId="178" fontId="6" fillId="0" borderId="29" xfId="1" applyNumberFormat="1" applyFont="1" applyBorder="1" applyAlignment="1" applyProtection="1">
      <alignment horizontal="center" vertical="center" shrinkToFit="1"/>
    </xf>
    <xf numFmtId="0" fontId="6" fillId="0" borderId="35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37" xfId="0" applyFont="1" applyBorder="1" applyAlignment="1" applyProtection="1">
      <alignment horizontal="center" vertical="center" shrinkToFit="1"/>
    </xf>
    <xf numFmtId="177" fontId="6" fillId="0" borderId="26" xfId="0" applyNumberFormat="1" applyFont="1" applyBorder="1" applyAlignment="1" applyProtection="1">
      <alignment horizontal="center" vertical="center"/>
    </xf>
    <xf numFmtId="183" fontId="6" fillId="0" borderId="27" xfId="0" applyNumberFormat="1" applyFont="1" applyBorder="1" applyAlignment="1" applyProtection="1">
      <alignment horizontal="center" vertical="center" shrinkToFit="1"/>
    </xf>
    <xf numFmtId="0" fontId="6" fillId="0" borderId="35" xfId="0" applyFont="1" applyBorder="1" applyAlignment="1" applyProtection="1">
      <alignment horizontal="center" vertical="center" shrinkToFit="1"/>
    </xf>
    <xf numFmtId="177" fontId="6" fillId="0" borderId="27" xfId="0" applyNumberFormat="1" applyFont="1" applyBorder="1" applyAlignment="1" applyProtection="1">
      <alignment horizontal="center" vertical="center"/>
    </xf>
    <xf numFmtId="0" fontId="9" fillId="0" borderId="51" xfId="0" applyFont="1" applyBorder="1" applyAlignment="1" applyProtection="1">
      <alignment horizontal="center" vertical="center"/>
    </xf>
    <xf numFmtId="0" fontId="6" fillId="6" borderId="0" xfId="0" applyFont="1" applyFill="1" applyAlignment="1" applyProtection="1">
      <alignment horizontal="center" vertical="center" shrinkToFit="1"/>
    </xf>
    <xf numFmtId="0" fontId="6" fillId="6" borderId="0" xfId="0" applyFont="1" applyFill="1" applyAlignment="1" applyProtection="1">
      <alignment horizontal="center" vertical="center"/>
    </xf>
    <xf numFmtId="0" fontId="9" fillId="6" borderId="0" xfId="0" applyFont="1" applyFill="1" applyAlignment="1" applyProtection="1">
      <alignment horizontal="center" vertical="center"/>
    </xf>
    <xf numFmtId="0" fontId="0" fillId="3" borderId="1" xfId="0" applyFill="1" applyBorder="1" applyAlignment="1" applyProtection="1">
      <alignment vertical="center" wrapText="1"/>
    </xf>
    <xf numFmtId="0" fontId="15" fillId="0" borderId="1" xfId="0" applyFont="1" applyFill="1" applyBorder="1" applyAlignment="1" applyProtection="1">
      <alignment vertical="center" wrapText="1"/>
    </xf>
    <xf numFmtId="181" fontId="0" fillId="0" borderId="1" xfId="0" applyNumberFormat="1" applyFill="1" applyBorder="1" applyAlignment="1" applyProtection="1">
      <alignment horizontal="center" vertical="center"/>
    </xf>
    <xf numFmtId="181" fontId="0" fillId="0" borderId="1" xfId="3" applyNumberFormat="1" applyFont="1" applyFill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8" xfId="0" applyFill="1" applyBorder="1" applyAlignment="1" applyProtection="1">
      <alignment vertical="center" wrapText="1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9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6" borderId="5" xfId="0" applyFill="1" applyBorder="1" applyAlignment="1" applyProtection="1">
      <alignment vertical="center" wrapText="1"/>
    </xf>
    <xf numFmtId="178" fontId="0" fillId="6" borderId="8" xfId="1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7" borderId="2" xfId="0" applyFill="1" applyBorder="1" applyProtection="1">
      <alignment vertical="center"/>
    </xf>
    <xf numFmtId="0" fontId="0" fillId="7" borderId="3" xfId="0" applyFill="1" applyBorder="1" applyAlignment="1" applyProtection="1">
      <alignment vertical="center" wrapText="1"/>
    </xf>
    <xf numFmtId="0" fontId="0" fillId="7" borderId="3" xfId="0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shrinkToFit="1"/>
    </xf>
    <xf numFmtId="0" fontId="6" fillId="7" borderId="3" xfId="0" applyFont="1" applyFill="1" applyBorder="1" applyAlignment="1" applyProtection="1">
      <alignment horizontal="center" vertical="center"/>
    </xf>
    <xf numFmtId="0" fontId="9" fillId="7" borderId="3" xfId="0" applyFont="1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center" vertical="center"/>
    </xf>
    <xf numFmtId="0" fontId="0" fillId="7" borderId="6" xfId="0" applyFill="1" applyBorder="1" applyProtection="1">
      <alignment vertical="center"/>
    </xf>
    <xf numFmtId="0" fontId="6" fillId="7" borderId="0" xfId="0" applyFont="1" applyFill="1" applyAlignment="1" applyProtection="1">
      <alignment horizontal="center" vertical="center" shrinkToFit="1"/>
    </xf>
    <xf numFmtId="0" fontId="6" fillId="7" borderId="0" xfId="0" applyFont="1" applyFill="1" applyAlignment="1" applyProtection="1">
      <alignment horizontal="center" vertical="center"/>
    </xf>
    <xf numFmtId="0" fontId="9" fillId="0" borderId="0" xfId="0" applyFont="1" applyProtection="1">
      <alignment vertical="center"/>
    </xf>
    <xf numFmtId="0" fontId="9" fillId="7" borderId="0" xfId="0" applyFont="1" applyFill="1" applyAlignment="1" applyProtection="1">
      <alignment horizontal="center"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Alignment="1" applyProtection="1">
      <alignment vertical="center" wrapText="1"/>
    </xf>
    <xf numFmtId="0" fontId="0" fillId="7" borderId="8" xfId="0" applyFill="1" applyBorder="1" applyAlignment="1" applyProtection="1">
      <alignment horizontal="center" vertical="center"/>
    </xf>
    <xf numFmtId="0" fontId="6" fillId="7" borderId="8" xfId="0" applyFont="1" applyFill="1" applyBorder="1" applyAlignment="1" applyProtection="1">
      <alignment horizontal="center" vertical="center" shrinkToFit="1"/>
    </xf>
    <xf numFmtId="0" fontId="6" fillId="7" borderId="8" xfId="0" applyFont="1" applyFill="1" applyBorder="1" applyAlignment="1" applyProtection="1">
      <alignment horizontal="center" vertical="center"/>
    </xf>
    <xf numFmtId="0" fontId="9" fillId="7" borderId="8" xfId="0" applyFont="1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7" borderId="6" xfId="0" applyFill="1" applyBorder="1" applyAlignment="1" applyProtection="1">
      <alignment vertical="center" wrapText="1"/>
    </xf>
    <xf numFmtId="0" fontId="0" fillId="7" borderId="5" xfId="0" applyFill="1" applyBorder="1" applyAlignment="1" applyProtection="1">
      <alignment vertical="center" wrapText="1"/>
    </xf>
    <xf numFmtId="0" fontId="0" fillId="0" borderId="12" xfId="0" applyFill="1" applyBorder="1" applyAlignment="1" applyProtection="1">
      <alignment vertical="center" wrapText="1"/>
    </xf>
    <xf numFmtId="0" fontId="0" fillId="4" borderId="2" xfId="0" applyFill="1" applyBorder="1" applyProtection="1">
      <alignment vertical="center"/>
    </xf>
    <xf numFmtId="0" fontId="0" fillId="4" borderId="3" xfId="0" applyFill="1" applyBorder="1" applyAlignment="1" applyProtection="1">
      <alignment vertical="center" wrapText="1"/>
    </xf>
    <xf numFmtId="0" fontId="0" fillId="4" borderId="3" xfId="0" applyFill="1" applyBorder="1" applyAlignment="1" applyProtection="1">
      <alignment horizontal="center" vertical="center"/>
    </xf>
    <xf numFmtId="0" fontId="6" fillId="4" borderId="3" xfId="0" applyFont="1" applyFill="1" applyBorder="1" applyAlignment="1" applyProtection="1">
      <alignment horizontal="center" vertical="center" shrinkToFit="1"/>
    </xf>
    <xf numFmtId="0" fontId="6" fillId="4" borderId="3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Alignment="1" applyProtection="1">
      <alignment vertical="center" wrapText="1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0" fontId="6" fillId="4" borderId="0" xfId="0" applyFont="1" applyFill="1" applyAlignment="1" applyProtection="1">
      <alignment horizontal="center" vertical="center" shrinkToFit="1"/>
    </xf>
    <xf numFmtId="0" fontId="6" fillId="4" borderId="0" xfId="0" applyFont="1" applyFill="1" applyAlignment="1" applyProtection="1">
      <alignment horizontal="center" vertical="center"/>
    </xf>
    <xf numFmtId="0" fontId="9" fillId="4" borderId="0" xfId="0" applyFont="1" applyFill="1" applyAlignment="1" applyProtection="1">
      <alignment horizontal="center"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Alignment="1" applyProtection="1">
      <alignment vertical="center" wrapText="1"/>
    </xf>
    <xf numFmtId="0" fontId="0" fillId="4" borderId="8" xfId="0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 shrinkToFit="1"/>
    </xf>
    <xf numFmtId="0" fontId="6" fillId="4" borderId="8" xfId="0" applyFont="1" applyFill="1" applyBorder="1" applyAlignment="1" applyProtection="1">
      <alignment horizontal="center" vertical="center"/>
    </xf>
    <xf numFmtId="0" fontId="9" fillId="4" borderId="8" xfId="0" applyFont="1" applyFill="1" applyBorder="1" applyAlignment="1" applyProtection="1">
      <alignment horizontal="center" vertical="center"/>
    </xf>
    <xf numFmtId="0" fontId="0" fillId="4" borderId="9" xfId="0" applyFill="1" applyBorder="1" applyProtection="1">
      <alignment vertical="center"/>
    </xf>
    <xf numFmtId="0" fontId="0" fillId="4" borderId="6" xfId="0" applyFill="1" applyBorder="1" applyAlignment="1" applyProtection="1">
      <alignment vertical="center" wrapText="1"/>
    </xf>
    <xf numFmtId="0" fontId="0" fillId="4" borderId="5" xfId="0" applyFill="1" applyBorder="1" applyAlignment="1" applyProtection="1">
      <alignment vertical="center" wrapText="1"/>
    </xf>
    <xf numFmtId="0" fontId="0" fillId="4" borderId="42" xfId="0" applyFill="1" applyBorder="1" applyAlignment="1" applyProtection="1">
      <alignment vertical="center" wrapText="1"/>
    </xf>
    <xf numFmtId="0" fontId="0" fillId="4" borderId="42" xfId="0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Alignment="1" applyProtection="1">
      <alignment vertical="center" wrapText="1"/>
    </xf>
    <xf numFmtId="0" fontId="0" fillId="8" borderId="3" xfId="0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 shrinkToFit="1"/>
    </xf>
    <xf numFmtId="0" fontId="6" fillId="8" borderId="3" xfId="0" applyFont="1" applyFill="1" applyBorder="1" applyAlignment="1" applyProtection="1">
      <alignment horizontal="center" vertical="center"/>
    </xf>
    <xf numFmtId="0" fontId="9" fillId="8" borderId="3" xfId="0" applyFont="1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Alignment="1" applyProtection="1">
      <alignment vertical="center" wrapText="1"/>
    </xf>
    <xf numFmtId="0" fontId="0" fillId="8" borderId="0" xfId="0" applyFill="1" applyBorder="1" applyAlignment="1" applyProtection="1">
      <alignment horizontal="center" vertical="center"/>
    </xf>
    <xf numFmtId="0" fontId="0" fillId="8" borderId="6" xfId="0" applyFill="1" applyBorder="1" applyProtection="1">
      <alignment vertical="center"/>
    </xf>
    <xf numFmtId="0" fontId="6" fillId="8" borderId="0" xfId="0" applyFont="1" applyFill="1" applyAlignment="1" applyProtection="1">
      <alignment horizontal="center" vertical="center" shrinkToFit="1"/>
    </xf>
    <xf numFmtId="0" fontId="6" fillId="8" borderId="0" xfId="0" applyFont="1" applyFill="1" applyAlignment="1" applyProtection="1">
      <alignment horizontal="center" vertical="center"/>
    </xf>
    <xf numFmtId="0" fontId="9" fillId="8" borderId="0" xfId="0" applyFont="1" applyFill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Alignment="1" applyProtection="1">
      <alignment vertical="center" wrapText="1"/>
    </xf>
    <xf numFmtId="0" fontId="0" fillId="8" borderId="8" xfId="0" applyFill="1" applyBorder="1" applyAlignment="1" applyProtection="1">
      <alignment horizontal="center" vertical="center"/>
    </xf>
    <xf numFmtId="0" fontId="6" fillId="8" borderId="8" xfId="0" applyFont="1" applyFill="1" applyBorder="1" applyAlignment="1" applyProtection="1">
      <alignment horizontal="center" vertical="center" shrinkToFit="1"/>
    </xf>
    <xf numFmtId="0" fontId="6" fillId="8" borderId="8" xfId="0" applyFont="1" applyFill="1" applyBorder="1" applyAlignment="1" applyProtection="1">
      <alignment horizontal="center" vertical="center"/>
    </xf>
    <xf numFmtId="0" fontId="9" fillId="8" borderId="8" xfId="0" applyFont="1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Fill="1" applyAlignment="1" applyProtection="1">
      <alignment horizontal="center" vertical="center"/>
    </xf>
    <xf numFmtId="176" fontId="0" fillId="0" borderId="2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176" fontId="0" fillId="5" borderId="21" xfId="0" applyNumberFormat="1" applyFill="1" applyBorder="1" applyAlignment="1">
      <alignment vertical="center"/>
    </xf>
    <xf numFmtId="176" fontId="0" fillId="5" borderId="1" xfId="0" applyNumberFormat="1" applyFill="1" applyBorder="1" applyAlignment="1">
      <alignment vertical="center"/>
    </xf>
    <xf numFmtId="176" fontId="0" fillId="0" borderId="26" xfId="0" applyNumberFormat="1" applyBorder="1" applyAlignment="1">
      <alignment vertical="center"/>
    </xf>
    <xf numFmtId="176" fontId="0" fillId="0" borderId="27" xfId="0" applyNumberFormat="1" applyBorder="1" applyAlignment="1">
      <alignment vertical="center"/>
    </xf>
    <xf numFmtId="38" fontId="0" fillId="0" borderId="0" xfId="3" applyFont="1" applyAlignment="1">
      <alignment horizontal="center" vertical="center"/>
    </xf>
    <xf numFmtId="38" fontId="12" fillId="0" borderId="0" xfId="3" applyFont="1" applyAlignment="1">
      <alignment horizontal="center"/>
    </xf>
    <xf numFmtId="38" fontId="0" fillId="0" borderId="0" xfId="3" applyFont="1" applyAlignment="1">
      <alignment horizontal="center" vertical="center" wrapText="1"/>
    </xf>
    <xf numFmtId="38" fontId="9" fillId="0" borderId="0" xfId="3" applyFont="1" applyAlignment="1">
      <alignment horizontal="center"/>
    </xf>
    <xf numFmtId="187" fontId="0" fillId="0" borderId="1" xfId="3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0" borderId="59" xfId="0" applyBorder="1">
      <alignment vertical="center"/>
    </xf>
    <xf numFmtId="176" fontId="0" fillId="0" borderId="60" xfId="0" applyNumberFormat="1" applyBorder="1">
      <alignment vertical="center"/>
    </xf>
    <xf numFmtId="176" fontId="0" fillId="0" borderId="61" xfId="0" applyNumberFormat="1" applyBorder="1">
      <alignment vertical="center"/>
    </xf>
    <xf numFmtId="188" fontId="9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188" fontId="6" fillId="0" borderId="1" xfId="0" applyNumberFormat="1" applyFont="1" applyBorder="1" applyAlignment="1">
      <alignment horizontal="center" vertical="center"/>
    </xf>
    <xf numFmtId="177" fontId="0" fillId="0" borderId="1" xfId="1" applyNumberFormat="1" applyFont="1" applyFill="1" applyBorder="1" applyAlignment="1" applyProtection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6" fillId="0" borderId="21" xfId="0" applyFont="1" applyBorder="1" applyAlignment="1">
      <alignment horizontal="center" vertical="center" shrinkToFit="1"/>
    </xf>
    <xf numFmtId="9" fontId="6" fillId="0" borderId="23" xfId="0" applyNumberFormat="1" applyFont="1" applyBorder="1" applyAlignment="1">
      <alignment horizontal="center" vertical="center" shrinkToFit="1"/>
    </xf>
    <xf numFmtId="181" fontId="6" fillId="0" borderId="21" xfId="0" applyNumberFormat="1" applyFont="1" applyBorder="1" applyAlignment="1">
      <alignment horizontal="center" vertical="center" shrinkToFit="1"/>
    </xf>
    <xf numFmtId="181" fontId="6" fillId="0" borderId="23" xfId="0" applyNumberFormat="1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 shrinkToFit="1"/>
    </xf>
    <xf numFmtId="0" fontId="6" fillId="6" borderId="0" xfId="0" applyFont="1" applyFill="1" applyAlignment="1">
      <alignment horizontal="center" vertical="center"/>
    </xf>
    <xf numFmtId="0" fontId="6" fillId="6" borderId="8" xfId="0" applyFont="1" applyFill="1" applyBorder="1" applyAlignment="1">
      <alignment horizontal="center" vertical="center" shrinkToFit="1"/>
    </xf>
    <xf numFmtId="0" fontId="6" fillId="6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6" borderId="3" xfId="0" applyFont="1" applyFill="1" applyBorder="1" applyAlignment="1">
      <alignment vertical="center" shrinkToFit="1"/>
    </xf>
    <xf numFmtId="0" fontId="6" fillId="6" borderId="3" xfId="0" applyFont="1" applyFill="1" applyBorder="1">
      <alignment vertical="center"/>
    </xf>
    <xf numFmtId="0" fontId="6" fillId="7" borderId="3" xfId="0" applyFont="1" applyFill="1" applyBorder="1" applyAlignment="1">
      <alignment horizontal="center" vertical="center" shrinkToFit="1"/>
    </xf>
    <xf numFmtId="0" fontId="6" fillId="7" borderId="3" xfId="0" applyFont="1" applyFill="1" applyBorder="1" applyAlignment="1">
      <alignment horizontal="center" vertical="center"/>
    </xf>
    <xf numFmtId="0" fontId="6" fillId="7" borderId="0" xfId="0" applyFont="1" applyFill="1" applyAlignment="1">
      <alignment horizontal="center" vertical="center" shrinkToFit="1"/>
    </xf>
    <xf numFmtId="0" fontId="6" fillId="7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187" fontId="0" fillId="16" borderId="1" xfId="3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vertical="center"/>
    </xf>
    <xf numFmtId="0" fontId="0" fillId="0" borderId="54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10" fillId="0" borderId="1" xfId="4" applyBorder="1" applyAlignment="1">
      <alignment horizontal="left" vertical="center"/>
    </xf>
    <xf numFmtId="0" fontId="10" fillId="0" borderId="41" xfId="4" applyBorder="1" applyAlignment="1">
      <alignment horizontal="left" vertical="center" wrapText="1"/>
    </xf>
    <xf numFmtId="0" fontId="10" fillId="0" borderId="10" xfId="4" applyBorder="1" applyAlignment="1">
      <alignment horizontal="left" vertical="center" wrapText="1"/>
    </xf>
    <xf numFmtId="0" fontId="0" fillId="6" borderId="0" xfId="0" applyFill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79" fontId="6" fillId="0" borderId="41" xfId="0" applyNumberFormat="1" applyFont="1" applyBorder="1" applyAlignment="1">
      <alignment horizontal="center" vertical="center" wrapText="1"/>
    </xf>
    <xf numFmtId="179" fontId="6" fillId="0" borderId="10" xfId="0" applyNumberFormat="1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</xf>
    <xf numFmtId="0" fontId="6" fillId="0" borderId="19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12" borderId="53" xfId="0" applyFont="1" applyFill="1" applyBorder="1" applyAlignment="1" applyProtection="1">
      <alignment horizontal="center" vertical="center"/>
    </xf>
    <xf numFmtId="0" fontId="6" fillId="12" borderId="49" xfId="0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12" borderId="43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47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0" borderId="44" xfId="0" applyFont="1" applyFill="1" applyBorder="1" applyAlignment="1" applyProtection="1">
      <alignment horizontal="center" vertical="center" wrapText="1"/>
    </xf>
    <xf numFmtId="0" fontId="6" fillId="10" borderId="48" xfId="0" applyFont="1" applyFill="1" applyBorder="1" applyAlignment="1" applyProtection="1">
      <alignment horizontal="center" vertical="center" wrapText="1"/>
    </xf>
    <xf numFmtId="0" fontId="6" fillId="12" borderId="15" xfId="0" applyFont="1" applyFill="1" applyBorder="1" applyAlignment="1" applyProtection="1">
      <alignment horizontal="center" vertical="center" shrinkToFit="1"/>
    </xf>
    <xf numFmtId="0" fontId="6" fillId="12" borderId="45" xfId="0" applyFont="1" applyFill="1" applyBorder="1" applyAlignment="1" applyProtection="1">
      <alignment horizontal="center" vertical="center" shrinkToFit="1"/>
    </xf>
    <xf numFmtId="0" fontId="6" fillId="11" borderId="46" xfId="0" applyFont="1" applyFill="1" applyBorder="1" applyAlignment="1" applyProtection="1">
      <alignment horizontal="center" vertical="center" wrapText="1"/>
    </xf>
    <xf numFmtId="0" fontId="6" fillId="11" borderId="10" xfId="0" applyFont="1" applyFill="1" applyBorder="1" applyAlignment="1" applyProtection="1">
      <alignment horizontal="center" vertical="center" wrapText="1"/>
    </xf>
    <xf numFmtId="0" fontId="6" fillId="12" borderId="18" xfId="0" applyFont="1" applyFill="1" applyBorder="1" applyAlignment="1" applyProtection="1">
      <alignment horizontal="center" vertical="center"/>
    </xf>
    <xf numFmtId="0" fontId="6" fillId="12" borderId="34" xfId="0" applyFont="1" applyFill="1" applyBorder="1" applyAlignment="1" applyProtection="1">
      <alignment horizontal="center" vertical="center"/>
    </xf>
    <xf numFmtId="0" fontId="16" fillId="15" borderId="45" xfId="0" applyFont="1" applyFill="1" applyBorder="1" applyAlignment="1" applyProtection="1">
      <alignment horizontal="center" vertical="center"/>
    </xf>
    <xf numFmtId="0" fontId="17" fillId="15" borderId="50" xfId="0" applyFont="1" applyFill="1" applyBorder="1" applyAlignment="1" applyProtection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62" xfId="4" applyBorder="1" applyAlignment="1">
      <alignment horizontal="center" vertical="center"/>
    </xf>
    <xf numFmtId="0" fontId="10" fillId="0" borderId="63" xfId="4" applyBorder="1" applyAlignment="1">
      <alignment horizontal="center" vertical="center"/>
    </xf>
    <xf numFmtId="0" fontId="10" fillId="0" borderId="64" xfId="4" applyBorder="1" applyAlignment="1">
      <alignment horizontal="center" vertical="center"/>
    </xf>
    <xf numFmtId="0" fontId="9" fillId="0" borderId="12" xfId="6" applyFont="1" applyBorder="1" applyAlignment="1">
      <alignment horizontal="center" vertical="top" wrapText="1"/>
    </xf>
    <xf numFmtId="0" fontId="9" fillId="0" borderId="23" xfId="6" applyFont="1" applyBorder="1" applyAlignment="1">
      <alignment horizontal="center" vertical="top" wrapText="1"/>
    </xf>
    <xf numFmtId="176" fontId="0" fillId="0" borderId="19" xfId="0" applyNumberFormat="1" applyBorder="1" applyAlignment="1">
      <alignment horizontal="center" vertical="center"/>
    </xf>
    <xf numFmtId="176" fontId="0" fillId="0" borderId="52" xfId="0" applyNumberFormat="1" applyBorder="1" applyAlignment="1">
      <alignment horizontal="center" vertical="center"/>
    </xf>
    <xf numFmtId="176" fontId="0" fillId="0" borderId="45" xfId="0" applyNumberFormat="1" applyBorder="1" applyAlignment="1">
      <alignment horizontal="center" vertical="center"/>
    </xf>
  </cellXfs>
  <cellStyles count="8">
    <cellStyle name="パーセント" xfId="1" builtinId="5"/>
    <cellStyle name="パーセント 2" xfId="7" xr:uid="{00000000-0005-0000-0000-000001000000}"/>
    <cellStyle name="ハイパーリンク" xfId="4" builtinId="8"/>
    <cellStyle name="桁区切り" xfId="3" builtinId="6"/>
    <cellStyle name="標準" xfId="0" builtinId="0"/>
    <cellStyle name="標準 2" xfId="2" xr:uid="{00000000-0005-0000-0000-000005000000}"/>
    <cellStyle name="標準 2 2" xfId="5" xr:uid="{00000000-0005-0000-0000-000006000000}"/>
    <cellStyle name="標準 3" xfId="6" xr:uid="{00000000-0005-0000-0000-000007000000}"/>
  </cellStyles>
  <dxfs count="730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'4.グラフデータ'!$D$8:$H$8</c:f>
              <c:numCache>
                <c:formatCode>#,##0_ </c:formatCode>
                <c:ptCount val="5"/>
                <c:pt idx="0">
                  <c:v>491</c:v>
                </c:pt>
                <c:pt idx="1">
                  <c:v>506</c:v>
                </c:pt>
                <c:pt idx="2">
                  <c:v>486</c:v>
                </c:pt>
                <c:pt idx="3">
                  <c:v>490</c:v>
                </c:pt>
                <c:pt idx="4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00-4C43-9F12-84E4100C8F46}"/>
            </c:ext>
          </c:extLst>
        </c:ser>
        <c:ser>
          <c:idx val="1"/>
          <c:order val="1"/>
          <c:tx>
            <c:strRef>
              <c:f>'4.グラフデータ'!$C$7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'4.グラフデータ'!$D$7:$H$7</c:f>
              <c:numCache>
                <c:formatCode>#,##0_);[Red]\(#,##0\)</c:formatCode>
                <c:ptCount val="5"/>
                <c:pt idx="0">
                  <c:v>612</c:v>
                </c:pt>
                <c:pt idx="1">
                  <c:v>604</c:v>
                </c:pt>
                <c:pt idx="2">
                  <c:v>631</c:v>
                </c:pt>
                <c:pt idx="3">
                  <c:v>621</c:v>
                </c:pt>
                <c:pt idx="4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00-4C43-9F12-84E4100C8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'4.グラフデータ'!$D$9:$H$9</c:f>
              <c:numCache>
                <c:formatCode>#,##0_);[Red]\(#,##0\)</c:formatCode>
                <c:ptCount val="5"/>
                <c:pt idx="0">
                  <c:v>1103</c:v>
                </c:pt>
                <c:pt idx="1">
                  <c:v>1110</c:v>
                </c:pt>
                <c:pt idx="2">
                  <c:v>1117</c:v>
                </c:pt>
                <c:pt idx="3">
                  <c:v>1111</c:v>
                </c:pt>
                <c:pt idx="4">
                  <c:v>1121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00-4C43-9F12-84E4100C8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'4.グラフデータ'!$D$10:$H$10</c:f>
              <c:numCache>
                <c:formatCode>0.0%</c:formatCode>
                <c:ptCount val="5"/>
                <c:pt idx="0">
                  <c:v>0.44500000000000001</c:v>
                </c:pt>
                <c:pt idx="1">
                  <c:v>0.45600000000000002</c:v>
                </c:pt>
                <c:pt idx="2">
                  <c:v>0.435</c:v>
                </c:pt>
                <c:pt idx="3">
                  <c:v>0.441</c:v>
                </c:pt>
                <c:pt idx="4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00-4C43-9F12-84E4100C8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'4.グラフデータ'!$C$75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'4.グラフデータ'!$D$75:$H$75</c:f>
              <c:numCache>
                <c:formatCode>#,##0_);[Red]\(#,##0\)</c:formatCode>
                <c:ptCount val="5"/>
                <c:pt idx="0">
                  <c:v>37</c:v>
                </c:pt>
                <c:pt idx="1">
                  <c:v>32</c:v>
                </c:pt>
                <c:pt idx="2">
                  <c:v>33</c:v>
                </c:pt>
                <c:pt idx="3">
                  <c:v>34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48-4EF0-BEFC-A4C2A1EF9A42}"/>
            </c:ext>
          </c:extLst>
        </c:ser>
        <c:ser>
          <c:idx val="1"/>
          <c:order val="1"/>
          <c:tx>
            <c:strRef>
              <c:f>'4.グラフデータ'!$C$74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'4.グラフデータ'!$D$74:$H$74</c:f>
              <c:numCache>
                <c:formatCode>#,##0_);[Red]\(#,##0\)</c:formatCode>
                <c:ptCount val="5"/>
                <c:pt idx="0">
                  <c:v>32</c:v>
                </c:pt>
                <c:pt idx="1">
                  <c:v>28</c:v>
                </c:pt>
                <c:pt idx="2">
                  <c:v>27</c:v>
                </c:pt>
                <c:pt idx="3">
                  <c:v>31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8-4EF0-BEFC-A4C2A1EF9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'4.グラフデータ'!$C$76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'4.グラフデータ'!$D$76:$H$76</c:f>
              <c:numCache>
                <c:formatCode>#,##0_);[Red]\(#,##0\)</c:formatCode>
                <c:ptCount val="5"/>
                <c:pt idx="0">
                  <c:v>69</c:v>
                </c:pt>
                <c:pt idx="1">
                  <c:v>60</c:v>
                </c:pt>
                <c:pt idx="2">
                  <c:v>60</c:v>
                </c:pt>
                <c:pt idx="3">
                  <c:v>65</c:v>
                </c:pt>
                <c:pt idx="4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48-4EF0-BEFC-A4C2A1EF9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'4.グラフデータ'!$C$77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'4.グラフデータ'!$D$77:$H$77</c:f>
              <c:numCache>
                <c:formatCode>0.0%</c:formatCode>
                <c:ptCount val="5"/>
                <c:pt idx="0">
                  <c:v>0.53600000000000003</c:v>
                </c:pt>
                <c:pt idx="1">
                  <c:v>0.53300000000000003</c:v>
                </c:pt>
                <c:pt idx="2">
                  <c:v>0.55000000000000004</c:v>
                </c:pt>
                <c:pt idx="3">
                  <c:v>0.52300000000000002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48-4EF0-BEFC-A4C2A1EF9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'4.グラフデータ'!$C$84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'4.グラフデータ'!$D$84:$H$84</c:f>
              <c:numCache>
                <c:formatCode>#,##0_ </c:formatCode>
                <c:ptCount val="5"/>
                <c:pt idx="0">
                  <c:v>49</c:v>
                </c:pt>
                <c:pt idx="1">
                  <c:v>41</c:v>
                </c:pt>
                <c:pt idx="2">
                  <c:v>57</c:v>
                </c:pt>
                <c:pt idx="3">
                  <c:v>41</c:v>
                </c:pt>
                <c:pt idx="4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88-4CD2-8A93-521EB355BEE7}"/>
            </c:ext>
          </c:extLst>
        </c:ser>
        <c:ser>
          <c:idx val="1"/>
          <c:order val="1"/>
          <c:tx>
            <c:strRef>
              <c:f>'4.グラフデータ'!$C$83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'4.グラフデータ'!$D$83:$H$83</c:f>
              <c:numCache>
                <c:formatCode>#,##0_);[Red]\(#,##0\)</c:formatCode>
                <c:ptCount val="5"/>
                <c:pt idx="0">
                  <c:v>85</c:v>
                </c:pt>
                <c:pt idx="1">
                  <c:v>105</c:v>
                </c:pt>
                <c:pt idx="2">
                  <c:v>102</c:v>
                </c:pt>
                <c:pt idx="3">
                  <c:v>100</c:v>
                </c:pt>
                <c:pt idx="4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88-4CD2-8A93-521EB355B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'4.グラフデータ'!$C$85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'4.グラフデータ'!$D$85:$H$85</c:f>
              <c:numCache>
                <c:formatCode>#,##0_);[Red]\(#,##0\)</c:formatCode>
                <c:ptCount val="5"/>
                <c:pt idx="0">
                  <c:v>134</c:v>
                </c:pt>
                <c:pt idx="1">
                  <c:v>146</c:v>
                </c:pt>
                <c:pt idx="2">
                  <c:v>159</c:v>
                </c:pt>
                <c:pt idx="3">
                  <c:v>141</c:v>
                </c:pt>
                <c:pt idx="4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88-4CD2-8A93-521EB355B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'4.グラフデータ'!$C$86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'4.グラフデータ'!$D$86:$H$86</c:f>
              <c:numCache>
                <c:formatCode>0.0%</c:formatCode>
                <c:ptCount val="5"/>
                <c:pt idx="0">
                  <c:v>0.36599999999999999</c:v>
                </c:pt>
                <c:pt idx="1">
                  <c:v>0.28100000000000003</c:v>
                </c:pt>
                <c:pt idx="2">
                  <c:v>0.35799999999999998</c:v>
                </c:pt>
                <c:pt idx="3">
                  <c:v>0.29099999999999998</c:v>
                </c:pt>
                <c:pt idx="4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88-4CD2-8A93-521EB355B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'4.グラフデータ'!$C$91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'4.グラフデータ'!$D$91:$H$91</c:f>
              <c:numCache>
                <c:formatCode>#,##0_ </c:formatCode>
                <c:ptCount val="5"/>
                <c:pt idx="0">
                  <c:v>10977</c:v>
                </c:pt>
                <c:pt idx="1">
                  <c:v>10940</c:v>
                </c:pt>
                <c:pt idx="2">
                  <c:v>11228</c:v>
                </c:pt>
                <c:pt idx="3">
                  <c:v>11043</c:v>
                </c:pt>
                <c:pt idx="4">
                  <c:v>11249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C-438F-B93F-1C0E9A130006}"/>
            </c:ext>
          </c:extLst>
        </c:ser>
        <c:ser>
          <c:idx val="0"/>
          <c:order val="1"/>
          <c:tx>
            <c:strRef>
              <c:f>'4.グラフデータ'!$C$90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'4.グラフデータ'!$D$90:$H$90</c:f>
              <c:numCache>
                <c:formatCode>#,##0_);[Red]\(#,##0\)</c:formatCode>
                <c:ptCount val="5"/>
                <c:pt idx="0">
                  <c:v>30504</c:v>
                </c:pt>
                <c:pt idx="1">
                  <c:v>30872</c:v>
                </c:pt>
                <c:pt idx="2">
                  <c:v>31168</c:v>
                </c:pt>
                <c:pt idx="3">
                  <c:v>31240</c:v>
                </c:pt>
                <c:pt idx="4">
                  <c:v>31654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FC-438F-B93F-1C0E9A130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'4.グラフデータ'!$C$92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'4.グラフデータ'!$D$92:$H$92</c:f>
              <c:numCache>
                <c:formatCode>#,##0_ </c:formatCode>
                <c:ptCount val="5"/>
                <c:pt idx="0">
                  <c:v>41481</c:v>
                </c:pt>
                <c:pt idx="1">
                  <c:v>41812</c:v>
                </c:pt>
                <c:pt idx="2">
                  <c:v>42396</c:v>
                </c:pt>
                <c:pt idx="3">
                  <c:v>42283</c:v>
                </c:pt>
                <c:pt idx="4">
                  <c:v>42903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FC-438F-B93F-1C0E9A130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'4.グラフデータ'!$C$93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'4.グラフデータ'!$D$93:$H$93</c:f>
              <c:numCache>
                <c:formatCode>0.0%</c:formatCode>
                <c:ptCount val="5"/>
                <c:pt idx="0">
                  <c:v>0.26500000000000001</c:v>
                </c:pt>
                <c:pt idx="1">
                  <c:v>0.26200000000000001</c:v>
                </c:pt>
                <c:pt idx="2">
                  <c:v>0.26500000000000001</c:v>
                </c:pt>
                <c:pt idx="3">
                  <c:v>0.26100000000000001</c:v>
                </c:pt>
                <c:pt idx="4">
                  <c:v>0.26200000000000001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FC-438F-B93F-1C0E9A130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57175238591359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'4.グラフデータ'!$D$98:$H$98</c:f>
              <c:numCache>
                <c:formatCode>#,##0.0_);[Red]\(#,##0.0\)</c:formatCode>
                <c:ptCount val="5"/>
                <c:pt idx="0">
                  <c:v>129.1</c:v>
                </c:pt>
                <c:pt idx="1">
                  <c:v>131.80000000000001</c:v>
                </c:pt>
                <c:pt idx="2">
                  <c:v>136.9</c:v>
                </c:pt>
                <c:pt idx="3">
                  <c:v>134.69999999999999</c:v>
                </c:pt>
                <c:pt idx="4">
                  <c:v>137.19999999999999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4-4D80-856B-4F76B8AEA8C6}"/>
            </c:ext>
          </c:extLst>
        </c:ser>
        <c:ser>
          <c:idx val="1"/>
          <c:order val="1"/>
          <c:tx>
            <c:strRef>
              <c:f>'4.グラフデータ'!$C$97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'4.グラフデータ'!$D$97:$H$97</c:f>
              <c:numCache>
                <c:formatCode>#,##0.0_);[Red]\(#,##0.0\)</c:formatCode>
                <c:ptCount val="5"/>
                <c:pt idx="0">
                  <c:v>358.9</c:v>
                </c:pt>
                <c:pt idx="1">
                  <c:v>372</c:v>
                </c:pt>
                <c:pt idx="2">
                  <c:v>380.1</c:v>
                </c:pt>
                <c:pt idx="3">
                  <c:v>381</c:v>
                </c:pt>
                <c:pt idx="4">
                  <c:v>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44-4D80-856B-4F76B8AEA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'4.グラフデータ'!$C$99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'4.グラフデータ'!$D$99:$H$99</c:f>
              <c:numCache>
                <c:formatCode>#,##0.0_);[Red]\(#,##0.0\)</c:formatCode>
                <c:ptCount val="5"/>
                <c:pt idx="0">
                  <c:v>488</c:v>
                </c:pt>
                <c:pt idx="1">
                  <c:v>503.8</c:v>
                </c:pt>
                <c:pt idx="2">
                  <c:v>517</c:v>
                </c:pt>
                <c:pt idx="3">
                  <c:v>515.70000000000005</c:v>
                </c:pt>
                <c:pt idx="4">
                  <c:v>523.20000000000005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44-4D80-856B-4F76B8AEA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'4.グラフデータ'!$C$100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'4.グラフデータ'!$D$100:$H$100</c:f>
              <c:numCache>
                <c:formatCode>0.0%</c:formatCode>
                <c:ptCount val="5"/>
                <c:pt idx="0">
                  <c:v>0.26500000000000001</c:v>
                </c:pt>
                <c:pt idx="1">
                  <c:v>0.26200000000000001</c:v>
                </c:pt>
                <c:pt idx="2">
                  <c:v>0.26500000000000001</c:v>
                </c:pt>
                <c:pt idx="3">
                  <c:v>0.26100000000000001</c:v>
                </c:pt>
                <c:pt idx="4">
                  <c:v>0.26200000000000001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44-4D80-856B-4F76B8AEA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'4.グラフデータ'!$D$106:$H$106</c:f>
              <c:numCache>
                <c:formatCode>#,##0.0_);[Red]\(#,##0.0\)</c:formatCode>
                <c:ptCount val="5"/>
                <c:pt idx="0">
                  <c:v>75.5</c:v>
                </c:pt>
                <c:pt idx="1">
                  <c:v>83.9</c:v>
                </c:pt>
                <c:pt idx="2">
                  <c:v>85.9</c:v>
                </c:pt>
                <c:pt idx="3">
                  <c:v>86.5</c:v>
                </c:pt>
                <c:pt idx="4">
                  <c:v>91.3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C-4083-91A3-CEB34C16CDA4}"/>
            </c:ext>
          </c:extLst>
        </c:ser>
        <c:ser>
          <c:idx val="0"/>
          <c:order val="1"/>
          <c:tx>
            <c:strRef>
              <c:f>'4.グラフデータ'!$C$105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'4.グラフデータ'!$D$105:$H$105</c:f>
              <c:numCache>
                <c:formatCode>#,##0.0_);[Red]\(#,##0.0\)</c:formatCode>
                <c:ptCount val="5"/>
                <c:pt idx="0">
                  <c:v>262.39999999999998</c:v>
                </c:pt>
                <c:pt idx="1">
                  <c:v>267.39999999999998</c:v>
                </c:pt>
                <c:pt idx="2">
                  <c:v>284.5</c:v>
                </c:pt>
                <c:pt idx="3">
                  <c:v>283.60000000000002</c:v>
                </c:pt>
                <c:pt idx="4">
                  <c:v>285.2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C-4083-91A3-CEB34C16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'4.グラフデータ'!$D$107:$H$107</c:f>
              <c:numCache>
                <c:formatCode>#,##0.0_);[Red]\(#,##0.0\)</c:formatCode>
                <c:ptCount val="5"/>
                <c:pt idx="0">
                  <c:v>337.9</c:v>
                </c:pt>
                <c:pt idx="1">
                  <c:v>351.3</c:v>
                </c:pt>
                <c:pt idx="2">
                  <c:v>370.4</c:v>
                </c:pt>
                <c:pt idx="3">
                  <c:v>370.1</c:v>
                </c:pt>
                <c:pt idx="4">
                  <c:v>376.5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3C-4083-91A3-CEB34C16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'4.グラフデータ'!$C$108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'4.グラフデータ'!$D$108:$H$108</c:f>
              <c:numCache>
                <c:formatCode>0.0%</c:formatCode>
                <c:ptCount val="5"/>
                <c:pt idx="0">
                  <c:v>0.223</c:v>
                </c:pt>
                <c:pt idx="1">
                  <c:v>0.23899999999999999</c:v>
                </c:pt>
                <c:pt idx="2">
                  <c:v>0.23200000000000001</c:v>
                </c:pt>
                <c:pt idx="3">
                  <c:v>0.23400000000000001</c:v>
                </c:pt>
                <c:pt idx="4">
                  <c:v>0.24199999999999999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3C-4083-91A3-CEB34C16C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'4.グラフデータ'!$D$116:$H$116</c:f>
              <c:numCache>
                <c:formatCode>#,##0_);[Red]\(#,##0\)</c:formatCode>
                <c:ptCount val="5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1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5A-41A1-8FD5-22721A1DA4B2}"/>
            </c:ext>
          </c:extLst>
        </c:ser>
        <c:ser>
          <c:idx val="1"/>
          <c:order val="1"/>
          <c:tx>
            <c:strRef>
              <c:f>'4.グラフデータ'!$C$115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'4.グラフデータ'!$D$115:$H$115</c:f>
              <c:numCache>
                <c:formatCode>#,##0_);[Red]\(#,##0\)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5A-41A1-8FD5-22721A1DA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'4.グラフデータ'!$D$117:$H$117</c:f>
              <c:numCache>
                <c:formatCode>#,##0_);[Red]\(#,##0\)</c:formatCode>
                <c:ptCount val="5"/>
                <c:pt idx="0">
                  <c:v>7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A-41A1-8FD5-22721A1DA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'4.グラフデータ'!$C$118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'4.グラフデータ'!$D$118:$H$118</c:f>
              <c:numCache>
                <c:formatCode>0.0%</c:formatCode>
                <c:ptCount val="5"/>
                <c:pt idx="0">
                  <c:v>0.57099999999999995</c:v>
                </c:pt>
                <c:pt idx="1">
                  <c:v>0.5</c:v>
                </c:pt>
                <c:pt idx="2">
                  <c:v>0.57099999999999995</c:v>
                </c:pt>
                <c:pt idx="3">
                  <c:v>0.16700000000000001</c:v>
                </c:pt>
                <c:pt idx="4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5A-41A1-8FD5-22721A1DA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'4.グラフデータ'!$C$123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'4.グラフデータ'!$D$123:$H$123</c:f>
              <c:numCache>
                <c:formatCode>#,##0_);[Red]\(#,##0\)</c:formatCode>
                <c:ptCount val="5"/>
                <c:pt idx="0">
                  <c:v>3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AE-4FAA-A509-DA8F9261D541}"/>
            </c:ext>
          </c:extLst>
        </c:ser>
        <c:ser>
          <c:idx val="0"/>
          <c:order val="1"/>
          <c:tx>
            <c:strRef>
              <c:f>'4.グラフデータ'!$C$122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'4.グラフデータ'!$D$122:$H$122</c:f>
              <c:numCache>
                <c:formatCode>#,##0_);[Red]\(#,##0\)</c:formatCode>
                <c:ptCount val="5"/>
                <c:pt idx="0">
                  <c:v>6</c:v>
                </c:pt>
                <c:pt idx="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AE-4FAA-A509-DA8F9261D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'4.グラフデータ'!$C$124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'4.グラフデータ'!$D$124:$H$124</c:f>
              <c:numCache>
                <c:formatCode>#,##0_);[Red]\(#,##0\)</c:formatCode>
                <c:ptCount val="5"/>
                <c:pt idx="0">
                  <c:v>9</c:v>
                </c:pt>
                <c:pt idx="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AE-4FAA-A509-DA8F9261D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'4.グラフデータ'!$C$125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'4.グラフデータ'!$D$125:$H$125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AE-4FAA-A509-DA8F9261D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'4.グラフデータ'!$D$130:$H$130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10</c:v>
                </c:pt>
                <c:pt idx="2">
                  <c:v>20</c:v>
                </c:pt>
                <c:pt idx="3">
                  <c:v>13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C-45C0-853C-A289E609CAD3}"/>
            </c:ext>
          </c:extLst>
        </c:ser>
        <c:ser>
          <c:idx val="0"/>
          <c:order val="1"/>
          <c:tx>
            <c:strRef>
              <c:f>'4.グラフデータ'!$C$129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'4.グラフデータ'!$D$129:$H$129</c:f>
              <c:numCache>
                <c:formatCode>#,##0_);[Red]\(#,##0\)</c:formatCode>
                <c:ptCount val="5"/>
                <c:pt idx="0">
                  <c:v>46</c:v>
                </c:pt>
                <c:pt idx="1">
                  <c:v>48</c:v>
                </c:pt>
                <c:pt idx="2">
                  <c:v>46</c:v>
                </c:pt>
                <c:pt idx="3">
                  <c:v>50</c:v>
                </c:pt>
                <c:pt idx="4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C-45C0-853C-A289E609C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'4.グラフデータ'!$D$131:$H$131</c:f>
              <c:numCache>
                <c:formatCode>#,##0_);[Red]\(#,##0\)</c:formatCode>
                <c:ptCount val="5"/>
                <c:pt idx="0">
                  <c:v>59</c:v>
                </c:pt>
                <c:pt idx="1">
                  <c:v>58</c:v>
                </c:pt>
                <c:pt idx="2">
                  <c:v>66</c:v>
                </c:pt>
                <c:pt idx="3">
                  <c:v>63</c:v>
                </c:pt>
                <c:pt idx="4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5C-45C0-853C-A289E609C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'4.グラフデータ'!$C$132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'4.グラフデータ'!$D$132:$H$132</c:f>
              <c:numCache>
                <c:formatCode>0.0%</c:formatCode>
                <c:ptCount val="5"/>
                <c:pt idx="0">
                  <c:v>0.22</c:v>
                </c:pt>
                <c:pt idx="1">
                  <c:v>0.17199999999999999</c:v>
                </c:pt>
                <c:pt idx="2">
                  <c:v>0.30299999999999999</c:v>
                </c:pt>
                <c:pt idx="3">
                  <c:v>0.20599999999999999</c:v>
                </c:pt>
                <c:pt idx="4">
                  <c:v>0.32300000000000001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5C-45C0-853C-A289E609C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'4.グラフデータ'!$C$137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'4.グラフデータ'!$D$137:$H$137</c:f>
              <c:numCache>
                <c:formatCode>#,##0_);[Red]\(#,##0\)</c:formatCode>
                <c:ptCount val="5"/>
                <c:pt idx="0">
                  <c:v>2</c:v>
                </c:pt>
                <c:pt idx="1">
                  <c:v>5</c:v>
                </c:pt>
                <c:pt idx="2">
                  <c:v>6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87-41BF-BBC1-9434595DD24D}"/>
            </c:ext>
          </c:extLst>
        </c:ser>
        <c:ser>
          <c:idx val="1"/>
          <c:order val="1"/>
          <c:tx>
            <c:strRef>
              <c:f>'4.グラフデータ'!$C$136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'4.グラフデータ'!$D$136:$H$136</c:f>
              <c:numCache>
                <c:formatCode>#,##0_);[Red]\(#,##0\)</c:formatCode>
                <c:ptCount val="5"/>
                <c:pt idx="0">
                  <c:v>9</c:v>
                </c:pt>
                <c:pt idx="1">
                  <c:v>9</c:v>
                </c:pt>
                <c:pt idx="2">
                  <c:v>11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87-41BF-BBC1-9434595DD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'4.グラフデータ'!$C$138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'4.グラフデータ'!$D$138:$H$138</c:f>
              <c:numCache>
                <c:formatCode>#,##0_);[Red]\(#,##0\)</c:formatCode>
                <c:ptCount val="5"/>
                <c:pt idx="0">
                  <c:v>11</c:v>
                </c:pt>
                <c:pt idx="1">
                  <c:v>14</c:v>
                </c:pt>
                <c:pt idx="2">
                  <c:v>17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87-41BF-BBC1-9434595DD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'4.グラフデータ'!$C$139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'4.グラフデータ'!$D$139:$H$139</c:f>
              <c:numCache>
                <c:formatCode>0.0%</c:formatCode>
                <c:ptCount val="5"/>
                <c:pt idx="0">
                  <c:v>0.182</c:v>
                </c:pt>
                <c:pt idx="1">
                  <c:v>0.35699999999999998</c:v>
                </c:pt>
                <c:pt idx="2">
                  <c:v>0.35299999999999998</c:v>
                </c:pt>
                <c:pt idx="3">
                  <c:v>0.4</c:v>
                </c:pt>
                <c:pt idx="4">
                  <c:v>0.28599999999999998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87-41BF-BBC1-9434595DD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'4.グラフデータ'!$C$144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'4.グラフデータ'!$D$144:$H$144</c:f>
              <c:numCache>
                <c:formatCode>#,##0_);[Red]\(#,##0\)</c:formatCode>
                <c:ptCount val="5"/>
                <c:pt idx="0">
                  <c:v>11</c:v>
                </c:pt>
                <c:pt idx="1">
                  <c:v>7</c:v>
                </c:pt>
                <c:pt idx="2">
                  <c:v>12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4A-411E-AEA4-83D3F1106B6B}"/>
            </c:ext>
          </c:extLst>
        </c:ser>
        <c:ser>
          <c:idx val="0"/>
          <c:order val="1"/>
          <c:tx>
            <c:strRef>
              <c:f>'4.グラフデータ'!$C$143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'4.グラフデータ'!$D$143:$H$143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4A-411E-AEA4-83D3F1106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'4.グラフデータ'!$C$145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'4.グラフデータ'!$D$145:$H$145</c:f>
              <c:numCache>
                <c:formatCode>#,##0_);[Red]\(#,##0\)</c:formatCode>
                <c:ptCount val="5"/>
                <c:pt idx="0">
                  <c:v>11</c:v>
                </c:pt>
                <c:pt idx="1">
                  <c:v>7</c:v>
                </c:pt>
                <c:pt idx="2">
                  <c:v>12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4A-411E-AEA4-83D3F1106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'4.グラフデータ'!$C$146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'4.グラフデータ'!$D$146:$H$146</c:f>
              <c:numCache>
                <c:formatCode>0.0%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4A-411E-AEA4-83D3F1106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'4.グラフデータ'!$D$15:$H$15</c:f>
              <c:numCache>
                <c:formatCode>#,##0_ </c:formatCode>
                <c:ptCount val="5"/>
                <c:pt idx="0">
                  <c:v>36544</c:v>
                </c:pt>
                <c:pt idx="1">
                  <c:v>37442</c:v>
                </c:pt>
                <c:pt idx="2">
                  <c:v>37580</c:v>
                </c:pt>
                <c:pt idx="3">
                  <c:v>38579</c:v>
                </c:pt>
                <c:pt idx="4">
                  <c:v>38966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B8-4492-ACFF-E80DD21FFD12}"/>
            </c:ext>
          </c:extLst>
        </c:ser>
        <c:ser>
          <c:idx val="0"/>
          <c:order val="1"/>
          <c:tx>
            <c:strRef>
              <c:f>'4.グラフデータ'!$C$14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'4.グラフデータ'!$D$14:$H$14</c:f>
              <c:numCache>
                <c:formatCode>#,##0_);[Red]\(#,##0\)</c:formatCode>
                <c:ptCount val="5"/>
                <c:pt idx="0">
                  <c:v>61821</c:v>
                </c:pt>
                <c:pt idx="1">
                  <c:v>60551</c:v>
                </c:pt>
                <c:pt idx="2">
                  <c:v>60892</c:v>
                </c:pt>
                <c:pt idx="3">
                  <c:v>60178</c:v>
                </c:pt>
                <c:pt idx="4">
                  <c:v>60420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B8-4492-ACFF-E80DD21FF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'4.グラフデータ'!$D$16:$H$16</c:f>
              <c:numCache>
                <c:formatCode>#,##0_);[Red]\(#,##0\)</c:formatCode>
                <c:ptCount val="5"/>
                <c:pt idx="0">
                  <c:v>98365</c:v>
                </c:pt>
                <c:pt idx="1">
                  <c:v>97993</c:v>
                </c:pt>
                <c:pt idx="2">
                  <c:v>98472</c:v>
                </c:pt>
                <c:pt idx="3">
                  <c:v>98757</c:v>
                </c:pt>
                <c:pt idx="4">
                  <c:v>99386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B8-4492-ACFF-E80DD21FF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'4.グラフデータ'!$D$17:$H$17</c:f>
              <c:numCache>
                <c:formatCode>0.0%</c:formatCode>
                <c:ptCount val="5"/>
                <c:pt idx="0">
                  <c:v>0.372</c:v>
                </c:pt>
                <c:pt idx="1">
                  <c:v>0.38200000000000001</c:v>
                </c:pt>
                <c:pt idx="2">
                  <c:v>0.38200000000000001</c:v>
                </c:pt>
                <c:pt idx="3">
                  <c:v>0.39100000000000001</c:v>
                </c:pt>
                <c:pt idx="4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B8-4492-ACFF-E80DD21FF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2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'4.グラフデータ'!$D$151:$H$151</c:f>
              <c:numCache>
                <c:formatCode>#,##0_);[Red]\(#,##0\)</c:formatCode>
                <c:ptCount val="5"/>
                <c:pt idx="0">
                  <c:v>15</c:v>
                </c:pt>
                <c:pt idx="1">
                  <c:v>11</c:v>
                </c:pt>
                <c:pt idx="2">
                  <c:v>14</c:v>
                </c:pt>
                <c:pt idx="3">
                  <c:v>13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3-4EB1-8482-C44552CDEDB4}"/>
            </c:ext>
          </c:extLst>
        </c:ser>
        <c:ser>
          <c:idx val="0"/>
          <c:order val="1"/>
          <c:tx>
            <c:strRef>
              <c:f>'4.グラフデータ'!$C$150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'4.グラフデータ'!$D$150:$H$150</c:f>
              <c:numCache>
                <c:formatCode>#,##0_);[Red]\(#,##0\)</c:formatCode>
                <c:ptCount val="5"/>
                <c:pt idx="0">
                  <c:v>19</c:v>
                </c:pt>
                <c:pt idx="1">
                  <c:v>38</c:v>
                </c:pt>
                <c:pt idx="2">
                  <c:v>41</c:v>
                </c:pt>
                <c:pt idx="3">
                  <c:v>39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3-4EB1-8482-C44552CDE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'4.グラフデータ'!$D$152:$H$152</c:f>
              <c:numCache>
                <c:formatCode>#,##0_);[Red]\(#,##0\)</c:formatCode>
                <c:ptCount val="5"/>
                <c:pt idx="0">
                  <c:v>34</c:v>
                </c:pt>
                <c:pt idx="1">
                  <c:v>49</c:v>
                </c:pt>
                <c:pt idx="2">
                  <c:v>55</c:v>
                </c:pt>
                <c:pt idx="3">
                  <c:v>52</c:v>
                </c:pt>
                <c:pt idx="4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B3-4EB1-8482-C44552CDE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'4.グラフデータ'!$C$153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'4.グラフデータ'!$D$153:$H$153</c:f>
              <c:numCache>
                <c:formatCode>0.0%</c:formatCode>
                <c:ptCount val="5"/>
                <c:pt idx="0">
                  <c:v>0.441</c:v>
                </c:pt>
                <c:pt idx="1">
                  <c:v>0.224</c:v>
                </c:pt>
                <c:pt idx="2">
                  <c:v>0.255</c:v>
                </c:pt>
                <c:pt idx="3">
                  <c:v>0.25</c:v>
                </c:pt>
                <c:pt idx="4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B3-4EB1-8482-C44552CDE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7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'4.グラフデータ'!$C$158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'4.グラフデータ'!$D$158:$H$158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7-4260-ABD1-696A39FD4932}"/>
            </c:ext>
          </c:extLst>
        </c:ser>
        <c:ser>
          <c:idx val="1"/>
          <c:order val="1"/>
          <c:tx>
            <c:strRef>
              <c:f>'4.グラフデータ'!$C$157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'4.グラフデータ'!$D$157:$H$157</c:f>
              <c:numCache>
                <c:formatCode>#,##0_);[Red]\(#,##0\)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E7-4260-ABD1-696A39FD4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'4.グラフデータ'!$C$159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'4.グラフデータ'!$D$159:$H$159</c:f>
              <c:numCache>
                <c:formatCode>#,##0_);[Red]\(#,##0\)</c:formatCode>
                <c:ptCount val="5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E7-4260-ABD1-696A39FD4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'4.グラフデータ'!$C$160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'4.グラフデータ'!$D$160:$H$160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</c:v>
                </c:pt>
                <c:pt idx="2">
                  <c:v>0.5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E7-4260-ABD1-696A39FD4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'4.グラフデータ'!$C$165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'4.グラフデータ'!$D$165:$H$165</c:f>
              <c:numCache>
                <c:formatCode>#,##0_);[Red]\(#,##0\)</c:formatCode>
                <c:ptCount val="5"/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9C-4C6B-AB56-B70A03C8B316}"/>
            </c:ext>
          </c:extLst>
        </c:ser>
        <c:ser>
          <c:idx val="0"/>
          <c:order val="1"/>
          <c:tx>
            <c:strRef>
              <c:f>'4.グラフデータ'!$C$164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'4.グラフデータ'!$D$164:$H$164</c:f>
              <c:numCache>
                <c:formatCode>#,##0_);[Red]\(#,##0\)</c:formatCode>
                <c:ptCount val="5"/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C-4C6B-AB56-B70A03C8B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'4.グラフデータ'!$C$166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'4.グラフデータ'!$D$166:$H$166</c:f>
              <c:numCache>
                <c:formatCode>#,##0_);[Red]\(#,##0\)</c:formatCode>
                <c:ptCount val="5"/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9C-4C6B-AB56-B70A03C8B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'4.グラフデータ'!$C$167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'4.グラフデータ'!$D$167:$H$167</c:f>
              <c:numCache>
                <c:formatCode>0.0%</c:formatCode>
                <c:ptCount val="5"/>
                <c:pt idx="4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9C-4C6B-AB56-B70A03C8B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'4.グラフデータ'!$C$174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'4.グラフデータ'!$D$174:$H$174</c:f>
              <c:numCache>
                <c:formatCode>#,##0_ </c:formatCode>
                <c:ptCount val="5"/>
                <c:pt idx="0">
                  <c:v>8</c:v>
                </c:pt>
                <c:pt idx="1">
                  <c:v>9</c:v>
                </c:pt>
                <c:pt idx="2">
                  <c:v>8</c:v>
                </c:pt>
                <c:pt idx="3">
                  <c:v>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32-4171-BA7F-CE314F33E170}"/>
            </c:ext>
          </c:extLst>
        </c:ser>
        <c:ser>
          <c:idx val="1"/>
          <c:order val="1"/>
          <c:tx>
            <c:strRef>
              <c:f>'4.グラフデータ'!$C$173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'4.グラフデータ'!$D$173:$H$173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17</c:v>
                </c:pt>
                <c:pt idx="2">
                  <c:v>25</c:v>
                </c:pt>
                <c:pt idx="3">
                  <c:v>15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2-4171-BA7F-CE314F33E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'4.グラフデータ'!$C$175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'4.グラフデータ'!$D$175:$H$175</c:f>
              <c:numCache>
                <c:formatCode>#,##0_);[Red]\(#,##0\)</c:formatCode>
                <c:ptCount val="5"/>
                <c:pt idx="0">
                  <c:v>24</c:v>
                </c:pt>
                <c:pt idx="1">
                  <c:v>26</c:v>
                </c:pt>
                <c:pt idx="2">
                  <c:v>33</c:v>
                </c:pt>
                <c:pt idx="3">
                  <c:v>21</c:v>
                </c:pt>
                <c:pt idx="4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32-4171-BA7F-CE314F33E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'4.グラフデータ'!$C$176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'4.グラフデータ'!$D$176:$H$176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0.34599999999999997</c:v>
                </c:pt>
                <c:pt idx="2">
                  <c:v>0.24199999999999999</c:v>
                </c:pt>
                <c:pt idx="3">
                  <c:v>0.28599999999999998</c:v>
                </c:pt>
                <c:pt idx="4">
                  <c:v>0.20599999999999999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32-4171-BA7F-CE314F33E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'4.グラフデータ'!$C$181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'4.グラフデータ'!$D$181:$H$181</c:f>
              <c:numCache>
                <c:formatCode>#,##0_ </c:formatCode>
                <c:ptCount val="5"/>
                <c:pt idx="0">
                  <c:v>2936</c:v>
                </c:pt>
                <c:pt idx="1">
                  <c:v>2953</c:v>
                </c:pt>
                <c:pt idx="2">
                  <c:v>3052</c:v>
                </c:pt>
                <c:pt idx="3">
                  <c:v>3186</c:v>
                </c:pt>
                <c:pt idx="4">
                  <c:v>3363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33-4A75-A3AE-6FFFABE972F2}"/>
            </c:ext>
          </c:extLst>
        </c:ser>
        <c:ser>
          <c:idx val="0"/>
          <c:order val="1"/>
          <c:tx>
            <c:strRef>
              <c:f>'4.グラフデータ'!$C$180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'4.グラフデータ'!$D$180:$H$180</c:f>
              <c:numCache>
                <c:formatCode>#,##0_);[Red]\(#,##0\)</c:formatCode>
                <c:ptCount val="5"/>
                <c:pt idx="0">
                  <c:v>6866</c:v>
                </c:pt>
                <c:pt idx="1">
                  <c:v>7062</c:v>
                </c:pt>
                <c:pt idx="2">
                  <c:v>6778</c:v>
                </c:pt>
                <c:pt idx="3">
                  <c:v>6932</c:v>
                </c:pt>
                <c:pt idx="4">
                  <c:v>7363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33-4A75-A3AE-6FFFABE97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'4.グラフデータ'!$C$182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'4.グラフデータ'!$D$182:$H$182</c:f>
              <c:numCache>
                <c:formatCode>#,##0_);[Red]\(#,##0\)</c:formatCode>
                <c:ptCount val="5"/>
                <c:pt idx="0">
                  <c:v>9802</c:v>
                </c:pt>
                <c:pt idx="1">
                  <c:v>10015</c:v>
                </c:pt>
                <c:pt idx="2">
                  <c:v>9830</c:v>
                </c:pt>
                <c:pt idx="3">
                  <c:v>10118</c:v>
                </c:pt>
                <c:pt idx="4">
                  <c:v>10726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33-4A75-A3AE-6FFFABE97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'4.グラフデータ'!$C$183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'4.グラフデータ'!$D$183:$H$183</c:f>
              <c:numCache>
                <c:formatCode>0.0%</c:formatCode>
                <c:ptCount val="5"/>
                <c:pt idx="0">
                  <c:v>0.3</c:v>
                </c:pt>
                <c:pt idx="1">
                  <c:v>0.29499999999999998</c:v>
                </c:pt>
                <c:pt idx="2">
                  <c:v>0.31</c:v>
                </c:pt>
                <c:pt idx="3">
                  <c:v>0.315</c:v>
                </c:pt>
                <c:pt idx="4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33-4A75-A3AE-6FFFABE97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'4.グラフデータ'!$C$188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'4.グラフデータ'!$D$188:$H$188</c:f>
              <c:numCache>
                <c:formatCode>#,##0.0_);[Red]\(#,##0.0\)</c:formatCode>
                <c:ptCount val="5"/>
                <c:pt idx="0">
                  <c:v>38.1</c:v>
                </c:pt>
                <c:pt idx="1">
                  <c:v>38.4</c:v>
                </c:pt>
                <c:pt idx="2">
                  <c:v>39.6</c:v>
                </c:pt>
                <c:pt idx="3">
                  <c:v>41.4</c:v>
                </c:pt>
                <c:pt idx="4">
                  <c:v>43.7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B-4ACB-BABA-964323D173F3}"/>
            </c:ext>
          </c:extLst>
        </c:ser>
        <c:ser>
          <c:idx val="1"/>
          <c:order val="1"/>
          <c:tx>
            <c:strRef>
              <c:f>'4.グラフデータ'!$C$187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'4.グラフデータ'!$D$187:$H$187</c:f>
              <c:numCache>
                <c:formatCode>#,##0.0_);[Red]\(#,##0.0\)</c:formatCode>
                <c:ptCount val="5"/>
                <c:pt idx="0">
                  <c:v>89.2</c:v>
                </c:pt>
                <c:pt idx="1">
                  <c:v>91.7</c:v>
                </c:pt>
                <c:pt idx="2">
                  <c:v>88</c:v>
                </c:pt>
                <c:pt idx="3">
                  <c:v>90</c:v>
                </c:pt>
                <c:pt idx="4">
                  <c:v>95.6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B-4ACB-BABA-964323D17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'4.グラフデータ'!$C$189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'4.グラフデータ'!$D$189:$H$189</c:f>
              <c:numCache>
                <c:formatCode>#,##0.0_);[Red]\(#,##0.0\)</c:formatCode>
                <c:ptCount val="5"/>
                <c:pt idx="0">
                  <c:v>127.3</c:v>
                </c:pt>
                <c:pt idx="1">
                  <c:v>130.1</c:v>
                </c:pt>
                <c:pt idx="2">
                  <c:v>127.6</c:v>
                </c:pt>
                <c:pt idx="3">
                  <c:v>131.4</c:v>
                </c:pt>
                <c:pt idx="4">
                  <c:v>139.30000000000001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BB-4ACB-BABA-964323D17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'4.グラフデータ'!$C$190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'4.グラフデータ'!$D$190:$H$190</c:f>
              <c:numCache>
                <c:formatCode>0.0%</c:formatCode>
                <c:ptCount val="5"/>
                <c:pt idx="0">
                  <c:v>0.29899999999999999</c:v>
                </c:pt>
                <c:pt idx="1">
                  <c:v>0.29499999999999998</c:v>
                </c:pt>
                <c:pt idx="2">
                  <c:v>0.31</c:v>
                </c:pt>
                <c:pt idx="3">
                  <c:v>0.315</c:v>
                </c:pt>
                <c:pt idx="4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BB-4ACB-BABA-964323D17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'4.グラフデータ'!$C$196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'4.グラフデータ'!$D$196:$H$196</c:f>
              <c:numCache>
                <c:formatCode>#,##0.0_);[Red]\(#,##0.0\)</c:formatCode>
                <c:ptCount val="5"/>
                <c:pt idx="0">
                  <c:v>18.2</c:v>
                </c:pt>
                <c:pt idx="1">
                  <c:v>18.600000000000001</c:v>
                </c:pt>
                <c:pt idx="2">
                  <c:v>18.2</c:v>
                </c:pt>
                <c:pt idx="3">
                  <c:v>20.8</c:v>
                </c:pt>
                <c:pt idx="4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82-4B53-A53D-034D9C7A3009}"/>
            </c:ext>
          </c:extLst>
        </c:ser>
        <c:ser>
          <c:idx val="0"/>
          <c:order val="1"/>
          <c:tx>
            <c:strRef>
              <c:f>'4.グラフデータ'!$C$195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'4.グラフデータ'!$D$195:$H$195</c:f>
              <c:numCache>
                <c:formatCode>#,##0.0_);[Red]\(#,##0.0\)</c:formatCode>
                <c:ptCount val="5"/>
                <c:pt idx="0">
                  <c:v>44.5</c:v>
                </c:pt>
                <c:pt idx="1">
                  <c:v>46.7</c:v>
                </c:pt>
                <c:pt idx="2">
                  <c:v>47.3</c:v>
                </c:pt>
                <c:pt idx="3">
                  <c:v>44.2</c:v>
                </c:pt>
                <c:pt idx="4">
                  <c:v>43.9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82-4B53-A53D-034D9C7A3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'4.グラフデータ'!$C$197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'4.グラフデータ'!$D$197:$H$197</c:f>
              <c:numCache>
                <c:formatCode>#,##0.0_);[Red]\(#,##0.0\)</c:formatCode>
                <c:ptCount val="5"/>
                <c:pt idx="0">
                  <c:v>62.7</c:v>
                </c:pt>
                <c:pt idx="1">
                  <c:v>65.3</c:v>
                </c:pt>
                <c:pt idx="2">
                  <c:v>65.5</c:v>
                </c:pt>
                <c:pt idx="3">
                  <c:v>65</c:v>
                </c:pt>
                <c:pt idx="4">
                  <c:v>64.5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82-4B53-A53D-034D9C7A3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'4.グラフデータ'!$C$198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'4.グラフデータ'!$D$198:$H$198</c:f>
              <c:numCache>
                <c:formatCode>0.0%</c:formatCode>
                <c:ptCount val="5"/>
                <c:pt idx="0">
                  <c:v>0.28999999999999998</c:v>
                </c:pt>
                <c:pt idx="1">
                  <c:v>0.28499999999999998</c:v>
                </c:pt>
                <c:pt idx="2">
                  <c:v>0.27800000000000002</c:v>
                </c:pt>
                <c:pt idx="3">
                  <c:v>0.32</c:v>
                </c:pt>
                <c:pt idx="4">
                  <c:v>0.31900000000000001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82-4B53-A53D-034D9C7A3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60747110264484"/>
          <c:y val="9.6141035880143166E-2"/>
          <c:w val="0.68276771080470833"/>
          <c:h val="0.562490016860413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'4.グラフデータ'!$C$206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'4.グラフデータ'!$D$206:$H$206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85-4D1F-B1E4-2D5678C37BA3}"/>
            </c:ext>
          </c:extLst>
        </c:ser>
        <c:ser>
          <c:idx val="1"/>
          <c:order val="1"/>
          <c:tx>
            <c:strRef>
              <c:f>'4.グラフデータ'!$C$205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'4.グラフデータ'!$D$205:$H$205</c:f>
              <c:numCache>
                <c:formatCode>#,##0_);[Red]\(#,##0\)</c:formatCode>
                <c:ptCount val="5"/>
                <c:pt idx="0">
                  <c:v>2</c:v>
                </c:pt>
                <c:pt idx="1">
                  <c:v>1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85-4D1F-B1E4-2D5678C37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'4.グラフデータ'!$D$207:$H$207</c:f>
              <c:numCache>
                <c:formatCode>#,##0_);[Red]\(#,##0\)</c:formatCode>
                <c:ptCount val="5"/>
                <c:pt idx="0">
                  <c:v>3</c:v>
                </c:pt>
                <c:pt idx="1">
                  <c:v>1</c:v>
                </c:pt>
                <c:pt idx="2">
                  <c:v>8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85-4D1F-B1E4-2D5678C37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'4.グラフデータ'!$C$208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'4.グラフデータ'!$D$208:$H$208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</c:v>
                </c:pt>
                <c:pt idx="2">
                  <c:v>0.125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85-4D1F-B1E4-2D5678C37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7346081871345029"/>
              <c:y val="2.591789874551971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6075551443838"/>
          <c:y val="0.10012660099979294"/>
          <c:w val="0.68276771080470833"/>
          <c:h val="0.551820924660573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'4.グラフデータ'!$C$213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'4.グラフデータ'!$D$213:$H$213</c:f>
              <c:numCache>
                <c:formatCode>#,##0_);[Red]\(#,##0\)</c:formatCode>
                <c:ptCount val="5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42-4A44-A49F-55E452058047}"/>
            </c:ext>
          </c:extLst>
        </c:ser>
        <c:ser>
          <c:idx val="1"/>
          <c:order val="1"/>
          <c:tx>
            <c:strRef>
              <c:f>'4.グラフデータ'!$C$212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'4.グラフデータ'!$D$212:$H$212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15</c:v>
                </c:pt>
                <c:pt idx="2">
                  <c:v>18</c:v>
                </c:pt>
                <c:pt idx="3">
                  <c:v>11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42-4A44-A49F-55E452058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'4.グラフデータ'!$C$214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'4.グラフデータ'!$D$214:$H$214</c:f>
              <c:numCache>
                <c:formatCode>#,##0_);[Red]\(#,##0\)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24</c:v>
                </c:pt>
                <c:pt idx="3">
                  <c:v>16</c:v>
                </c:pt>
                <c:pt idx="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42-4A44-A49F-55E452058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'4.グラフデータ'!$C$215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'4.グラフデータ'!$D$215:$H$215</c:f>
              <c:numCache>
                <c:formatCode>0.0%</c:formatCode>
                <c:ptCount val="5"/>
                <c:pt idx="0">
                  <c:v>0.35</c:v>
                </c:pt>
                <c:pt idx="1">
                  <c:v>0.25</c:v>
                </c:pt>
                <c:pt idx="2">
                  <c:v>0.25</c:v>
                </c:pt>
                <c:pt idx="3">
                  <c:v>0.313</c:v>
                </c:pt>
                <c:pt idx="4">
                  <c:v>0.22700000000000001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42-4A44-A49F-55E452058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114768262519871"/>
              <c:y val="2.61281922043010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60747110264484"/>
          <c:y val="9.7057163788114367E-2"/>
          <c:w val="0.68276771080470833"/>
          <c:h val="0.562022640992371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'4.グラフデータ'!$C$220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'4.グラフデータ'!$D$220:$H$220</c:f>
              <c:numCache>
                <c:formatCode>#,##0_);[Red]\(#,##0\)</c:formatCode>
                <c:ptCount val="5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0-4572-BE79-53594A235DA0}"/>
            </c:ext>
          </c:extLst>
        </c:ser>
        <c:ser>
          <c:idx val="1"/>
          <c:order val="1"/>
          <c:tx>
            <c:strRef>
              <c:f>'4.グラフデータ'!$C$219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'4.グラフデータ'!$D$219:$H$219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0-4572-BE79-53594A235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'4.グラフデータ'!$C$221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'4.グラフデータ'!$D$221:$H$221</c:f>
              <c:numCache>
                <c:formatCode>#,##0_);[Red]\(#,##0\)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90-4572-BE79-53594A235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'4.グラフデータ'!$C$222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'4.グラフデータ'!$D$222:$H$222</c:f>
              <c:numCache>
                <c:formatCode>0.0%</c:formatCode>
                <c:ptCount val="5"/>
                <c:pt idx="0">
                  <c:v>0</c:v>
                </c:pt>
                <c:pt idx="1">
                  <c:v>0.8</c:v>
                </c:pt>
                <c:pt idx="2">
                  <c:v>1</c:v>
                </c:pt>
                <c:pt idx="3">
                  <c:v>0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90-4572-BE79-53594A235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6228398926471735"/>
              <c:y val="2.6122311827956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'4.グラフデータ'!$D$22:$H$22</c:f>
              <c:numCache>
                <c:formatCode>#,##0.0_);[Red]\(#,##0.0\)</c:formatCode>
                <c:ptCount val="5"/>
                <c:pt idx="0">
                  <c:v>445.7</c:v>
                </c:pt>
                <c:pt idx="1">
                  <c:v>456.6</c:v>
                </c:pt>
                <c:pt idx="2">
                  <c:v>458.3</c:v>
                </c:pt>
                <c:pt idx="3">
                  <c:v>470.5</c:v>
                </c:pt>
                <c:pt idx="4">
                  <c:v>475.2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3C-4F6A-ADDB-8CB6A4CBA3C1}"/>
            </c:ext>
          </c:extLst>
        </c:ser>
        <c:ser>
          <c:idx val="1"/>
          <c:order val="1"/>
          <c:tx>
            <c:strRef>
              <c:f>'4.グラフデータ'!$C$21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'4.グラフデータ'!$D$21:$H$21</c:f>
              <c:numCache>
                <c:formatCode>#,##0.0_);[Red]\(#,##0.0\)</c:formatCode>
                <c:ptCount val="5"/>
                <c:pt idx="0">
                  <c:v>753.9</c:v>
                </c:pt>
                <c:pt idx="1">
                  <c:v>738.4</c:v>
                </c:pt>
                <c:pt idx="2">
                  <c:v>742.6</c:v>
                </c:pt>
                <c:pt idx="3">
                  <c:v>733.9</c:v>
                </c:pt>
                <c:pt idx="4">
                  <c:v>736.8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C-4F6A-ADDB-8CB6A4CBA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'4.グラフデータ'!$D$23:$H$23</c:f>
              <c:numCache>
                <c:formatCode>#,##0.0_);[Red]\(#,##0.0\)</c:formatCode>
                <c:ptCount val="5"/>
                <c:pt idx="0">
                  <c:v>1199.5999999999999</c:v>
                </c:pt>
                <c:pt idx="1">
                  <c:v>1195</c:v>
                </c:pt>
                <c:pt idx="2">
                  <c:v>1200.9000000000001</c:v>
                </c:pt>
                <c:pt idx="3">
                  <c:v>1204.4000000000001</c:v>
                </c:pt>
                <c:pt idx="4">
                  <c:v>1212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3C-4F6A-ADDB-8CB6A4CBA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'4.グラフデータ'!$D$24:$H$24</c:f>
              <c:numCache>
                <c:formatCode>0.0%</c:formatCode>
                <c:ptCount val="5"/>
                <c:pt idx="0">
                  <c:v>0.372</c:v>
                </c:pt>
                <c:pt idx="1">
                  <c:v>0.38200000000000001</c:v>
                </c:pt>
                <c:pt idx="2">
                  <c:v>0.38200000000000001</c:v>
                </c:pt>
                <c:pt idx="3">
                  <c:v>0.39100000000000001</c:v>
                </c:pt>
                <c:pt idx="4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3C-4F6A-ADDB-8CB6A4CBA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'4.グラフデータ'!$C$229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'4.グラフデータ'!$D$229:$H$229</c:f>
              <c:numCache>
                <c:formatCode>#,##0_ </c:formatCode>
                <c:ptCount val="5"/>
                <c:pt idx="0">
                  <c:v>8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C5-4128-879F-4F2E06F03F5E}"/>
            </c:ext>
          </c:extLst>
        </c:ser>
        <c:ser>
          <c:idx val="1"/>
          <c:order val="1"/>
          <c:tx>
            <c:strRef>
              <c:f>'4.グラフデータ'!$C$228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'4.グラフデータ'!$D$228:$H$228</c:f>
              <c:numCache>
                <c:formatCode>#,##0_);[Red]\(#,##0\)</c:formatCode>
                <c:ptCount val="5"/>
                <c:pt idx="0">
                  <c:v>7</c:v>
                </c:pt>
                <c:pt idx="1">
                  <c:v>7</c:v>
                </c:pt>
                <c:pt idx="2">
                  <c:v>8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C5-4128-879F-4F2E06F0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'4.グラフデータ'!$C$230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'4.グラフデータ'!$D$230:$H$230</c:f>
              <c:numCache>
                <c:formatCode>#,##0_);[Red]\(#,##0\)</c:formatCode>
                <c:ptCount val="5"/>
                <c:pt idx="0">
                  <c:v>15</c:v>
                </c:pt>
                <c:pt idx="1">
                  <c:v>13</c:v>
                </c:pt>
                <c:pt idx="2">
                  <c:v>14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C5-4128-879F-4F2E06F0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'4.グラフデータ'!$C$231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'4.グラフデータ'!$D$231:$H$231</c:f>
              <c:numCache>
                <c:formatCode>0.0%</c:formatCode>
                <c:ptCount val="5"/>
                <c:pt idx="0">
                  <c:v>0.53300000000000003</c:v>
                </c:pt>
                <c:pt idx="1">
                  <c:v>0.46200000000000002</c:v>
                </c:pt>
                <c:pt idx="2">
                  <c:v>0.42899999999999999</c:v>
                </c:pt>
                <c:pt idx="3">
                  <c:v>0.54500000000000004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C5-4128-879F-4F2E06F0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'4.グラフデータ'!$C$236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'4.グラフデータ'!$D$236:$H$236</c:f>
              <c:numCache>
                <c:formatCode>#,##0_ </c:formatCode>
                <c:ptCount val="5"/>
                <c:pt idx="0">
                  <c:v>1263</c:v>
                </c:pt>
                <c:pt idx="1">
                  <c:v>1273</c:v>
                </c:pt>
                <c:pt idx="2">
                  <c:v>1472</c:v>
                </c:pt>
                <c:pt idx="3">
                  <c:v>1496</c:v>
                </c:pt>
                <c:pt idx="4">
                  <c:v>1469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DA-4717-B5EF-0C5C78C742F0}"/>
            </c:ext>
          </c:extLst>
        </c:ser>
        <c:ser>
          <c:idx val="0"/>
          <c:order val="1"/>
          <c:tx>
            <c:strRef>
              <c:f>'4.グラフデータ'!$C$235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'4.グラフデータ'!$D$235:$H$235</c:f>
              <c:numCache>
                <c:formatCode>#,##0_);[Red]\(#,##0\)</c:formatCode>
                <c:ptCount val="5"/>
                <c:pt idx="0">
                  <c:v>2175</c:v>
                </c:pt>
                <c:pt idx="1">
                  <c:v>2257</c:v>
                </c:pt>
                <c:pt idx="2">
                  <c:v>2341</c:v>
                </c:pt>
                <c:pt idx="3">
                  <c:v>2349</c:v>
                </c:pt>
                <c:pt idx="4">
                  <c:v>2378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DA-4717-B5EF-0C5C78C74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'4.グラフデータ'!$C$237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'4.グラフデータ'!$D$237:$H$237</c:f>
              <c:numCache>
                <c:formatCode>#,##0_);[Red]\(#,##0\)</c:formatCode>
                <c:ptCount val="5"/>
                <c:pt idx="0">
                  <c:v>3438</c:v>
                </c:pt>
                <c:pt idx="1">
                  <c:v>3530</c:v>
                </c:pt>
                <c:pt idx="2">
                  <c:v>3813</c:v>
                </c:pt>
                <c:pt idx="3">
                  <c:v>3845</c:v>
                </c:pt>
                <c:pt idx="4">
                  <c:v>3847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DA-4717-B5EF-0C5C78C74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'4.グラフデータ'!$C$238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'4.グラフデータ'!$D$238:$H$238</c:f>
              <c:numCache>
                <c:formatCode>0.0%</c:formatCode>
                <c:ptCount val="5"/>
                <c:pt idx="0">
                  <c:v>0.36699999999999999</c:v>
                </c:pt>
                <c:pt idx="1">
                  <c:v>0.36099999999999999</c:v>
                </c:pt>
                <c:pt idx="2">
                  <c:v>0.38600000000000001</c:v>
                </c:pt>
                <c:pt idx="3">
                  <c:v>0.38900000000000001</c:v>
                </c:pt>
                <c:pt idx="4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DA-4717-B5EF-0C5C78C74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69971215430132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'4.グラフデータ'!$C$243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'4.グラフデータ'!$D$243:$H$243</c:f>
              <c:numCache>
                <c:formatCode>#,##0.0_);[Red]\(#,##0.0\)</c:formatCode>
                <c:ptCount val="5"/>
                <c:pt idx="0">
                  <c:v>20.7</c:v>
                </c:pt>
                <c:pt idx="1">
                  <c:v>21.2</c:v>
                </c:pt>
                <c:pt idx="2">
                  <c:v>24.5</c:v>
                </c:pt>
                <c:pt idx="3">
                  <c:v>24.9</c:v>
                </c:pt>
                <c:pt idx="4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A0-400D-B866-650576D9137D}"/>
            </c:ext>
          </c:extLst>
        </c:ser>
        <c:ser>
          <c:idx val="0"/>
          <c:order val="1"/>
          <c:tx>
            <c:strRef>
              <c:f>'4.グラフデータ'!$C$242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'4.グラフデータ'!$D$242:$H$242</c:f>
              <c:numCache>
                <c:formatCode>#,##0.0_);[Red]\(#,##0.0\)</c:formatCode>
                <c:ptCount val="5"/>
                <c:pt idx="0">
                  <c:v>35.700000000000003</c:v>
                </c:pt>
                <c:pt idx="1">
                  <c:v>37.6</c:v>
                </c:pt>
                <c:pt idx="2">
                  <c:v>39</c:v>
                </c:pt>
                <c:pt idx="3">
                  <c:v>39.200000000000003</c:v>
                </c:pt>
                <c:pt idx="4">
                  <c:v>39.6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A0-400D-B866-650576D91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'4.グラフデータ'!$C$244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'4.グラフデータ'!$D$244:$H$244</c:f>
              <c:numCache>
                <c:formatCode>#,##0.0_);[Red]\(#,##0.0\)</c:formatCode>
                <c:ptCount val="5"/>
                <c:pt idx="0">
                  <c:v>56.400000000000006</c:v>
                </c:pt>
                <c:pt idx="1">
                  <c:v>58.8</c:v>
                </c:pt>
                <c:pt idx="2">
                  <c:v>63.5</c:v>
                </c:pt>
                <c:pt idx="3">
                  <c:v>64.099999999999994</c:v>
                </c:pt>
                <c:pt idx="4">
                  <c:v>64.099999999999994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A0-400D-B866-650576D91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'4.グラフデータ'!$C$245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'4.グラフデータ'!$D$245:$H$245</c:f>
              <c:numCache>
                <c:formatCode>0.0%</c:formatCode>
                <c:ptCount val="5"/>
                <c:pt idx="0">
                  <c:v>0.36699999999999999</c:v>
                </c:pt>
                <c:pt idx="1">
                  <c:v>0.36099999999999999</c:v>
                </c:pt>
                <c:pt idx="2">
                  <c:v>0.38600000000000001</c:v>
                </c:pt>
                <c:pt idx="3">
                  <c:v>0.38800000000000001</c:v>
                </c:pt>
                <c:pt idx="4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A0-400D-B866-650576D91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'4.グラフデータ'!$C$251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'4.グラフデータ'!$D$251:$H$251</c:f>
              <c:numCache>
                <c:formatCode>#,##0.0_);[Red]\(#,##0.0\)</c:formatCode>
                <c:ptCount val="5"/>
                <c:pt idx="0">
                  <c:v>12</c:v>
                </c:pt>
                <c:pt idx="1">
                  <c:v>11</c:v>
                </c:pt>
                <c:pt idx="2">
                  <c:v>11.7</c:v>
                </c:pt>
                <c:pt idx="3">
                  <c:v>12.6</c:v>
                </c:pt>
                <c:pt idx="4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B-4A65-B682-40D702CBF463}"/>
            </c:ext>
          </c:extLst>
        </c:ser>
        <c:ser>
          <c:idx val="0"/>
          <c:order val="1"/>
          <c:tx>
            <c:strRef>
              <c:f>'4.グラフデータ'!$C$250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'4.グラフデータ'!$D$250:$H$250</c:f>
              <c:numCache>
                <c:formatCode>#,##0.0_);[Red]\(#,##0.0\)</c:formatCode>
                <c:ptCount val="5"/>
                <c:pt idx="0">
                  <c:v>16.2</c:v>
                </c:pt>
                <c:pt idx="1">
                  <c:v>16</c:v>
                </c:pt>
                <c:pt idx="2">
                  <c:v>16.899999999999999</c:v>
                </c:pt>
                <c:pt idx="3">
                  <c:v>15.6</c:v>
                </c:pt>
                <c:pt idx="4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B-4A65-B682-40D702CBF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'4.グラフデータ'!$C$252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'4.グラフデータ'!$D$252:$H$252</c:f>
              <c:numCache>
                <c:formatCode>#,##0.0_);[Red]\(#,##0.0\)</c:formatCode>
                <c:ptCount val="5"/>
                <c:pt idx="0">
                  <c:v>28.2</c:v>
                </c:pt>
                <c:pt idx="1">
                  <c:v>27</c:v>
                </c:pt>
                <c:pt idx="2">
                  <c:v>28.599999999999998</c:v>
                </c:pt>
                <c:pt idx="3">
                  <c:v>28.2</c:v>
                </c:pt>
                <c:pt idx="4">
                  <c:v>28.4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CB-4A65-B682-40D702CBF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'4.グラフデータ'!$C$253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'4.グラフデータ'!$D$253:$H$253</c:f>
              <c:numCache>
                <c:formatCode>0.0%</c:formatCode>
                <c:ptCount val="5"/>
                <c:pt idx="0">
                  <c:v>0.42599999999999999</c:v>
                </c:pt>
                <c:pt idx="1">
                  <c:v>0.40699999999999997</c:v>
                </c:pt>
                <c:pt idx="2">
                  <c:v>0.40899999999999997</c:v>
                </c:pt>
                <c:pt idx="3">
                  <c:v>0.44700000000000001</c:v>
                </c:pt>
                <c:pt idx="4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CB-4A65-B682-40D702CBF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'4.グラフデータ'!$D$30:$H$30</c:f>
              <c:numCache>
                <c:formatCode>#,##0.0_);[Red]\(#,##0.0\)</c:formatCode>
                <c:ptCount val="5"/>
                <c:pt idx="0">
                  <c:v>560.6</c:v>
                </c:pt>
                <c:pt idx="1">
                  <c:v>578.9</c:v>
                </c:pt>
                <c:pt idx="2">
                  <c:v>574.29999999999995</c:v>
                </c:pt>
                <c:pt idx="3">
                  <c:v>588.4</c:v>
                </c:pt>
                <c:pt idx="4">
                  <c:v>599.1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0-4D67-855E-AB42DA2AB261}"/>
            </c:ext>
          </c:extLst>
        </c:ser>
        <c:ser>
          <c:idx val="0"/>
          <c:order val="1"/>
          <c:tx>
            <c:strRef>
              <c:f>'4.グラフデータ'!$C$29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'4.グラフデータ'!$D$29:$H$29</c:f>
              <c:numCache>
                <c:formatCode>#,##0.0_);[Red]\(#,##0.0\)</c:formatCode>
                <c:ptCount val="5"/>
                <c:pt idx="0">
                  <c:v>854</c:v>
                </c:pt>
                <c:pt idx="1">
                  <c:v>833.5</c:v>
                </c:pt>
                <c:pt idx="2">
                  <c:v>838.9</c:v>
                </c:pt>
                <c:pt idx="3">
                  <c:v>833.4</c:v>
                </c:pt>
                <c:pt idx="4">
                  <c:v>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0-4D67-855E-AB42DA2AB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'4.グラフデータ'!$D$31:$H$31</c:f>
              <c:numCache>
                <c:formatCode>#,##0.0_);[Red]\(#,##0.0\)</c:formatCode>
                <c:ptCount val="5"/>
                <c:pt idx="0">
                  <c:v>1414.6</c:v>
                </c:pt>
                <c:pt idx="1">
                  <c:v>1412.4</c:v>
                </c:pt>
                <c:pt idx="2">
                  <c:v>1413.2</c:v>
                </c:pt>
                <c:pt idx="3">
                  <c:v>1421.8</c:v>
                </c:pt>
                <c:pt idx="4">
                  <c:v>1433.1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0-4D67-855E-AB42DA2AB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'4.グラフデータ'!$D$32:$H$32</c:f>
              <c:numCache>
                <c:formatCode>0.0%</c:formatCode>
                <c:ptCount val="5"/>
                <c:pt idx="0">
                  <c:v>0.39600000000000002</c:v>
                </c:pt>
                <c:pt idx="1">
                  <c:v>0.41</c:v>
                </c:pt>
                <c:pt idx="2">
                  <c:v>0.40600000000000003</c:v>
                </c:pt>
                <c:pt idx="3">
                  <c:v>0.41399999999999998</c:v>
                </c:pt>
                <c:pt idx="4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00-4D67-855E-AB42DA2AB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'4.グラフデータ'!$D$40:$H$40</c:f>
              <c:numCache>
                <c:formatCode>#,##0_);[Red]\(#,##0\)</c:formatCode>
                <c:ptCount val="5"/>
                <c:pt idx="0">
                  <c:v>153</c:v>
                </c:pt>
                <c:pt idx="1">
                  <c:v>169</c:v>
                </c:pt>
                <c:pt idx="2">
                  <c:v>143</c:v>
                </c:pt>
                <c:pt idx="3">
                  <c:v>144</c:v>
                </c:pt>
                <c:pt idx="4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A1-4A5E-AE5F-6A0D50D3B212}"/>
            </c:ext>
          </c:extLst>
        </c:ser>
        <c:ser>
          <c:idx val="0"/>
          <c:order val="1"/>
          <c:tx>
            <c:strRef>
              <c:f>'4.グラフデータ'!$C$39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'4.グラフデータ'!$D$39:$H$39</c:f>
              <c:numCache>
                <c:formatCode>#,##0_);[Red]\(#,##0\)</c:formatCode>
                <c:ptCount val="5"/>
                <c:pt idx="0">
                  <c:v>130</c:v>
                </c:pt>
                <c:pt idx="1">
                  <c:v>121</c:v>
                </c:pt>
                <c:pt idx="2">
                  <c:v>143</c:v>
                </c:pt>
                <c:pt idx="3">
                  <c:v>141</c:v>
                </c:pt>
                <c:pt idx="4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A1-4A5E-AE5F-6A0D50D3B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'4.グラフデータ'!$D$41:$H$41</c:f>
              <c:numCache>
                <c:formatCode>#,##0_);[Red]\(#,##0\)</c:formatCode>
                <c:ptCount val="5"/>
                <c:pt idx="0">
                  <c:v>283</c:v>
                </c:pt>
                <c:pt idx="1">
                  <c:v>290</c:v>
                </c:pt>
                <c:pt idx="2">
                  <c:v>286</c:v>
                </c:pt>
                <c:pt idx="3">
                  <c:v>285</c:v>
                </c:pt>
                <c:pt idx="4">
                  <c:v>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A1-4A5E-AE5F-6A0D50D3B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'4.グラフデータ'!$C$42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'4.グラフデータ'!$D$42:$H$42</c:f>
              <c:numCache>
                <c:formatCode>0.0%</c:formatCode>
                <c:ptCount val="5"/>
                <c:pt idx="0">
                  <c:v>0.54100000000000004</c:v>
                </c:pt>
                <c:pt idx="1">
                  <c:v>0.58299999999999996</c:v>
                </c:pt>
                <c:pt idx="2">
                  <c:v>0.5</c:v>
                </c:pt>
                <c:pt idx="3">
                  <c:v>0.505</c:v>
                </c:pt>
                <c:pt idx="4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A1-4A5E-AE5F-6A0D50D3B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'4.グラフデータ'!$D$47:$H$47</c:f>
              <c:numCache>
                <c:formatCode>#,##0_);[Red]\(#,##0\)</c:formatCode>
                <c:ptCount val="5"/>
                <c:pt idx="0">
                  <c:v>71</c:v>
                </c:pt>
                <c:pt idx="1">
                  <c:v>71</c:v>
                </c:pt>
                <c:pt idx="2">
                  <c:v>72</c:v>
                </c:pt>
                <c:pt idx="3">
                  <c:v>67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E-4ABC-B4B2-0B5D03413B40}"/>
            </c:ext>
          </c:extLst>
        </c:ser>
        <c:ser>
          <c:idx val="1"/>
          <c:order val="1"/>
          <c:tx>
            <c:strRef>
              <c:f>'4.グラフデータ'!$C$46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'4.グラフデータ'!$D$46:$H$46</c:f>
              <c:numCache>
                <c:formatCode>#,##0_);[Red]\(#,##0\)</c:formatCode>
                <c:ptCount val="5"/>
                <c:pt idx="0">
                  <c:v>63</c:v>
                </c:pt>
                <c:pt idx="1">
                  <c:v>64</c:v>
                </c:pt>
                <c:pt idx="2">
                  <c:v>68</c:v>
                </c:pt>
                <c:pt idx="3">
                  <c:v>70</c:v>
                </c:pt>
                <c:pt idx="4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E-4ABC-B4B2-0B5D03413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'4.グラフデータ'!$D$48:$H$48</c:f>
              <c:numCache>
                <c:formatCode>#,##0_);[Red]\(#,##0\)</c:formatCode>
                <c:ptCount val="5"/>
                <c:pt idx="0">
                  <c:v>134</c:v>
                </c:pt>
                <c:pt idx="1">
                  <c:v>135</c:v>
                </c:pt>
                <c:pt idx="2">
                  <c:v>140</c:v>
                </c:pt>
                <c:pt idx="3">
                  <c:v>137</c:v>
                </c:pt>
                <c:pt idx="4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4E-4ABC-B4B2-0B5D03413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'4.グラフデータ'!$C$49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'4.グラフデータ'!$D$49:$H$49</c:f>
              <c:numCache>
                <c:formatCode>0.0%</c:formatCode>
                <c:ptCount val="5"/>
                <c:pt idx="0">
                  <c:v>0.53</c:v>
                </c:pt>
                <c:pt idx="1">
                  <c:v>0.52600000000000002</c:v>
                </c:pt>
                <c:pt idx="2">
                  <c:v>0.51400000000000001</c:v>
                </c:pt>
                <c:pt idx="3">
                  <c:v>0.48899999999999999</c:v>
                </c:pt>
                <c:pt idx="4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4E-4ABC-B4B2-0B5D03413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'4.グラフデータ'!$D$54:$H$54</c:f>
              <c:numCache>
                <c:formatCode>#,##0_);[Red]\(#,##0\)</c:formatCode>
                <c:ptCount val="5"/>
                <c:pt idx="0">
                  <c:v>66</c:v>
                </c:pt>
                <c:pt idx="1">
                  <c:v>57</c:v>
                </c:pt>
                <c:pt idx="2">
                  <c:v>57</c:v>
                </c:pt>
                <c:pt idx="3">
                  <c:v>62</c:v>
                </c:pt>
                <c:pt idx="4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BF9-83FF-B49D1E6813BF}"/>
            </c:ext>
          </c:extLst>
        </c:ser>
        <c:ser>
          <c:idx val="1"/>
          <c:order val="1"/>
          <c:tx>
            <c:strRef>
              <c:f>'4.グラフデータ'!$C$53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'4.グラフデータ'!$D$53:$H$53</c:f>
              <c:numCache>
                <c:formatCode>#,##0_);[Red]\(#,##0\)</c:formatCode>
                <c:ptCount val="5"/>
                <c:pt idx="0">
                  <c:v>179</c:v>
                </c:pt>
                <c:pt idx="1">
                  <c:v>190</c:v>
                </c:pt>
                <c:pt idx="2">
                  <c:v>195</c:v>
                </c:pt>
                <c:pt idx="3">
                  <c:v>184</c:v>
                </c:pt>
                <c:pt idx="4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BF9-83FF-B49D1E681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'4.グラフデータ'!$D$55:$H$55</c:f>
              <c:numCache>
                <c:formatCode>#,##0_);[Red]\(#,##0\)</c:formatCode>
                <c:ptCount val="5"/>
                <c:pt idx="0">
                  <c:v>245</c:v>
                </c:pt>
                <c:pt idx="1">
                  <c:v>247</c:v>
                </c:pt>
                <c:pt idx="2">
                  <c:v>252</c:v>
                </c:pt>
                <c:pt idx="3">
                  <c:v>246</c:v>
                </c:pt>
                <c:pt idx="4">
                  <c:v>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8A-4BF9-83FF-B49D1E681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'4.グラフデータ'!$C$56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'4.グラフデータ'!$D$56:$H$56</c:f>
              <c:numCache>
                <c:formatCode>0.0%</c:formatCode>
                <c:ptCount val="5"/>
                <c:pt idx="0">
                  <c:v>0.26900000000000002</c:v>
                </c:pt>
                <c:pt idx="1">
                  <c:v>0.23100000000000001</c:v>
                </c:pt>
                <c:pt idx="2">
                  <c:v>0.22600000000000001</c:v>
                </c:pt>
                <c:pt idx="3">
                  <c:v>0.252</c:v>
                </c:pt>
                <c:pt idx="4">
                  <c:v>0.26100000000000001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8A-4BF9-83FF-B49D1E681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'4.グラフデータ'!$C$61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'4.グラフデータ'!$D$61:$H$61</c:f>
              <c:numCache>
                <c:formatCode>#,##0_);[Red]\(#,##0\)</c:formatCode>
                <c:ptCount val="5"/>
                <c:pt idx="0">
                  <c:v>99</c:v>
                </c:pt>
                <c:pt idx="1">
                  <c:v>110</c:v>
                </c:pt>
                <c:pt idx="2">
                  <c:v>106</c:v>
                </c:pt>
                <c:pt idx="3">
                  <c:v>103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0B-4CEA-AB5F-E72AE8E6B2A0}"/>
            </c:ext>
          </c:extLst>
        </c:ser>
        <c:ser>
          <c:idx val="0"/>
          <c:order val="1"/>
          <c:tx>
            <c:strRef>
              <c:f>'4.グラフデータ'!$C$60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'4.グラフデータ'!$D$60:$H$60</c:f>
              <c:numCache>
                <c:formatCode>#,##0_);[Red]\(#,##0\)</c:formatCode>
                <c:ptCount val="5"/>
                <c:pt idx="0">
                  <c:v>71</c:v>
                </c:pt>
                <c:pt idx="1">
                  <c:v>61</c:v>
                </c:pt>
                <c:pt idx="2">
                  <c:v>66</c:v>
                </c:pt>
                <c:pt idx="3">
                  <c:v>67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B-4CEA-AB5F-E72AE8E6B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'4.グラフデータ'!$C$62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'4.グラフデータ'!$D$62:$H$62</c:f>
              <c:numCache>
                <c:formatCode>#,##0_);[Red]\(#,##0\)</c:formatCode>
                <c:ptCount val="5"/>
                <c:pt idx="0">
                  <c:v>170</c:v>
                </c:pt>
                <c:pt idx="1">
                  <c:v>171</c:v>
                </c:pt>
                <c:pt idx="2">
                  <c:v>172</c:v>
                </c:pt>
                <c:pt idx="3">
                  <c:v>170</c:v>
                </c:pt>
                <c:pt idx="4">
                  <c:v>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0B-4CEA-AB5F-E72AE8E6B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'4.グラフデータ'!$C$63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'4.グラフデータ'!$D$63:$H$63</c:f>
              <c:numCache>
                <c:formatCode>0.0%</c:formatCode>
                <c:ptCount val="5"/>
                <c:pt idx="0">
                  <c:v>0.58199999999999996</c:v>
                </c:pt>
                <c:pt idx="1">
                  <c:v>0.64300000000000002</c:v>
                </c:pt>
                <c:pt idx="2">
                  <c:v>0.61599999999999999</c:v>
                </c:pt>
                <c:pt idx="3">
                  <c:v>0.60599999999999998</c:v>
                </c:pt>
                <c:pt idx="4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0B-4CEA-AB5F-E72AE8E6B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'4.グラフデータ'!$C$68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'4.グラフデータ'!$D$66:$H$66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'4.グラフデータ'!$D$68:$H$68</c:f>
              <c:numCache>
                <c:formatCode>#,##0_);[Red]\(#,##0\)</c:formatCode>
                <c:ptCount val="5"/>
                <c:pt idx="0">
                  <c:v>65</c:v>
                </c:pt>
                <c:pt idx="1">
                  <c:v>67</c:v>
                </c:pt>
                <c:pt idx="2">
                  <c:v>75</c:v>
                </c:pt>
                <c:pt idx="3">
                  <c:v>80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54-445A-87BA-710E8C8D1D53}"/>
            </c:ext>
          </c:extLst>
        </c:ser>
        <c:ser>
          <c:idx val="0"/>
          <c:order val="1"/>
          <c:tx>
            <c:strRef>
              <c:f>'4.グラフデータ'!$C$67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'4.グラフデータ'!$D$66:$H$66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'4.グラフデータ'!$D$67:$H$67</c:f>
              <c:numCache>
                <c:formatCode>#,##0_);[Red]\(#,##0\)</c:formatCode>
                <c:ptCount val="5"/>
                <c:pt idx="0">
                  <c:v>137</c:v>
                </c:pt>
                <c:pt idx="1">
                  <c:v>140</c:v>
                </c:pt>
                <c:pt idx="2">
                  <c:v>132</c:v>
                </c:pt>
                <c:pt idx="3">
                  <c:v>128</c:v>
                </c:pt>
                <c:pt idx="4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4-445A-87BA-710E8C8D1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'4.グラフデータ'!$C$69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'4.グラフデータ'!$D$66:$H$66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'4.グラフデータ'!$D$69:$H$69</c:f>
              <c:numCache>
                <c:formatCode>#,##0_);[Red]\(#,##0\)</c:formatCode>
                <c:ptCount val="5"/>
                <c:pt idx="0">
                  <c:v>202</c:v>
                </c:pt>
                <c:pt idx="1">
                  <c:v>207</c:v>
                </c:pt>
                <c:pt idx="2">
                  <c:v>207</c:v>
                </c:pt>
                <c:pt idx="3">
                  <c:v>208</c:v>
                </c:pt>
                <c:pt idx="4">
                  <c:v>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54-445A-87BA-710E8C8D1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'4.グラフデータ'!$C$70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'4.グラフデータ'!$D$66:$H$66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'4.グラフデータ'!$D$70:$H$70</c:f>
              <c:numCache>
                <c:formatCode>0.0%</c:formatCode>
                <c:ptCount val="5"/>
                <c:pt idx="0">
                  <c:v>0.32200000000000001</c:v>
                </c:pt>
                <c:pt idx="1">
                  <c:v>0.32400000000000001</c:v>
                </c:pt>
                <c:pt idx="2">
                  <c:v>0.36199999999999999</c:v>
                </c:pt>
                <c:pt idx="3">
                  <c:v>0.38500000000000001</c:v>
                </c:pt>
                <c:pt idx="4">
                  <c:v>0.38800000000000001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54-445A-87BA-710E8C8D1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28</xdr:row>
      <xdr:rowOff>240194</xdr:rowOff>
    </xdr:from>
    <xdr:to>
      <xdr:col>9</xdr:col>
      <xdr:colOff>910370</xdr:colOff>
      <xdr:row>43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29</xdr:row>
      <xdr:rowOff>0</xdr:rowOff>
    </xdr:from>
    <xdr:to>
      <xdr:col>9</xdr:col>
      <xdr:colOff>910370</xdr:colOff>
      <xdr:row>43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68</xdr:row>
      <xdr:rowOff>229913</xdr:rowOff>
    </xdr:from>
    <xdr:to>
      <xdr:col>4</xdr:col>
      <xdr:colOff>910370</xdr:colOff>
      <xdr:row>83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68</xdr:row>
      <xdr:rowOff>229913</xdr:rowOff>
    </xdr:from>
    <xdr:to>
      <xdr:col>9</xdr:col>
      <xdr:colOff>910370</xdr:colOff>
      <xdr:row>83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342C2430-3329-4256-90D7-C3D5CCF4E2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5</xdr:col>
      <xdr:colOff>525</xdr:colOff>
      <xdr:row>22</xdr:row>
      <xdr:rowOff>237450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525</xdr:colOff>
      <xdr:row>22</xdr:row>
      <xdr:rowOff>237450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28</xdr:row>
      <xdr:rowOff>219074</xdr:rowOff>
    </xdr:from>
    <xdr:to>
      <xdr:col>5</xdr:col>
      <xdr:colOff>525</xdr:colOff>
      <xdr:row>44</xdr:row>
      <xdr:rowOff>132674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tabSelected="1" view="pageBreakPreview" zoomScaleNormal="100" zoomScaleSheetLayoutView="100" workbookViewId="0"/>
  </sheetViews>
  <sheetFormatPr defaultRowHeight="22.5" customHeight="1"/>
  <cols>
    <col min="1" max="4" width="22" customWidth="1"/>
    <col min="6" max="6" width="9" style="73"/>
  </cols>
  <sheetData>
    <row r="1" spans="1:5" ht="22.5" customHeight="1">
      <c r="A1" t="s">
        <v>196</v>
      </c>
      <c r="E1" s="79"/>
    </row>
    <row r="2" spans="1:5" ht="22.5" customHeight="1">
      <c r="A2" t="s">
        <v>198</v>
      </c>
    </row>
    <row r="3" spans="1:5" ht="22.5" customHeight="1">
      <c r="A3" s="5" t="s">
        <v>283</v>
      </c>
      <c r="B3" s="5"/>
      <c r="C3" s="5"/>
      <c r="D3" s="5"/>
    </row>
    <row r="4" spans="1:5" ht="22.5" customHeight="1">
      <c r="A4" s="14" t="s">
        <v>284</v>
      </c>
      <c r="B4" s="14" t="s">
        <v>285</v>
      </c>
      <c r="C4" s="14" t="s">
        <v>286</v>
      </c>
      <c r="D4" s="14" t="s">
        <v>287</v>
      </c>
    </row>
    <row r="5" spans="1:5" ht="22.5" customHeight="1">
      <c r="A5" s="308" t="s">
        <v>252</v>
      </c>
      <c r="B5" s="308" t="s">
        <v>408</v>
      </c>
      <c r="C5" s="308" t="s">
        <v>256</v>
      </c>
      <c r="D5" s="308" t="s">
        <v>409</v>
      </c>
    </row>
    <row r="6" spans="1:5" ht="22.5" customHeight="1">
      <c r="A6" s="309"/>
      <c r="B6" s="309"/>
      <c r="C6" s="309"/>
      <c r="D6" s="309"/>
    </row>
    <row r="7" spans="1:5" ht="22.5" customHeight="1">
      <c r="A7" s="308" t="s">
        <v>410</v>
      </c>
      <c r="B7" s="308" t="s">
        <v>254</v>
      </c>
      <c r="C7" s="308" t="s">
        <v>257</v>
      </c>
      <c r="D7" s="308" t="s">
        <v>255</v>
      </c>
    </row>
    <row r="8" spans="1:5" ht="22.5" customHeight="1">
      <c r="A8" s="309"/>
      <c r="B8" s="309"/>
      <c r="C8" s="309"/>
      <c r="D8" s="309"/>
    </row>
    <row r="9" spans="1:5" ht="22.5" customHeight="1">
      <c r="A9" s="308" t="s">
        <v>253</v>
      </c>
      <c r="B9" s="308" t="s">
        <v>411</v>
      </c>
      <c r="C9" s="308" t="s">
        <v>258</v>
      </c>
    </row>
    <row r="10" spans="1:5" ht="22.5" customHeight="1">
      <c r="A10" s="309"/>
      <c r="B10" s="309"/>
      <c r="C10" s="309"/>
    </row>
    <row r="12" spans="1:5" ht="22.5" customHeight="1">
      <c r="A12" s="310" t="s">
        <v>288</v>
      </c>
      <c r="B12" s="310"/>
    </row>
    <row r="13" spans="1:5" ht="22.5" customHeight="1">
      <c r="A13" s="307" t="s">
        <v>259</v>
      </c>
      <c r="B13" s="307"/>
    </row>
    <row r="14" spans="1:5" ht="22.5" customHeight="1">
      <c r="A14" s="307" t="s">
        <v>260</v>
      </c>
      <c r="B14" s="307"/>
    </row>
    <row r="15" spans="1:5" ht="22.5" customHeight="1">
      <c r="A15" s="307" t="s">
        <v>261</v>
      </c>
      <c r="B15" s="307"/>
    </row>
    <row r="17" spans="1:6" ht="22.5" customHeight="1">
      <c r="A17" s="88" t="s">
        <v>289</v>
      </c>
      <c r="B17" s="88"/>
      <c r="C17" s="88"/>
      <c r="D17" s="88"/>
    </row>
    <row r="18" spans="1:6" ht="22.5" customHeight="1">
      <c r="A18" s="14" t="s">
        <v>284</v>
      </c>
      <c r="B18" s="14" t="s">
        <v>285</v>
      </c>
      <c r="C18" s="14" t="s">
        <v>286</v>
      </c>
      <c r="D18" s="14" t="s">
        <v>287</v>
      </c>
    </row>
    <row r="19" spans="1:6" ht="22.5" customHeight="1">
      <c r="A19" s="89" t="s">
        <v>199</v>
      </c>
      <c r="B19" s="89" t="s">
        <v>204</v>
      </c>
      <c r="C19" s="89" t="s">
        <v>209</v>
      </c>
      <c r="D19" s="89" t="s">
        <v>214</v>
      </c>
    </row>
    <row r="20" spans="1:6" ht="22.5" customHeight="1">
      <c r="A20" s="89" t="s">
        <v>200</v>
      </c>
      <c r="B20" s="89" t="s">
        <v>205</v>
      </c>
      <c r="C20" s="89" t="s">
        <v>210</v>
      </c>
      <c r="D20" s="89" t="s">
        <v>215</v>
      </c>
    </row>
    <row r="21" spans="1:6" ht="22.5" customHeight="1">
      <c r="A21" s="89" t="s">
        <v>201</v>
      </c>
      <c r="B21" s="89" t="s">
        <v>206</v>
      </c>
      <c r="C21" s="89" t="s">
        <v>211</v>
      </c>
      <c r="D21" s="89" t="s">
        <v>216</v>
      </c>
    </row>
    <row r="22" spans="1:6" ht="22.5" customHeight="1">
      <c r="A22" s="89" t="s">
        <v>202</v>
      </c>
      <c r="B22" s="89" t="s">
        <v>207</v>
      </c>
      <c r="C22" s="89" t="s">
        <v>212</v>
      </c>
      <c r="D22" s="89" t="s">
        <v>217</v>
      </c>
    </row>
    <row r="23" spans="1:6" ht="22.5" customHeight="1">
      <c r="A23" s="89" t="s">
        <v>203</v>
      </c>
      <c r="B23" s="89" t="s">
        <v>208</v>
      </c>
      <c r="C23" s="89" t="s">
        <v>213</v>
      </c>
      <c r="D23" s="89" t="s">
        <v>218</v>
      </c>
    </row>
    <row r="24" spans="1:6" ht="22.5" customHeight="1">
      <c r="A24" s="89" t="s">
        <v>290</v>
      </c>
      <c r="B24" s="89" t="s">
        <v>291</v>
      </c>
      <c r="C24" s="89" t="s">
        <v>292</v>
      </c>
      <c r="D24" s="89" t="s">
        <v>293</v>
      </c>
    </row>
    <row r="25" spans="1:6" ht="22.5" customHeight="1">
      <c r="A25" s="89" t="s">
        <v>428</v>
      </c>
      <c r="B25" s="89" t="s">
        <v>429</v>
      </c>
      <c r="C25" s="89" t="s">
        <v>430</v>
      </c>
      <c r="D25" s="89" t="s">
        <v>431</v>
      </c>
    </row>
    <row r="26" spans="1:6" ht="22.5" customHeight="1">
      <c r="A26" s="89" t="s">
        <v>456</v>
      </c>
      <c r="B26" s="89" t="s">
        <v>457</v>
      </c>
      <c r="C26" s="89" t="s">
        <v>458</v>
      </c>
      <c r="D26" s="89" t="s">
        <v>459</v>
      </c>
    </row>
    <row r="28" spans="1:6" ht="22.5" customHeight="1">
      <c r="A28" s="101" t="s">
        <v>426</v>
      </c>
      <c r="B28" s="101"/>
      <c r="C28" s="101"/>
      <c r="D28" s="101"/>
      <c r="F28"/>
    </row>
    <row r="29" spans="1:6" ht="22.5" customHeight="1">
      <c r="A29" s="301" t="s">
        <v>427</v>
      </c>
      <c r="B29" s="302"/>
      <c r="C29" s="302"/>
      <c r="D29" s="303"/>
      <c r="F29"/>
    </row>
    <row r="30" spans="1:6" ht="22.5" customHeight="1">
      <c r="A30" s="304"/>
      <c r="B30" s="305"/>
      <c r="C30" s="305"/>
      <c r="D30" s="306"/>
      <c r="F30"/>
    </row>
  </sheetData>
  <mergeCells count="16">
    <mergeCell ref="A5:A6"/>
    <mergeCell ref="B5:B6"/>
    <mergeCell ref="C5:C6"/>
    <mergeCell ref="D5:D6"/>
    <mergeCell ref="A7:A8"/>
    <mergeCell ref="B7:B8"/>
    <mergeCell ref="C7:C8"/>
    <mergeCell ref="D7:D8"/>
    <mergeCell ref="A29:D30"/>
    <mergeCell ref="A14:B14"/>
    <mergeCell ref="A15:B15"/>
    <mergeCell ref="A9:A10"/>
    <mergeCell ref="B9:B10"/>
    <mergeCell ref="C9:C10"/>
    <mergeCell ref="A12:B12"/>
    <mergeCell ref="A13:B13"/>
  </mergeCells>
  <phoneticPr fontId="1"/>
  <hyperlinks>
    <hyperlink ref="A19" location="'4-1.2017'!A1" display="4-1.2017" xr:uid="{00000000-0004-0000-0000-000000000000}"/>
    <hyperlink ref="A20" location="'4-1.2018'!A1" display="4-1.2018" xr:uid="{00000000-0004-0000-0000-000001000000}"/>
    <hyperlink ref="A21" location="'4-1.2019'!A1" display="4-1.2019" xr:uid="{00000000-0004-0000-0000-000002000000}"/>
    <hyperlink ref="A22" location="'4-1.2020'!A1" display="4-1.2020" xr:uid="{00000000-0004-0000-0000-000003000000}"/>
    <hyperlink ref="A23" location="'4-1.2021'!A1" display="4-1.2021" xr:uid="{00000000-0004-0000-0000-000004000000}"/>
    <hyperlink ref="B19" location="'4-2.2017'!Print_Area" display="4-2.2017" xr:uid="{00000000-0004-0000-0000-000005000000}"/>
    <hyperlink ref="B20" location="'4-2.2018'!Print_Area" display="4-2.2018" xr:uid="{00000000-0004-0000-0000-000006000000}"/>
    <hyperlink ref="B21" location="'4-2.2019'!Print_Area" display="4-2.2019" xr:uid="{00000000-0004-0000-0000-000007000000}"/>
    <hyperlink ref="B22" location="'4-2.2020'!Print_Area" display="4-2.2020" xr:uid="{00000000-0004-0000-0000-000008000000}"/>
    <hyperlink ref="B23" location="'4-2.2021'!Print_Area" display="4-2.2021" xr:uid="{00000000-0004-0000-0000-000009000000}"/>
    <hyperlink ref="C19" location="'4-3.2017'!A1" display="4-3.2017" xr:uid="{00000000-0004-0000-0000-00000A000000}"/>
    <hyperlink ref="C20" location="'4-3.2018'!A1" display="4-3.2018" xr:uid="{00000000-0004-0000-0000-00000B000000}"/>
    <hyperlink ref="C21" location="'4-3.2019'!A1" display="4-3.2019" xr:uid="{00000000-0004-0000-0000-00000C000000}"/>
    <hyperlink ref="C22" location="'4-3.2020'!A1" display="4-3.2020" xr:uid="{00000000-0004-0000-0000-00000D000000}"/>
    <hyperlink ref="C23" location="'4-3.2021'!A1" display="4-3.2021" xr:uid="{00000000-0004-0000-0000-00000E000000}"/>
    <hyperlink ref="D19" location="'4-4.2017'!A1" display="4-4.2017" xr:uid="{00000000-0004-0000-0000-00000F000000}"/>
    <hyperlink ref="D20" location="'4-4.2018'!A1" display="4-4.2018" xr:uid="{00000000-0004-0000-0000-000010000000}"/>
    <hyperlink ref="D21" location="'4-4.2019'!A1" display="4-4.2019" xr:uid="{00000000-0004-0000-0000-000011000000}"/>
    <hyperlink ref="D22" location="'4-4.2020'!A1" display="4-4.2020" xr:uid="{00000000-0004-0000-0000-000012000000}"/>
    <hyperlink ref="D23" location="'4-4.2021'!A1" display="4-4.2021" xr:uid="{00000000-0004-0000-0000-000013000000}"/>
    <hyperlink ref="A5" location="'4-1-1.学士課程'!Print_Area" display="4-1-1.学士課程" xr:uid="{00000000-0004-0000-0000-000014000000}"/>
    <hyperlink ref="A7" location="'4-1-2.学士課程(平均)'!Print_Area" display="4-1-2.学士課程（平均）" xr:uid="{00000000-0004-0000-0000-000015000000}"/>
    <hyperlink ref="A9" location="'4-1-3.学士課程(学部別)'!Print_Area" display="4-1-3.学士課程（学部別）" xr:uid="{00000000-0004-0000-0000-000016000000}"/>
    <hyperlink ref="B5" location="'4-2-1.修士課程'!Print_Area" display="4-2-1.修士課程" xr:uid="{00000000-0004-0000-0000-000017000000}"/>
    <hyperlink ref="B7" location="'4-2-2.修士課程(平均)'!Print_Area" display="4-2-2.修士課程（平均）" xr:uid="{00000000-0004-0000-0000-000018000000}"/>
    <hyperlink ref="B9" location="'4-2-3.修士課程（専攻別）'!Print_Area" display="4-2-3.修士課程（専攻別）" xr:uid="{00000000-0004-0000-0000-000019000000}"/>
    <hyperlink ref="C5" location="'4-3-1.博士課程'!Print_Area" display="4-3-1.博士課程" xr:uid="{00000000-0004-0000-0000-00001A000000}"/>
    <hyperlink ref="C7" location="'4-3-2.博士課程(平均)'!Print_Area" display="4-3-2.博士課程（平均）" xr:uid="{00000000-0004-0000-0000-00001B000000}"/>
    <hyperlink ref="C9" location="'4-3-3.博士課程（専攻別）'!Print_Area" display="4-3-3.博士課程（専攻別）" xr:uid="{00000000-0004-0000-0000-00001C000000}"/>
    <hyperlink ref="D5" location="'4-4-1.専門職学位課程'!Print_Area" display="4-4-1.専門職学位課程" xr:uid="{00000000-0004-0000-0000-00001D000000}"/>
    <hyperlink ref="D7" location="'4-4-2.専門職学位課程(平均)'!Print_Area" display="4-4-2.専門職学位課程（平均）" xr:uid="{00000000-0004-0000-0000-00001E000000}"/>
    <hyperlink ref="A13" location="'4.グラフデータ'!A1" display="4.グラフデータ" xr:uid="{00000000-0004-0000-0000-00001F000000}"/>
    <hyperlink ref="A14" location="'4.経年データ（学部単位）'!A1" display="4.経年データ（学部単位）" xr:uid="{00000000-0004-0000-0000-000021000000}"/>
    <hyperlink ref="A15" location="'4.経年データ（専攻単位）'!A1" display="4.経年データ（専攻単位）" xr:uid="{00000000-0004-0000-0000-000022000000}"/>
    <hyperlink ref="A24" location="'4-1.2022'!Print_Area" display="4-1.2022" xr:uid="{00000000-0004-0000-0000-000023000000}"/>
    <hyperlink ref="B24" location="'4-2.2022'!Print_Area" display="4-2.2022" xr:uid="{00000000-0004-0000-0000-000024000000}"/>
    <hyperlink ref="C24" location="'4-3.2022'!Print_Area" display="4-3.2022" xr:uid="{00000000-0004-0000-0000-000025000000}"/>
    <hyperlink ref="D24" location="'4-4.2022'!Print_Area" display="4-4.2022" xr:uid="{00000000-0004-0000-0000-000026000000}"/>
    <hyperlink ref="A25" location="'4-1.2023'!A1" display="4-1.2023" xr:uid="{B9AC478E-0775-4651-BEF1-ECAA5BB1238D}"/>
    <hyperlink ref="B25" location="'4-2.2023'!A1" display="4-2.2023" xr:uid="{2E6DD225-89DE-44DE-B46F-FFD4B1465835}"/>
    <hyperlink ref="C25" location="'4-3.2023'!A1" display="4-3.2023" xr:uid="{3795193A-D364-455B-BAE5-9761EBF4F377}"/>
    <hyperlink ref="D25" location="'4-4.2023'!A1" display="4-4.2023" xr:uid="{28245E3B-F283-4848-91F9-69BDBF95E9D1}"/>
    <hyperlink ref="A26" location="'4-1.2024'!Print_Area" display="4-1.2024" xr:uid="{B0314BBE-65C6-491B-A7E1-B968968A5A96}"/>
    <hyperlink ref="B26" location="'4-2.2024'!Print_Area" display="4-2.2024" xr:uid="{F6A4787F-2BC5-432B-BC33-D00E9324C2D2}"/>
    <hyperlink ref="C26" location="'4-3.2024'!Print_Area" display="4-3.2024" xr:uid="{E743CAF1-2925-46E3-8173-9420A3187E0C}"/>
    <hyperlink ref="D26" location="'4-4.2024'!Print_Area" display="4-4.2024" xr:uid="{B1FADDF2-FCB1-425B-84DB-8F44AC2ED419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138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8" ht="24" customHeight="1" thickBot="1">
      <c r="A1" s="11" t="s">
        <v>198</v>
      </c>
      <c r="B1" s="11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  <c r="M1"/>
      <c r="N1"/>
      <c r="O1"/>
      <c r="P1"/>
      <c r="Q1"/>
      <c r="R1"/>
    </row>
    <row r="2" spans="1:18" ht="24" customHeight="1">
      <c r="A2" s="11" t="s">
        <v>241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/>
      <c r="M2"/>
      <c r="N2"/>
      <c r="O2"/>
      <c r="P2"/>
      <c r="Q2"/>
      <c r="R2"/>
    </row>
    <row r="3" spans="1:18" ht="24" customHeight="1">
      <c r="A3" s="11"/>
      <c r="B3" s="11" t="s">
        <v>242</v>
      </c>
      <c r="C3" s="11"/>
      <c r="D3" s="12"/>
      <c r="E3" s="12"/>
      <c r="F3" s="12"/>
      <c r="G3" s="12"/>
      <c r="H3" s="12"/>
      <c r="I3" s="12"/>
      <c r="J3" s="12"/>
      <c r="K3" s="12"/>
      <c r="L3"/>
      <c r="M3"/>
      <c r="N3"/>
      <c r="O3"/>
      <c r="P3"/>
      <c r="Q3"/>
      <c r="R3"/>
    </row>
    <row r="4" spans="1:18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  <c r="L4"/>
      <c r="M4"/>
      <c r="N4"/>
      <c r="O4"/>
      <c r="P4"/>
      <c r="Q4"/>
      <c r="R4"/>
    </row>
    <row r="5" spans="1:18" s="7" customFormat="1" ht="18" customHeight="1">
      <c r="A5" s="80"/>
      <c r="B5" s="11" t="s">
        <v>243</v>
      </c>
      <c r="C5" s="80"/>
      <c r="D5" s="80"/>
      <c r="E5" s="80"/>
      <c r="F5" s="80"/>
      <c r="G5" s="11" t="s">
        <v>244</v>
      </c>
      <c r="H5" s="80"/>
      <c r="I5" s="80"/>
      <c r="J5" s="80"/>
      <c r="K5" s="80"/>
    </row>
    <row r="6" spans="1:18" s="7" customFormat="1" ht="17.25" customHeight="1">
      <c r="A6" s="81"/>
      <c r="B6" s="311" t="s">
        <v>250</v>
      </c>
      <c r="C6" s="90" t="s">
        <v>232</v>
      </c>
      <c r="D6" s="95">
        <f ca="1">AVERAGE('4.グラフデータ'!D207:H207)</f>
        <v>4.4000000000000004</v>
      </c>
      <c r="E6" s="313" t="str">
        <f>'4.グラフデータ'!AD207</f>
        <v>隔年で増減</v>
      </c>
      <c r="F6" s="82"/>
      <c r="G6" s="311" t="s">
        <v>250</v>
      </c>
      <c r="H6" s="90" t="s">
        <v>232</v>
      </c>
      <c r="I6" s="95">
        <f ca="1">AVERAGE('4.グラフデータ'!D214:H214)</f>
        <v>20.399999999999999</v>
      </c>
      <c r="J6" s="313" t="str">
        <f>'4.グラフデータ'!AD214</f>
        <v>年度により増減</v>
      </c>
      <c r="K6" s="82"/>
    </row>
    <row r="7" spans="1:18" s="7" customFormat="1" ht="17.25" customHeight="1">
      <c r="A7" s="81"/>
      <c r="B7" s="312"/>
      <c r="C7" s="93" t="s">
        <v>233</v>
      </c>
      <c r="D7" s="94">
        <f ca="1">'4.グラフデータ'!H207-'4.グラフデータ'!D207</f>
        <v>3</v>
      </c>
      <c r="E7" s="314"/>
      <c r="F7" s="82"/>
      <c r="G7" s="312"/>
      <c r="H7" s="93" t="s">
        <v>233</v>
      </c>
      <c r="I7" s="94">
        <f ca="1">'4.グラフデータ'!H214-'4.グラフデータ'!D214</f>
        <v>2</v>
      </c>
      <c r="J7" s="314"/>
      <c r="K7" s="82"/>
    </row>
    <row r="8" spans="1:18" s="7" customFormat="1" ht="17.25" customHeight="1">
      <c r="A8" s="81"/>
      <c r="B8" s="315" t="s">
        <v>412</v>
      </c>
      <c r="C8" s="90" t="s">
        <v>232</v>
      </c>
      <c r="D8" s="92">
        <f ca="1">AVERAGE('4.グラフデータ'!D208:H208)</f>
        <v>0.1416</v>
      </c>
      <c r="E8" s="313" t="str">
        <f>'4.グラフデータ'!AD208</f>
        <v>年度により増減</v>
      </c>
      <c r="F8" s="82"/>
      <c r="G8" s="315" t="s">
        <v>412</v>
      </c>
      <c r="H8" s="90" t="s">
        <v>232</v>
      </c>
      <c r="I8" s="92">
        <f ca="1">AVERAGE('4.グラフデータ'!D215:H215)</f>
        <v>0.27800000000000002</v>
      </c>
      <c r="J8" s="313" t="str">
        <f>'4.グラフデータ'!AD215</f>
        <v>年度により増減</v>
      </c>
      <c r="K8" s="82"/>
    </row>
    <row r="9" spans="1:18" s="7" customFormat="1" ht="17.25" customHeight="1">
      <c r="A9" s="81"/>
      <c r="B9" s="316"/>
      <c r="C9" s="93" t="s">
        <v>233</v>
      </c>
      <c r="D9" s="84">
        <f ca="1">'4.グラフデータ'!H208-'4.グラフデータ'!D208</f>
        <v>-0.33300000000000002</v>
      </c>
      <c r="E9" s="314"/>
      <c r="F9" s="82"/>
      <c r="G9" s="316"/>
      <c r="H9" s="93" t="s">
        <v>233</v>
      </c>
      <c r="I9" s="84">
        <f ca="1">'4.グラフデータ'!H215-'4.グラフデータ'!D215</f>
        <v>-0.12299999999999997</v>
      </c>
      <c r="J9" s="314"/>
      <c r="K9" s="82"/>
    </row>
    <row r="10" spans="1:18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8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8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8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8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8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8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2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2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2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2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2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2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2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2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2" s="7" customFormat="1" ht="18.75" customHeight="1">
      <c r="A25" s="80"/>
      <c r="B25" s="11" t="s">
        <v>245</v>
      </c>
      <c r="C25" s="80"/>
      <c r="D25" s="80"/>
      <c r="E25" s="80"/>
      <c r="F25" s="80"/>
      <c r="G25" s="83"/>
      <c r="H25" s="83"/>
      <c r="I25" s="83"/>
      <c r="J25" s="83"/>
      <c r="K25" s="83"/>
    </row>
    <row r="26" spans="1:12" s="7" customFormat="1" ht="17.25" customHeight="1">
      <c r="A26" s="81"/>
      <c r="B26" s="311" t="s">
        <v>250</v>
      </c>
      <c r="C26" s="90" t="s">
        <v>232</v>
      </c>
      <c r="D26" s="95">
        <f ca="1">AVERAGE('4.グラフデータ'!D221:H221)</f>
        <v>2.8</v>
      </c>
      <c r="E26" s="313" t="str">
        <f>'4.グラフデータ'!AD221</f>
        <v>年度により増減</v>
      </c>
      <c r="F26" s="82"/>
      <c r="G26" s="86"/>
      <c r="H26" s="83"/>
      <c r="I26" s="83"/>
      <c r="J26" s="83"/>
      <c r="K26" s="83"/>
      <c r="L26"/>
    </row>
    <row r="27" spans="1:12" s="7" customFormat="1" ht="17.25" customHeight="1">
      <c r="A27" s="81"/>
      <c r="B27" s="312"/>
      <c r="C27" s="93" t="s">
        <v>233</v>
      </c>
      <c r="D27" s="94">
        <f ca="1">'4.グラフデータ'!H221-'4.グラフデータ'!D221</f>
        <v>5</v>
      </c>
      <c r="E27" s="314"/>
      <c r="F27" s="82"/>
      <c r="G27" s="83"/>
      <c r="H27" s="83"/>
      <c r="I27" s="83"/>
      <c r="J27" s="83"/>
      <c r="K27" s="83"/>
      <c r="L27"/>
    </row>
    <row r="28" spans="1:12" s="7" customFormat="1" ht="17.25" customHeight="1">
      <c r="A28" s="81"/>
      <c r="B28" s="315" t="s">
        <v>412</v>
      </c>
      <c r="C28" s="90" t="s">
        <v>232</v>
      </c>
      <c r="D28" s="92">
        <f ca="1">AVERAGE('4.グラフデータ'!D222:H222)</f>
        <v>0.42659999999999998</v>
      </c>
      <c r="E28" s="313" t="str">
        <f>'4.グラフデータ'!AD222</f>
        <v>年度により増減</v>
      </c>
      <c r="F28" s="82"/>
      <c r="G28" s="83"/>
      <c r="H28" s="83"/>
      <c r="I28" s="83"/>
      <c r="J28" s="83"/>
      <c r="K28" s="83"/>
      <c r="L28"/>
    </row>
    <row r="29" spans="1:12" s="7" customFormat="1" ht="17.25" customHeight="1">
      <c r="A29" s="81"/>
      <c r="B29" s="316"/>
      <c r="C29" s="93" t="s">
        <v>233</v>
      </c>
      <c r="D29" s="84">
        <f ca="1">'4.グラフデータ'!H222-'4.グラフデータ'!D222</f>
        <v>0.33300000000000002</v>
      </c>
      <c r="E29" s="314"/>
      <c r="F29" s="82"/>
      <c r="G29" s="83"/>
      <c r="H29" s="83"/>
      <c r="I29" s="83"/>
      <c r="J29" s="83"/>
      <c r="K29" s="83"/>
      <c r="L29"/>
    </row>
    <row r="30" spans="1:12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/>
    </row>
    <row r="31" spans="1:12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/>
    </row>
    <row r="32" spans="1:12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/>
    </row>
    <row r="33" spans="1:12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/>
    </row>
    <row r="34" spans="1:12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/>
    </row>
    <row r="35" spans="1:12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2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2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2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2" s="7" customFormat="1" ht="32.25" customHeight="1">
      <c r="A39" s="83"/>
      <c r="B39" s="83"/>
      <c r="C39" s="83"/>
      <c r="D39" s="83"/>
      <c r="E39" s="83"/>
      <c r="F39" s="83"/>
      <c r="G39"/>
      <c r="H39"/>
      <c r="I39"/>
      <c r="J39"/>
      <c r="K39"/>
    </row>
    <row r="40" spans="1:12" s="7" customFormat="1" ht="18" customHeight="1">
      <c r="A40" s="83"/>
      <c r="B40" s="83"/>
      <c r="C40" s="83"/>
      <c r="D40" s="83"/>
      <c r="E40" s="83"/>
      <c r="F40" s="83"/>
      <c r="G40"/>
      <c r="H40"/>
      <c r="I40"/>
      <c r="J40"/>
      <c r="K40"/>
    </row>
    <row r="41" spans="1:12" s="7" customFormat="1">
      <c r="A41" s="83"/>
      <c r="B41" s="83"/>
      <c r="C41" s="83"/>
      <c r="D41" s="83"/>
      <c r="E41" s="83"/>
      <c r="F41" s="83"/>
      <c r="G41"/>
      <c r="H41"/>
      <c r="I41"/>
      <c r="J41"/>
      <c r="K41"/>
    </row>
    <row r="42" spans="1:12" s="7" customFormat="1">
      <c r="A42" s="83"/>
      <c r="B42" s="83"/>
      <c r="C42" s="83"/>
      <c r="D42" s="83"/>
      <c r="E42" s="83"/>
      <c r="F42" s="83"/>
      <c r="G42"/>
      <c r="H42"/>
      <c r="I42"/>
      <c r="J42"/>
      <c r="K42"/>
    </row>
    <row r="43" spans="1:12" s="7" customFormat="1">
      <c r="A43" s="83"/>
      <c r="B43" s="83"/>
      <c r="C43" s="83"/>
      <c r="D43" s="83"/>
      <c r="E43" s="83"/>
      <c r="F43" s="83"/>
      <c r="G43"/>
      <c r="H43"/>
      <c r="I43"/>
      <c r="J43"/>
      <c r="K43"/>
    </row>
    <row r="44" spans="1:12" s="7" customFormat="1">
      <c r="A44" s="83"/>
      <c r="B44" s="83"/>
      <c r="C44" s="83"/>
      <c r="D44" s="83"/>
      <c r="E44" s="83"/>
      <c r="F44" s="83"/>
      <c r="G44"/>
      <c r="H44"/>
      <c r="I44"/>
      <c r="J44"/>
      <c r="K44"/>
    </row>
    <row r="45" spans="1:12" s="7" customFormat="1">
      <c r="A45" s="83"/>
      <c r="B45" s="83"/>
      <c r="C45" s="83"/>
      <c r="D45" s="83"/>
      <c r="E45" s="83"/>
      <c r="F45" s="83"/>
      <c r="G45"/>
      <c r="H45"/>
      <c r="I45"/>
      <c r="J45"/>
      <c r="K45"/>
    </row>
    <row r="46" spans="1:12" s="7" customFormat="1">
      <c r="A46" s="83"/>
      <c r="B46" s="83"/>
      <c r="C46" s="83"/>
      <c r="D46" s="83"/>
      <c r="E46" s="83"/>
      <c r="F46" s="83"/>
      <c r="G46"/>
      <c r="H46"/>
      <c r="I46"/>
      <c r="J46"/>
      <c r="K46"/>
    </row>
    <row r="47" spans="1:12" s="7" customFormat="1">
      <c r="A47" s="83"/>
      <c r="B47" s="83"/>
      <c r="C47" s="83"/>
      <c r="D47" s="83"/>
      <c r="E47" s="83"/>
      <c r="F47" s="83"/>
      <c r="G47"/>
      <c r="H47"/>
      <c r="I47"/>
      <c r="J47"/>
      <c r="K47"/>
    </row>
    <row r="48" spans="1:12" s="7" customFormat="1">
      <c r="A48" s="83"/>
      <c r="B48" s="83"/>
      <c r="C48" s="83"/>
      <c r="D48" s="83"/>
      <c r="E48" s="83"/>
      <c r="F48" s="83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>
      <c r="A54"/>
      <c r="B54"/>
      <c r="C54"/>
      <c r="D54"/>
      <c r="E54"/>
      <c r="F54"/>
      <c r="G54"/>
      <c r="H54"/>
      <c r="I54"/>
      <c r="J54"/>
      <c r="K54"/>
    </row>
    <row r="55" spans="1:11" s="7" customFormat="1">
      <c r="A55"/>
      <c r="B55"/>
      <c r="C55"/>
      <c r="D55"/>
      <c r="E55"/>
      <c r="F55"/>
      <c r="G55"/>
      <c r="H55"/>
      <c r="I55"/>
      <c r="J55"/>
      <c r="K55"/>
    </row>
    <row r="56" spans="1:11" ht="9" customHeight="1"/>
    <row r="58" spans="1:11" ht="18" customHeight="1"/>
    <row r="86" ht="18" customHeight="1"/>
    <row r="109" ht="9" customHeight="1"/>
    <row r="111" ht="18" customHeight="1"/>
    <row r="138" ht="18" customHeight="1"/>
  </sheetData>
  <mergeCells count="12">
    <mergeCell ref="B26:B27"/>
    <mergeCell ref="E26:E27"/>
    <mergeCell ref="B28:B29"/>
    <mergeCell ref="E28:E29"/>
    <mergeCell ref="B6:B7"/>
    <mergeCell ref="E6:E7"/>
    <mergeCell ref="G6:G7"/>
    <mergeCell ref="J6:J7"/>
    <mergeCell ref="B8:B9"/>
    <mergeCell ref="E8:E9"/>
    <mergeCell ref="G8:G9"/>
    <mergeCell ref="J8:J9"/>
  </mergeCells>
  <phoneticPr fontId="1"/>
  <conditionalFormatting sqref="K6:K9">
    <cfRule type="containsText" dxfId="243" priority="125" operator="containsText" text="無し">
      <formula>NOT(ISERROR(SEARCH("無し",K6)))</formula>
    </cfRule>
    <cfRule type="containsText" dxfId="242" priority="126" operator="containsText" text="変動">
      <formula>NOT(ISERROR(SEARCH("変動",K6)))</formula>
    </cfRule>
    <cfRule type="containsText" dxfId="241" priority="127" operator="containsText" text="減少">
      <formula>NOT(ISERROR(SEARCH("減少",K6)))</formula>
    </cfRule>
    <cfRule type="containsText" dxfId="240" priority="128" operator="containsText" text="増加">
      <formula>NOT(ISERROR(SEARCH("増加",K6)))</formula>
    </cfRule>
    <cfRule type="containsText" dxfId="239" priority="129" operator="containsText" text="安定">
      <formula>NOT(ISERROR(SEARCH("安定",K6)))</formula>
    </cfRule>
  </conditionalFormatting>
  <conditionalFormatting sqref="F26:F29">
    <cfRule type="containsText" dxfId="238" priority="120" operator="containsText" text="無し">
      <formula>NOT(ISERROR(SEARCH("無し",F26)))</formula>
    </cfRule>
    <cfRule type="containsText" dxfId="237" priority="121" operator="containsText" text="変動">
      <formula>NOT(ISERROR(SEARCH("変動",F26)))</formula>
    </cfRule>
    <cfRule type="containsText" dxfId="236" priority="122" operator="containsText" text="減少">
      <formula>NOT(ISERROR(SEARCH("減少",F26)))</formula>
    </cfRule>
    <cfRule type="containsText" dxfId="235" priority="123" operator="containsText" text="増加">
      <formula>NOT(ISERROR(SEARCH("増加",F26)))</formula>
    </cfRule>
    <cfRule type="containsText" dxfId="234" priority="124" operator="containsText" text="安定">
      <formula>NOT(ISERROR(SEARCH("安定",F26)))</formula>
    </cfRule>
  </conditionalFormatting>
  <conditionalFormatting sqref="F6:F9">
    <cfRule type="containsText" dxfId="233" priority="49" operator="containsText" text="無し">
      <formula>NOT(ISERROR(SEARCH("無し",F6)))</formula>
    </cfRule>
    <cfRule type="containsText" dxfId="232" priority="50" operator="containsText" text="変動">
      <formula>NOT(ISERROR(SEARCH("変動",F6)))</formula>
    </cfRule>
    <cfRule type="containsText" dxfId="231" priority="51" operator="containsText" text="減少">
      <formula>NOT(ISERROR(SEARCH("減少",F6)))</formula>
    </cfRule>
    <cfRule type="containsText" dxfId="230" priority="52" operator="containsText" text="増加">
      <formula>NOT(ISERROR(SEARCH("増加",F6)))</formula>
    </cfRule>
    <cfRule type="containsText" dxfId="229" priority="53" operator="containsText" text="安定">
      <formula>NOT(ISERROR(SEARCH("安定",F6)))</formula>
    </cfRule>
  </conditionalFormatting>
  <conditionalFormatting sqref="E6">
    <cfRule type="containsText" dxfId="228" priority="43" operator="containsText" text="―">
      <formula>NOT(ISERROR(SEARCH("―",E6)))</formula>
    </cfRule>
    <cfRule type="containsText" dxfId="227" priority="44" operator="containsText" text="隔年で">
      <formula>NOT(ISERROR(SEARCH("隔年で",E6)))</formula>
    </cfRule>
    <cfRule type="containsText" dxfId="226" priority="45" operator="containsText" text="年度により">
      <formula>NOT(ISERROR(SEARCH("年度により",E6)))</formula>
    </cfRule>
    <cfRule type="containsText" dxfId="225" priority="46" operator="containsText" text="減少傾向">
      <formula>NOT(ISERROR(SEARCH("減少傾向",E6)))</formula>
    </cfRule>
    <cfRule type="containsText" dxfId="224" priority="47" operator="containsText" text="増加傾向">
      <formula>NOT(ISERROR(SEARCH("増加傾向",E6)))</formula>
    </cfRule>
    <cfRule type="containsText" dxfId="223" priority="48" operator="containsText" text="同程度">
      <formula>NOT(ISERROR(SEARCH("同程度",E6)))</formula>
    </cfRule>
  </conditionalFormatting>
  <conditionalFormatting sqref="E6:E7">
    <cfRule type="containsText" dxfId="222" priority="41" operator="containsText" text="最新年度のみ減少">
      <formula>NOT(ISERROR(SEARCH("最新年度のみ減少",E6)))</formula>
    </cfRule>
    <cfRule type="containsText" dxfId="221" priority="42" operator="containsText" text="最新年度のみ増加">
      <formula>NOT(ISERROR(SEARCH("最新年度のみ増加",E6)))</formula>
    </cfRule>
  </conditionalFormatting>
  <conditionalFormatting sqref="E8">
    <cfRule type="containsText" dxfId="220" priority="35" operator="containsText" text="―">
      <formula>NOT(ISERROR(SEARCH("―",E8)))</formula>
    </cfRule>
    <cfRule type="containsText" dxfId="219" priority="36" operator="containsText" text="隔年で">
      <formula>NOT(ISERROR(SEARCH("隔年で",E8)))</formula>
    </cfRule>
    <cfRule type="containsText" dxfId="218" priority="37" operator="containsText" text="年度により">
      <formula>NOT(ISERROR(SEARCH("年度により",E8)))</formula>
    </cfRule>
    <cfRule type="containsText" dxfId="217" priority="38" operator="containsText" text="減少傾向">
      <formula>NOT(ISERROR(SEARCH("減少傾向",E8)))</formula>
    </cfRule>
    <cfRule type="containsText" dxfId="216" priority="39" operator="containsText" text="増加傾向">
      <formula>NOT(ISERROR(SEARCH("増加傾向",E8)))</formula>
    </cfRule>
    <cfRule type="containsText" dxfId="215" priority="40" operator="containsText" text="同程度">
      <formula>NOT(ISERROR(SEARCH("同程度",E8)))</formula>
    </cfRule>
  </conditionalFormatting>
  <conditionalFormatting sqref="E8:E9">
    <cfRule type="containsText" dxfId="214" priority="33" operator="containsText" text="最新年度のみ減少">
      <formula>NOT(ISERROR(SEARCH("最新年度のみ減少",E8)))</formula>
    </cfRule>
    <cfRule type="containsText" dxfId="213" priority="34" operator="containsText" text="最新年度のみ増加">
      <formula>NOT(ISERROR(SEARCH("最新年度のみ増加",E8)))</formula>
    </cfRule>
  </conditionalFormatting>
  <conditionalFormatting sqref="J6">
    <cfRule type="containsText" dxfId="212" priority="27" operator="containsText" text="―">
      <formula>NOT(ISERROR(SEARCH("―",J6)))</formula>
    </cfRule>
    <cfRule type="containsText" dxfId="211" priority="28" operator="containsText" text="隔年で">
      <formula>NOT(ISERROR(SEARCH("隔年で",J6)))</formula>
    </cfRule>
    <cfRule type="containsText" dxfId="210" priority="29" operator="containsText" text="年度により">
      <formula>NOT(ISERROR(SEARCH("年度により",J6)))</formula>
    </cfRule>
    <cfRule type="containsText" dxfId="209" priority="30" operator="containsText" text="減少傾向">
      <formula>NOT(ISERROR(SEARCH("減少傾向",J6)))</formula>
    </cfRule>
    <cfRule type="containsText" dxfId="208" priority="31" operator="containsText" text="増加傾向">
      <formula>NOT(ISERROR(SEARCH("増加傾向",J6)))</formula>
    </cfRule>
    <cfRule type="containsText" dxfId="207" priority="32" operator="containsText" text="同程度">
      <formula>NOT(ISERROR(SEARCH("同程度",J6)))</formula>
    </cfRule>
  </conditionalFormatting>
  <conditionalFormatting sqref="J6:J7">
    <cfRule type="containsText" dxfId="206" priority="25" operator="containsText" text="最新年度のみ減少">
      <formula>NOT(ISERROR(SEARCH("最新年度のみ減少",J6)))</formula>
    </cfRule>
    <cfRule type="containsText" dxfId="205" priority="26" operator="containsText" text="最新年度のみ増加">
      <formula>NOT(ISERROR(SEARCH("最新年度のみ増加",J6)))</formula>
    </cfRule>
  </conditionalFormatting>
  <conditionalFormatting sqref="J8">
    <cfRule type="containsText" dxfId="204" priority="19" operator="containsText" text="―">
      <formula>NOT(ISERROR(SEARCH("―",J8)))</formula>
    </cfRule>
    <cfRule type="containsText" dxfId="203" priority="20" operator="containsText" text="隔年で">
      <formula>NOT(ISERROR(SEARCH("隔年で",J8)))</formula>
    </cfRule>
    <cfRule type="containsText" dxfId="202" priority="21" operator="containsText" text="年度により">
      <formula>NOT(ISERROR(SEARCH("年度により",J8)))</formula>
    </cfRule>
    <cfRule type="containsText" dxfId="201" priority="22" operator="containsText" text="減少傾向">
      <formula>NOT(ISERROR(SEARCH("減少傾向",J8)))</formula>
    </cfRule>
    <cfRule type="containsText" dxfId="200" priority="23" operator="containsText" text="増加傾向">
      <formula>NOT(ISERROR(SEARCH("増加傾向",J8)))</formula>
    </cfRule>
    <cfRule type="containsText" dxfId="199" priority="24" operator="containsText" text="同程度">
      <formula>NOT(ISERROR(SEARCH("同程度",J8)))</formula>
    </cfRule>
  </conditionalFormatting>
  <conditionalFormatting sqref="J8:J9">
    <cfRule type="containsText" dxfId="198" priority="17" operator="containsText" text="最新年度のみ減少">
      <formula>NOT(ISERROR(SEARCH("最新年度のみ減少",J8)))</formula>
    </cfRule>
    <cfRule type="containsText" dxfId="197" priority="18" operator="containsText" text="最新年度のみ増加">
      <formula>NOT(ISERROR(SEARCH("最新年度のみ増加",J8)))</formula>
    </cfRule>
  </conditionalFormatting>
  <conditionalFormatting sqref="E26">
    <cfRule type="containsText" dxfId="196" priority="11" operator="containsText" text="―">
      <formula>NOT(ISERROR(SEARCH("―",E26)))</formula>
    </cfRule>
    <cfRule type="containsText" dxfId="195" priority="12" operator="containsText" text="隔年で">
      <formula>NOT(ISERROR(SEARCH("隔年で",E26)))</formula>
    </cfRule>
    <cfRule type="containsText" dxfId="194" priority="13" operator="containsText" text="年度により">
      <formula>NOT(ISERROR(SEARCH("年度により",E26)))</formula>
    </cfRule>
    <cfRule type="containsText" dxfId="193" priority="14" operator="containsText" text="減少傾向">
      <formula>NOT(ISERROR(SEARCH("減少傾向",E26)))</formula>
    </cfRule>
    <cfRule type="containsText" dxfId="192" priority="15" operator="containsText" text="増加傾向">
      <formula>NOT(ISERROR(SEARCH("増加傾向",E26)))</formula>
    </cfRule>
    <cfRule type="containsText" dxfId="191" priority="16" operator="containsText" text="同程度">
      <formula>NOT(ISERROR(SEARCH("同程度",E26)))</formula>
    </cfRule>
  </conditionalFormatting>
  <conditionalFormatting sqref="E26:E27">
    <cfRule type="containsText" dxfId="190" priority="9" operator="containsText" text="最新年度のみ減少">
      <formula>NOT(ISERROR(SEARCH("最新年度のみ減少",E26)))</formula>
    </cfRule>
    <cfRule type="containsText" dxfId="189" priority="10" operator="containsText" text="最新年度のみ増加">
      <formula>NOT(ISERROR(SEARCH("最新年度のみ増加",E26)))</formula>
    </cfRule>
  </conditionalFormatting>
  <conditionalFormatting sqref="E28">
    <cfRule type="containsText" dxfId="188" priority="3" operator="containsText" text="―">
      <formula>NOT(ISERROR(SEARCH("―",E28)))</formula>
    </cfRule>
    <cfRule type="containsText" dxfId="187" priority="4" operator="containsText" text="隔年で">
      <formula>NOT(ISERROR(SEARCH("隔年で",E28)))</formula>
    </cfRule>
    <cfRule type="containsText" dxfId="186" priority="5" operator="containsText" text="年度により">
      <formula>NOT(ISERROR(SEARCH("年度により",E28)))</formula>
    </cfRule>
    <cfRule type="containsText" dxfId="185" priority="6" operator="containsText" text="減少傾向">
      <formula>NOT(ISERROR(SEARCH("減少傾向",E28)))</formula>
    </cfRule>
    <cfRule type="containsText" dxfId="184" priority="7" operator="containsText" text="増加傾向">
      <formula>NOT(ISERROR(SEARCH("増加傾向",E28)))</formula>
    </cfRule>
    <cfRule type="containsText" dxfId="183" priority="8" operator="containsText" text="同程度">
      <formula>NOT(ISERROR(SEARCH("同程度",E28)))</formula>
    </cfRule>
  </conditionalFormatting>
  <conditionalFormatting sqref="E28:E29">
    <cfRule type="containsText" dxfId="182" priority="1" operator="containsText" text="最新年度のみ減少">
      <formula>NOT(ISERROR(SEARCH("最新年度のみ減少",E28)))</formula>
    </cfRule>
    <cfRule type="containsText" dxfId="181" priority="2" operator="containsText" text="最新年度のみ増加">
      <formula>NOT(ISERROR(SEARCH("最新年度のみ増加",E28)))</formula>
    </cfRule>
  </conditionalFormatting>
  <dataValidations count="1">
    <dataValidation type="list" allowBlank="1" showInputMessage="1" showErrorMessage="1" sqref="F6:F9" xr:uid="{5A5B575C-7A8B-4FED-8058-EBD83B09792A}">
      <formula1>$C$77:$C$80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7"/>
  <sheetViews>
    <sheetView view="pageBreakPreview" topLeftCell="A19" zoomScaleNormal="100" zoomScaleSheetLayoutView="100" workbookViewId="0">
      <selection activeCell="B9" sqref="B9:B10"/>
    </sheetView>
  </sheetViews>
  <sheetFormatPr defaultRowHeight="13.5"/>
  <cols>
    <col min="1" max="1" width="0.625" style="12" customWidth="1"/>
    <col min="2" max="2" width="11.625" style="12" customWidth="1"/>
    <col min="3" max="3" width="11.25" style="12" customWidth="1"/>
    <col min="4" max="4" width="10" style="12" customWidth="1"/>
    <col min="5" max="5" width="12" style="12" customWidth="1"/>
    <col min="6" max="6" width="2.875" style="12" customWidth="1"/>
    <col min="7" max="7" width="11.625" style="12" customWidth="1"/>
    <col min="8" max="8" width="11.25" style="12" customWidth="1"/>
    <col min="9" max="9" width="10" style="12" customWidth="1"/>
    <col min="10" max="10" width="12" style="12" customWidth="1"/>
    <col min="11" max="11" width="0.625" style="12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L1" s="78" t="s">
        <v>197</v>
      </c>
    </row>
    <row r="2" spans="1:12" ht="24" customHeight="1">
      <c r="A2" s="3" t="s">
        <v>246</v>
      </c>
      <c r="B2" s="3"/>
      <c r="C2" s="3"/>
      <c r="D2"/>
      <c r="E2"/>
      <c r="F2"/>
      <c r="G2"/>
      <c r="H2"/>
      <c r="I2"/>
      <c r="J2"/>
    </row>
    <row r="3" spans="1:12" ht="24" customHeight="1">
      <c r="A3" s="3"/>
      <c r="B3" s="3" t="s">
        <v>221</v>
      </c>
      <c r="C3" s="3"/>
      <c r="D3"/>
      <c r="E3"/>
      <c r="F3"/>
      <c r="G3"/>
      <c r="H3"/>
      <c r="I3"/>
      <c r="J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 s="82"/>
    </row>
    <row r="5" spans="1:12" s="7" customFormat="1" ht="18" customHeight="1">
      <c r="A5" s="80"/>
      <c r="B5" s="11" t="s">
        <v>2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AVERAGE('4.グラフデータ'!D230:H230)</f>
        <v>13.4</v>
      </c>
      <c r="E6" s="313" t="str">
        <f>'4.グラフデータ'!AD230</f>
        <v>隔年で増減</v>
      </c>
      <c r="F6" s="91"/>
      <c r="G6" s="315" t="s">
        <v>412</v>
      </c>
      <c r="H6" s="90" t="s">
        <v>232</v>
      </c>
      <c r="I6" s="92">
        <f>AVERAGE('4.グラフデータ'!D231:H231)</f>
        <v>0.49380000000000007</v>
      </c>
      <c r="J6" s="313" t="str">
        <f>'4.グラフデータ'!AD231</f>
        <v>年度により増減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'4.グラフデータ'!H230-'4.グラフデータ'!D230</f>
        <v>-1</v>
      </c>
      <c r="E7" s="314"/>
      <c r="F7" s="91"/>
      <c r="G7" s="316"/>
      <c r="H7" s="93" t="s">
        <v>233</v>
      </c>
      <c r="I7" s="84">
        <f>'4.グラフデータ'!H231-'4.グラフデータ'!D231</f>
        <v>-3.3000000000000029E-2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219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AVERAGE('4.グラフデータ'!D237:H237)</f>
        <v>3694.6</v>
      </c>
      <c r="E26" s="313" t="str">
        <f>'4.グラフデータ'!AD237</f>
        <v>増加傾向⤴</v>
      </c>
      <c r="F26" s="91"/>
      <c r="G26" s="315" t="s">
        <v>412</v>
      </c>
      <c r="H26" s="90" t="s">
        <v>232</v>
      </c>
      <c r="I26" s="92">
        <f>AVERAGE('4.グラフデータ'!D238:H238)</f>
        <v>0.37699999999999995</v>
      </c>
      <c r="J26" s="313" t="str">
        <f>'4.グラフデータ'!AD238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6">
        <f>'4.グラフデータ'!H237-'4.グラフデータ'!D237</f>
        <v>409</v>
      </c>
      <c r="E27" s="314"/>
      <c r="F27" s="91"/>
      <c r="G27" s="316"/>
      <c r="H27" s="93" t="s">
        <v>233</v>
      </c>
      <c r="I27" s="84">
        <f>'4.グラフデータ'!H238-'4.グラフデータ'!D238</f>
        <v>1.5000000000000013E-2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>
      <c r="A45"/>
      <c r="B45"/>
      <c r="C45"/>
      <c r="D45"/>
      <c r="E45"/>
      <c r="F45"/>
      <c r="G45"/>
      <c r="H45"/>
      <c r="I45"/>
      <c r="J45"/>
      <c r="K45" s="83"/>
    </row>
    <row r="46" spans="1:1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</row>
    <row r="47" spans="1:1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</row>
    <row r="48" spans="1:11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</row>
    <row r="49" spans="1:11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</row>
    <row r="50" spans="1:1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</row>
    <row r="51" spans="1:1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</row>
    <row r="52" spans="1:1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</row>
    <row r="53" spans="1:1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</row>
    <row r="54" spans="1:1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</row>
    <row r="55" spans="1:1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</row>
    <row r="56" spans="1:1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</row>
    <row r="57" spans="1:1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180" priority="67" operator="containsText" text="無し">
      <formula>NOT(ISERROR(SEARCH("無し",#REF!)))</formula>
    </cfRule>
    <cfRule type="containsText" dxfId="179" priority="68" operator="containsText" text="変動">
      <formula>NOT(ISERROR(SEARCH("変動",#REF!)))</formula>
    </cfRule>
    <cfRule type="containsText" dxfId="178" priority="69" operator="containsText" text="減少">
      <formula>NOT(ISERROR(SEARCH("減少",#REF!)))</formula>
    </cfRule>
    <cfRule type="containsText" dxfId="177" priority="70" operator="containsText" text="増加">
      <formula>NOT(ISERROR(SEARCH("増加",#REF!)))</formula>
    </cfRule>
    <cfRule type="containsText" dxfId="176" priority="71" operator="containsText" text="安定">
      <formula>NOT(ISERROR(SEARCH("安定",#REF!)))</formula>
    </cfRule>
  </conditionalFormatting>
  <conditionalFormatting sqref="E6">
    <cfRule type="containsText" dxfId="175" priority="27" operator="containsText" text="―">
      <formula>NOT(ISERROR(SEARCH("―",E6)))</formula>
    </cfRule>
    <cfRule type="containsText" dxfId="174" priority="28" operator="containsText" text="隔年で">
      <formula>NOT(ISERROR(SEARCH("隔年で",E6)))</formula>
    </cfRule>
    <cfRule type="containsText" dxfId="173" priority="29" operator="containsText" text="年度により">
      <formula>NOT(ISERROR(SEARCH("年度により",E6)))</formula>
    </cfRule>
    <cfRule type="containsText" dxfId="172" priority="30" operator="containsText" text="減少傾向">
      <formula>NOT(ISERROR(SEARCH("減少傾向",E6)))</formula>
    </cfRule>
    <cfRule type="containsText" dxfId="171" priority="31" operator="containsText" text="増加傾向">
      <formula>NOT(ISERROR(SEARCH("増加傾向",E6)))</formula>
    </cfRule>
    <cfRule type="containsText" dxfId="170" priority="32" operator="containsText" text="同程度">
      <formula>NOT(ISERROR(SEARCH("同程度",E6)))</formula>
    </cfRule>
  </conditionalFormatting>
  <conditionalFormatting sqref="E6:E7">
    <cfRule type="containsText" dxfId="169" priority="25" operator="containsText" text="最新年度のみ減少">
      <formula>NOT(ISERROR(SEARCH("最新年度のみ減少",E6)))</formula>
    </cfRule>
    <cfRule type="containsText" dxfId="168" priority="26" operator="containsText" text="最新年度のみ増加">
      <formula>NOT(ISERROR(SEARCH("最新年度のみ増加",E6)))</formula>
    </cfRule>
  </conditionalFormatting>
  <conditionalFormatting sqref="J6">
    <cfRule type="containsText" dxfId="167" priority="19" operator="containsText" text="―">
      <formula>NOT(ISERROR(SEARCH("―",J6)))</formula>
    </cfRule>
    <cfRule type="containsText" dxfId="166" priority="20" operator="containsText" text="隔年で">
      <formula>NOT(ISERROR(SEARCH("隔年で",J6)))</formula>
    </cfRule>
    <cfRule type="containsText" dxfId="165" priority="21" operator="containsText" text="年度により">
      <formula>NOT(ISERROR(SEARCH("年度により",J6)))</formula>
    </cfRule>
    <cfRule type="containsText" dxfId="164" priority="22" operator="containsText" text="減少傾向">
      <formula>NOT(ISERROR(SEARCH("減少傾向",J6)))</formula>
    </cfRule>
    <cfRule type="containsText" dxfId="163" priority="23" operator="containsText" text="増加傾向">
      <formula>NOT(ISERROR(SEARCH("増加傾向",J6)))</formula>
    </cfRule>
    <cfRule type="containsText" dxfId="162" priority="24" operator="containsText" text="同程度">
      <formula>NOT(ISERROR(SEARCH("同程度",J6)))</formula>
    </cfRule>
  </conditionalFormatting>
  <conditionalFormatting sqref="J6:J7">
    <cfRule type="containsText" dxfId="161" priority="17" operator="containsText" text="最新年度のみ減少">
      <formula>NOT(ISERROR(SEARCH("最新年度のみ減少",J6)))</formula>
    </cfRule>
    <cfRule type="containsText" dxfId="160" priority="18" operator="containsText" text="最新年度のみ増加">
      <formula>NOT(ISERROR(SEARCH("最新年度のみ増加",J6)))</formula>
    </cfRule>
  </conditionalFormatting>
  <conditionalFormatting sqref="E26">
    <cfRule type="containsText" dxfId="159" priority="11" operator="containsText" text="―">
      <formula>NOT(ISERROR(SEARCH("―",E26)))</formula>
    </cfRule>
    <cfRule type="containsText" dxfId="158" priority="12" operator="containsText" text="隔年で">
      <formula>NOT(ISERROR(SEARCH("隔年で",E26)))</formula>
    </cfRule>
    <cfRule type="containsText" dxfId="157" priority="13" operator="containsText" text="年度により">
      <formula>NOT(ISERROR(SEARCH("年度により",E26)))</formula>
    </cfRule>
    <cfRule type="containsText" dxfId="156" priority="14" operator="containsText" text="減少傾向">
      <formula>NOT(ISERROR(SEARCH("減少傾向",E26)))</formula>
    </cfRule>
    <cfRule type="containsText" dxfId="155" priority="15" operator="containsText" text="増加傾向">
      <formula>NOT(ISERROR(SEARCH("増加傾向",E26)))</formula>
    </cfRule>
    <cfRule type="containsText" dxfId="154" priority="16" operator="containsText" text="同程度">
      <formula>NOT(ISERROR(SEARCH("同程度",E26)))</formula>
    </cfRule>
  </conditionalFormatting>
  <conditionalFormatting sqref="E26:E27">
    <cfRule type="containsText" dxfId="153" priority="9" operator="containsText" text="最新年度のみ減少">
      <formula>NOT(ISERROR(SEARCH("最新年度のみ減少",E26)))</formula>
    </cfRule>
    <cfRule type="containsText" dxfId="152" priority="10" operator="containsText" text="最新年度のみ増加">
      <formula>NOT(ISERROR(SEARCH("最新年度のみ増加",E26)))</formula>
    </cfRule>
  </conditionalFormatting>
  <conditionalFormatting sqref="J26">
    <cfRule type="containsText" dxfId="151" priority="3" operator="containsText" text="―">
      <formula>NOT(ISERROR(SEARCH("―",J26)))</formula>
    </cfRule>
    <cfRule type="containsText" dxfId="150" priority="4" operator="containsText" text="隔年で">
      <formula>NOT(ISERROR(SEARCH("隔年で",J26)))</formula>
    </cfRule>
    <cfRule type="containsText" dxfId="149" priority="5" operator="containsText" text="年度により">
      <formula>NOT(ISERROR(SEARCH("年度により",J26)))</formula>
    </cfRule>
    <cfRule type="containsText" dxfId="148" priority="6" operator="containsText" text="減少傾向">
      <formula>NOT(ISERROR(SEARCH("減少傾向",J26)))</formula>
    </cfRule>
    <cfRule type="containsText" dxfId="147" priority="7" operator="containsText" text="増加傾向">
      <formula>NOT(ISERROR(SEARCH("増加傾向",J26)))</formula>
    </cfRule>
    <cfRule type="containsText" dxfId="146" priority="8" operator="containsText" text="同程度">
      <formula>NOT(ISERROR(SEARCH("同程度",J26)))</formula>
    </cfRule>
  </conditionalFormatting>
  <conditionalFormatting sqref="J26:J27">
    <cfRule type="containsText" dxfId="145" priority="1" operator="containsText" text="最新年度のみ減少">
      <formula>NOT(ISERROR(SEARCH("最新年度のみ減少",J26)))</formula>
    </cfRule>
    <cfRule type="containsText" dxfId="144" priority="2" operator="containsText" text="最新年度のみ増加">
      <formula>NOT(ISERROR(SEARCH("最新年度のみ増加",J26)))</formula>
    </cfRule>
  </conditionalFormatting>
  <dataValidations count="3">
    <dataValidation type="list" allowBlank="1" showInputMessage="1" showErrorMessage="1" sqref="K4" xr:uid="{00000000-0002-0000-0A00-000000000000}">
      <formula1>#REF!</formula1>
    </dataValidation>
    <dataValidation type="list" allowBlank="1" showInputMessage="1" showErrorMessage="1" sqref="K6:K7" xr:uid="{00000000-0002-0000-0A00-000002000000}">
      <formula1>#REF!</formula1>
    </dataValidation>
    <dataValidation type="list" allowBlank="1" showInputMessage="1" showErrorMessage="1" sqref="F6:F7 F26:F27" xr:uid="{2E4B7484-E888-40ED-8E7D-8F4E2FD1EA2D}">
      <formula1>$C$44:$C$46</formula1>
    </dataValidation>
  </dataValidations>
  <hyperlinks>
    <hyperlink ref="L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3DC6A61D-C26A-459D-A5DC-5ECB0EF1E1E7}">
            <xm:f>NOT(ISERROR(SEARCH("無し",'4-4-2.専門職学位課程(平均)'!K10)))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4403C80B-68F5-4EE8-A118-6D5470D9FC30}">
            <xm:f>NOT(ISERROR(SEARCH("変動",'4-4-2.専門職学位課程(平均)'!K10)))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2D6A1857-27AF-4C80-9DC2-718A692539EB}">
            <xm:f>NOT(ISERROR(SEARCH("減少",'4-4-2.専門職学位課程(平均)'!K10)))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306DBB1B-2F2B-48CD-9C52-ED9406EFDE01}">
            <xm:f>NOT(ISERROR(SEARCH("増加",'4-4-2.専門職学位課程(平均)'!K10)))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492114B0-A99D-45B4-8991-33FD1E5F3B35}">
            <xm:f>NOT(ISERROR(SEARCH("安定",'4-4-2.専門職学位課程(平均)'!K10)))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36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3" t="s">
        <v>246</v>
      </c>
      <c r="B2" s="3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3"/>
      <c r="B3" s="11" t="s">
        <v>231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/>
      <c r="B5" s="11" t="s">
        <v>247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AVERAGE('4.グラフデータ'!D244:H244)</f>
        <v>61.379999999999995</v>
      </c>
      <c r="E6" s="313" t="str">
        <f>'4.グラフデータ'!AD244</f>
        <v>増加傾向⤴</v>
      </c>
      <c r="F6" s="91"/>
      <c r="G6" s="315" t="s">
        <v>412</v>
      </c>
      <c r="H6" s="90" t="s">
        <v>232</v>
      </c>
      <c r="I6" s="92">
        <f>AVERAGE('4.グラフデータ'!D245:H245)</f>
        <v>0.37679999999999997</v>
      </c>
      <c r="J6" s="313" t="str">
        <f>'4.グラフデータ'!AD245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6">
        <f>'4.グラフデータ'!H244-'4.グラフデータ'!D244</f>
        <v>7.6999999999999886</v>
      </c>
      <c r="E7" s="314"/>
      <c r="F7" s="91"/>
      <c r="G7" s="316"/>
      <c r="H7" s="93" t="s">
        <v>233</v>
      </c>
      <c r="I7" s="84">
        <f>'4.グラフデータ'!H245-'4.グラフデータ'!D245</f>
        <v>1.5000000000000013E-2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248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AVERAGE('4.グラフデータ'!D252:H252)</f>
        <v>28.080000000000002</v>
      </c>
      <c r="E26" s="313" t="str">
        <f>'4.グラフデータ'!AD252</f>
        <v>隔年で増減</v>
      </c>
      <c r="F26" s="91"/>
      <c r="G26" s="315" t="s">
        <v>412</v>
      </c>
      <c r="H26" s="90" t="s">
        <v>232</v>
      </c>
      <c r="I26" s="92">
        <f>AVERAGE('4.グラフデータ'!D253:H253)</f>
        <v>0.42659999999999998</v>
      </c>
      <c r="J26" s="313" t="str">
        <f>'4.グラフデータ'!AD253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6">
        <f>'4.グラフデータ'!H252-'4.グラフデータ'!D252</f>
        <v>0.19999999999999929</v>
      </c>
      <c r="E27" s="314"/>
      <c r="F27" s="91"/>
      <c r="G27" s="316"/>
      <c r="H27" s="93" t="s">
        <v>233</v>
      </c>
      <c r="I27" s="84">
        <f>'4.グラフデータ'!H253-'4.グラフデータ'!D253</f>
        <v>1.8000000000000016E-2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38" priority="82" operator="containsText" text="無し">
      <formula>NOT(ISERROR(SEARCH("無し",K6)))</formula>
    </cfRule>
    <cfRule type="containsText" dxfId="137" priority="83" operator="containsText" text="変動">
      <formula>NOT(ISERROR(SEARCH("変動",K6)))</formula>
    </cfRule>
    <cfRule type="containsText" dxfId="136" priority="84" operator="containsText" text="減少">
      <formula>NOT(ISERROR(SEARCH("減少",K6)))</formula>
    </cfRule>
    <cfRule type="containsText" dxfId="135" priority="85" operator="containsText" text="増加">
      <formula>NOT(ISERROR(SEARCH("増加",K6)))</formula>
    </cfRule>
    <cfRule type="containsText" dxfId="134" priority="86" operator="containsText" text="安定">
      <formula>NOT(ISERROR(SEARCH("安定",K6)))</formula>
    </cfRule>
  </conditionalFormatting>
  <conditionalFormatting sqref="E6">
    <cfRule type="containsText" dxfId="133" priority="27" operator="containsText" text="―">
      <formula>NOT(ISERROR(SEARCH("―",E6)))</formula>
    </cfRule>
    <cfRule type="containsText" dxfId="132" priority="28" operator="containsText" text="隔年で">
      <formula>NOT(ISERROR(SEARCH("隔年で",E6)))</formula>
    </cfRule>
    <cfRule type="containsText" dxfId="131" priority="29" operator="containsText" text="年度により">
      <formula>NOT(ISERROR(SEARCH("年度により",E6)))</formula>
    </cfRule>
    <cfRule type="containsText" dxfId="130" priority="30" operator="containsText" text="減少傾向">
      <formula>NOT(ISERROR(SEARCH("減少傾向",E6)))</formula>
    </cfRule>
    <cfRule type="containsText" dxfId="129" priority="31" operator="containsText" text="増加傾向">
      <formula>NOT(ISERROR(SEARCH("増加傾向",E6)))</formula>
    </cfRule>
    <cfRule type="containsText" dxfId="128" priority="32" operator="containsText" text="同程度">
      <formula>NOT(ISERROR(SEARCH("同程度",E6)))</formula>
    </cfRule>
  </conditionalFormatting>
  <conditionalFormatting sqref="E6:E7">
    <cfRule type="containsText" dxfId="127" priority="25" operator="containsText" text="最新年度のみ減少">
      <formula>NOT(ISERROR(SEARCH("最新年度のみ減少",E6)))</formula>
    </cfRule>
    <cfRule type="containsText" dxfId="126" priority="26" operator="containsText" text="最新年度のみ増加">
      <formula>NOT(ISERROR(SEARCH("最新年度のみ増加",E6)))</formula>
    </cfRule>
  </conditionalFormatting>
  <conditionalFormatting sqref="J6">
    <cfRule type="containsText" dxfId="125" priority="19" operator="containsText" text="―">
      <formula>NOT(ISERROR(SEARCH("―",J6)))</formula>
    </cfRule>
    <cfRule type="containsText" dxfId="124" priority="20" operator="containsText" text="隔年で">
      <formula>NOT(ISERROR(SEARCH("隔年で",J6)))</formula>
    </cfRule>
    <cfRule type="containsText" dxfId="123" priority="21" operator="containsText" text="年度により">
      <formula>NOT(ISERROR(SEARCH("年度により",J6)))</formula>
    </cfRule>
    <cfRule type="containsText" dxfId="122" priority="22" operator="containsText" text="減少傾向">
      <formula>NOT(ISERROR(SEARCH("減少傾向",J6)))</formula>
    </cfRule>
    <cfRule type="containsText" dxfId="121" priority="23" operator="containsText" text="増加傾向">
      <formula>NOT(ISERROR(SEARCH("増加傾向",J6)))</formula>
    </cfRule>
    <cfRule type="containsText" dxfId="120" priority="24" operator="containsText" text="同程度">
      <formula>NOT(ISERROR(SEARCH("同程度",J6)))</formula>
    </cfRule>
  </conditionalFormatting>
  <conditionalFormatting sqref="J6:J7">
    <cfRule type="containsText" dxfId="119" priority="17" operator="containsText" text="最新年度のみ減少">
      <formula>NOT(ISERROR(SEARCH("最新年度のみ減少",J6)))</formula>
    </cfRule>
    <cfRule type="containsText" dxfId="118" priority="18" operator="containsText" text="最新年度のみ増加">
      <formula>NOT(ISERROR(SEARCH("最新年度のみ増加",J6)))</formula>
    </cfRule>
  </conditionalFormatting>
  <conditionalFormatting sqref="E26">
    <cfRule type="containsText" dxfId="117" priority="11" operator="containsText" text="―">
      <formula>NOT(ISERROR(SEARCH("―",E26)))</formula>
    </cfRule>
    <cfRule type="containsText" dxfId="116" priority="12" operator="containsText" text="隔年で">
      <formula>NOT(ISERROR(SEARCH("隔年で",E26)))</formula>
    </cfRule>
    <cfRule type="containsText" dxfId="115" priority="13" operator="containsText" text="年度により">
      <formula>NOT(ISERROR(SEARCH("年度により",E26)))</formula>
    </cfRule>
    <cfRule type="containsText" dxfId="114" priority="14" operator="containsText" text="減少傾向">
      <formula>NOT(ISERROR(SEARCH("減少傾向",E26)))</formula>
    </cfRule>
    <cfRule type="containsText" dxfId="113" priority="15" operator="containsText" text="増加傾向">
      <formula>NOT(ISERROR(SEARCH("増加傾向",E26)))</formula>
    </cfRule>
    <cfRule type="containsText" dxfId="112" priority="16" operator="containsText" text="同程度">
      <formula>NOT(ISERROR(SEARCH("同程度",E26)))</formula>
    </cfRule>
  </conditionalFormatting>
  <conditionalFormatting sqref="E26:E27">
    <cfRule type="containsText" dxfId="111" priority="9" operator="containsText" text="最新年度のみ減少">
      <formula>NOT(ISERROR(SEARCH("最新年度のみ減少",E26)))</formula>
    </cfRule>
    <cfRule type="containsText" dxfId="110" priority="10" operator="containsText" text="最新年度のみ増加">
      <formula>NOT(ISERROR(SEARCH("最新年度のみ増加",E26)))</formula>
    </cfRule>
  </conditionalFormatting>
  <conditionalFormatting sqref="J26">
    <cfRule type="containsText" dxfId="109" priority="3" operator="containsText" text="―">
      <formula>NOT(ISERROR(SEARCH("―",J26)))</formula>
    </cfRule>
    <cfRule type="containsText" dxfId="108" priority="4" operator="containsText" text="隔年で">
      <formula>NOT(ISERROR(SEARCH("隔年で",J26)))</formula>
    </cfRule>
    <cfRule type="containsText" dxfId="107" priority="5" operator="containsText" text="年度により">
      <formula>NOT(ISERROR(SEARCH("年度により",J26)))</formula>
    </cfRule>
    <cfRule type="containsText" dxfId="106" priority="6" operator="containsText" text="減少傾向">
      <formula>NOT(ISERROR(SEARCH("減少傾向",J26)))</formula>
    </cfRule>
    <cfRule type="containsText" dxfId="105" priority="7" operator="containsText" text="増加傾向">
      <formula>NOT(ISERROR(SEARCH("増加傾向",J26)))</formula>
    </cfRule>
    <cfRule type="containsText" dxfId="104" priority="8" operator="containsText" text="同程度">
      <formula>NOT(ISERROR(SEARCH("同程度",J26)))</formula>
    </cfRule>
  </conditionalFormatting>
  <conditionalFormatting sqref="J26:J27">
    <cfRule type="containsText" dxfId="103" priority="1" operator="containsText" text="最新年度のみ減少">
      <formula>NOT(ISERROR(SEARCH("最新年度のみ減少",J26)))</formula>
    </cfRule>
    <cfRule type="containsText" dxfId="102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B00-000000000000}">
      <formula1>$C$49:$C$52</formula1>
    </dataValidation>
    <dataValidation type="list" allowBlank="1" showInputMessage="1" showErrorMessage="1" sqref="F6:F7 F26:F27" xr:uid="{B8BCDB72-B7CB-4404-B1E2-D712B4591D96}">
      <formula1>$C$44:$C$46</formula1>
    </dataValidation>
  </dataValidations>
  <hyperlinks>
    <hyperlink ref="L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491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102" customWidth="1"/>
    <col min="2" max="2" width="3" style="102" customWidth="1"/>
    <col min="3" max="3" width="21" style="111" customWidth="1"/>
    <col min="4" max="8" width="9.75" style="104" customWidth="1"/>
    <col min="9" max="11" width="9" style="112" hidden="1" customWidth="1"/>
    <col min="12" max="12" width="3.75" style="113" hidden="1" customWidth="1"/>
    <col min="13" max="16" width="3" style="113" hidden="1" customWidth="1"/>
    <col min="17" max="17" width="6" style="113" hidden="1" customWidth="1"/>
    <col min="18" max="20" width="4.5" style="113" hidden="1" customWidth="1"/>
    <col min="21" max="21" width="5.25" style="113" hidden="1" customWidth="1"/>
    <col min="22" max="22" width="7.5" style="113" hidden="1" customWidth="1"/>
    <col min="23" max="23" width="14.625" style="112" hidden="1" customWidth="1"/>
    <col min="24" max="24" width="4.5" style="113" hidden="1" customWidth="1"/>
    <col min="25" max="26" width="7.5" style="112" hidden="1" customWidth="1"/>
    <col min="27" max="27" width="4.5" style="113" hidden="1" customWidth="1"/>
    <col min="28" max="29" width="7.5" style="112" hidden="1" customWidth="1"/>
    <col min="30" max="30" width="18.375" style="104" hidden="1" customWidth="1"/>
    <col min="31" max="31" width="1.375" style="102" customWidth="1"/>
    <col min="32" max="32" width="3.5" style="102" customWidth="1"/>
    <col min="33" max="34" width="9" style="102" customWidth="1"/>
    <col min="35" max="35" width="33.875" style="102" hidden="1" customWidth="1"/>
    <col min="36" max="36" width="9" style="102" hidden="1" customWidth="1"/>
    <col min="37" max="37" width="12.625" style="102" hidden="1" customWidth="1"/>
    <col min="38" max="38" width="17.625" style="102" hidden="1" customWidth="1"/>
    <col min="39" max="16384" width="9" style="102"/>
  </cols>
  <sheetData>
    <row r="1" spans="2:38" ht="25.5" customHeight="1" thickBot="1">
      <c r="C1" s="103" t="s">
        <v>197</v>
      </c>
      <c r="I1" s="105"/>
      <c r="J1" s="105"/>
      <c r="K1" s="105"/>
      <c r="L1" s="106"/>
      <c r="M1" s="106"/>
      <c r="N1" s="317" t="s">
        <v>423</v>
      </c>
      <c r="O1" s="317"/>
      <c r="P1" s="317"/>
      <c r="Q1" s="269" t="str" cm="1">
        <f t="array" aca="1" ref="Q1" ca="1">"R"&amp;RIGHT(CELL("filename",'4-1.2020'!A1),4)-2018</f>
        <v>R2</v>
      </c>
      <c r="R1" s="269" t="str" cm="1">
        <f t="array" aca="1" ref="R1" ca="1">"R"&amp;RIGHT(CELL("filename",'4-1.2021'!A1),4)-2018</f>
        <v>R3</v>
      </c>
      <c r="S1" s="269" t="str" cm="1">
        <f t="array" aca="1" ref="S1" ca="1">"R"&amp;RIGHT(CELL("filename",'4-1.2022'!B1),4)-2018</f>
        <v>R4</v>
      </c>
      <c r="T1" s="269" t="str" cm="1">
        <f t="array" aca="1" ref="T1" ca="1">"R"&amp;RIGHT(CELL("filename",'4-1.2023'!C1),4)-2018</f>
        <v>R5</v>
      </c>
      <c r="U1" s="269" t="str" cm="1">
        <f t="array" aca="1" ref="U1" ca="1">"R"&amp;RIGHT(CELL("filename",'4-1.2024'!D1),4)-2018</f>
        <v>R6</v>
      </c>
      <c r="V1" s="107"/>
      <c r="W1" s="105" t="s">
        <v>294</v>
      </c>
      <c r="X1" s="106"/>
      <c r="Y1" s="108"/>
      <c r="Z1" s="108"/>
      <c r="AA1" s="106"/>
      <c r="AB1" s="108"/>
      <c r="AC1" s="108"/>
      <c r="AD1" s="102"/>
      <c r="AI1" s="109" t="s">
        <v>222</v>
      </c>
      <c r="AK1" s="110" t="s">
        <v>295</v>
      </c>
      <c r="AL1" s="110" t="s">
        <v>296</v>
      </c>
    </row>
    <row r="2" spans="2:38">
      <c r="N2" s="317"/>
      <c r="O2" s="317"/>
      <c r="P2" s="317"/>
      <c r="Q2" s="114" t="s">
        <v>424</v>
      </c>
      <c r="R2" s="114" t="s">
        <v>424</v>
      </c>
      <c r="S2" s="114" t="s">
        <v>424</v>
      </c>
      <c r="T2" s="114" t="s">
        <v>424</v>
      </c>
      <c r="U2" s="114" t="s">
        <v>424</v>
      </c>
      <c r="V2" s="115"/>
      <c r="W2" s="105" t="s">
        <v>297</v>
      </c>
      <c r="AI2" s="109" t="s">
        <v>298</v>
      </c>
      <c r="AK2" s="110" t="s">
        <v>299</v>
      </c>
      <c r="AL2" s="110" t="s">
        <v>300</v>
      </c>
    </row>
    <row r="3" spans="2:38" ht="14.25" thickBot="1">
      <c r="I3" s="116"/>
      <c r="J3" s="112" t="s">
        <v>301</v>
      </c>
      <c r="N3" s="318"/>
      <c r="O3" s="318"/>
      <c r="P3" s="318"/>
      <c r="Q3" s="117">
        <v>4</v>
      </c>
      <c r="R3" s="117">
        <v>3</v>
      </c>
      <c r="S3" s="117">
        <v>2</v>
      </c>
      <c r="T3" s="117">
        <v>1</v>
      </c>
      <c r="U3" s="117" t="s">
        <v>425</v>
      </c>
      <c r="V3" s="118"/>
      <c r="W3" s="106" t="s">
        <v>302</v>
      </c>
      <c r="AI3" s="109" t="s">
        <v>223</v>
      </c>
      <c r="AK3" s="110" t="s">
        <v>303</v>
      </c>
      <c r="AL3" s="110" t="s">
        <v>304</v>
      </c>
    </row>
    <row r="4" spans="2:38" ht="14.25" thickBot="1">
      <c r="B4" s="119" t="s">
        <v>413</v>
      </c>
      <c r="C4" s="120"/>
      <c r="D4" s="121"/>
      <c r="E4" s="121"/>
      <c r="F4" s="121"/>
      <c r="G4" s="121"/>
      <c r="H4" s="121"/>
      <c r="I4" s="122"/>
      <c r="J4" s="122"/>
      <c r="K4" s="122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2"/>
      <c r="X4" s="123"/>
      <c r="Y4" s="122"/>
      <c r="Z4" s="122"/>
      <c r="AA4" s="123"/>
      <c r="AB4" s="122"/>
      <c r="AC4" s="122"/>
      <c r="AD4" s="124"/>
      <c r="AE4" s="125"/>
      <c r="AI4" s="109" t="s">
        <v>305</v>
      </c>
      <c r="AK4" s="110" t="s">
        <v>306</v>
      </c>
      <c r="AL4" s="110" t="s">
        <v>300</v>
      </c>
    </row>
    <row r="5" spans="2:38">
      <c r="B5" s="126"/>
      <c r="C5" s="127"/>
      <c r="D5" s="128"/>
      <c r="E5" s="128"/>
      <c r="F5" s="128"/>
      <c r="G5" s="128"/>
      <c r="H5" s="128"/>
      <c r="I5" s="343" t="s">
        <v>307</v>
      </c>
      <c r="J5" s="344"/>
      <c r="K5" s="344"/>
      <c r="L5" s="344"/>
      <c r="M5" s="344"/>
      <c r="N5" s="344"/>
      <c r="O5" s="344"/>
      <c r="P5" s="341"/>
      <c r="Q5" s="336" t="s">
        <v>308</v>
      </c>
      <c r="R5" s="324" t="s">
        <v>309</v>
      </c>
      <c r="S5" s="325"/>
      <c r="T5" s="325"/>
      <c r="U5" s="325"/>
      <c r="V5" s="326" t="s">
        <v>310</v>
      </c>
      <c r="W5" s="345"/>
      <c r="X5" s="330" t="s">
        <v>311</v>
      </c>
      <c r="Y5" s="332" t="s">
        <v>312</v>
      </c>
      <c r="Z5" s="333"/>
      <c r="AA5" s="334" t="s">
        <v>313</v>
      </c>
      <c r="AB5" s="332" t="s">
        <v>314</v>
      </c>
      <c r="AC5" s="333"/>
      <c r="AD5" s="338" t="s">
        <v>315</v>
      </c>
      <c r="AE5" s="129"/>
      <c r="AI5" s="109" t="s">
        <v>224</v>
      </c>
      <c r="AK5" s="110" t="s">
        <v>316</v>
      </c>
      <c r="AL5" s="110" t="s">
        <v>317</v>
      </c>
    </row>
    <row r="6" spans="2:38">
      <c r="B6" s="126"/>
      <c r="C6" s="130" t="s">
        <v>13</v>
      </c>
      <c r="D6" s="269" t="str">
        <f ca="1">Q1</f>
        <v>R2</v>
      </c>
      <c r="E6" s="269" t="str">
        <f t="shared" ref="E6:H6" ca="1" si="0">R1</f>
        <v>R3</v>
      </c>
      <c r="F6" s="269" t="str">
        <f t="shared" ca="1" si="0"/>
        <v>R4</v>
      </c>
      <c r="G6" s="269" t="str">
        <f t="shared" ca="1" si="0"/>
        <v>R5</v>
      </c>
      <c r="H6" s="269" t="str">
        <f t="shared" ca="1" si="0"/>
        <v>R6</v>
      </c>
      <c r="I6" s="278" t="s">
        <v>318</v>
      </c>
      <c r="J6" s="279">
        <v>-0.03</v>
      </c>
      <c r="K6" s="279">
        <v>0.03</v>
      </c>
      <c r="L6" s="274" t="str">
        <f ca="1">Q1</f>
        <v>R2</v>
      </c>
      <c r="M6" s="274" t="str">
        <f ca="1">R1</f>
        <v>R3</v>
      </c>
      <c r="N6" s="274" t="str">
        <f ca="1">S1</f>
        <v>R4</v>
      </c>
      <c r="O6" s="274" t="str">
        <f ca="1">T1</f>
        <v>R5</v>
      </c>
      <c r="P6" s="274" t="str">
        <f ca="1">U1</f>
        <v>R6</v>
      </c>
      <c r="Q6" s="337"/>
      <c r="R6" s="134" t="s">
        <v>319</v>
      </c>
      <c r="S6" s="133" t="s">
        <v>320</v>
      </c>
      <c r="T6" s="133" t="s">
        <v>321</v>
      </c>
      <c r="U6" s="133" t="s">
        <v>322</v>
      </c>
      <c r="V6" s="328"/>
      <c r="W6" s="346"/>
      <c r="X6" s="331"/>
      <c r="Y6" s="135" t="s">
        <v>323</v>
      </c>
      <c r="Z6" s="136" t="s">
        <v>324</v>
      </c>
      <c r="AA6" s="335"/>
      <c r="AB6" s="137" t="s">
        <v>325</v>
      </c>
      <c r="AC6" s="138" t="s">
        <v>326</v>
      </c>
      <c r="AD6" s="339"/>
      <c r="AE6" s="129"/>
      <c r="AI6" s="109" t="s">
        <v>327</v>
      </c>
      <c r="AK6" s="110" t="s">
        <v>328</v>
      </c>
      <c r="AL6" s="110" t="s">
        <v>317</v>
      </c>
    </row>
    <row r="7" spans="2:38">
      <c r="B7" s="126"/>
      <c r="C7" s="139" t="s">
        <v>225</v>
      </c>
      <c r="D7" s="270" cm="1">
        <f t="array" ref="D7">INDEX('4-1.2020'!D:D,MATCH("F139110110504",'4-1.2020'!A:A,0),0)</f>
        <v>612</v>
      </c>
      <c r="E7" s="270" cm="1">
        <f t="array" ref="E7">INDEX('4-1.2021'!D:D,MATCH("F139110110504",'4-1.2021'!A:A,0),0)</f>
        <v>604</v>
      </c>
      <c r="F7" s="270" cm="1">
        <f t="array" ref="F7">INDEX('4-1.2022'!D:D,MATCH("F139110110504",'4-1.2022'!A:A,0),0)</f>
        <v>631</v>
      </c>
      <c r="G7" s="270" cm="1">
        <f t="array" ref="G7">INDEX('4-1.2023'!D:D,MATCH("F139110110504",'4-1.2023'!A:A,0),0)</f>
        <v>621</v>
      </c>
      <c r="H7" s="270" cm="1">
        <f t="array" ref="H7">INDEX('4-1.2024'!D:D,MATCH("F139110110504",'4-1.2024'!A:A,0),0)</f>
        <v>620</v>
      </c>
      <c r="I7" s="280">
        <f>AVERAGE(D7:H7)</f>
        <v>617.6</v>
      </c>
      <c r="J7" s="281">
        <f>I7*0.97</f>
        <v>599.072</v>
      </c>
      <c r="K7" s="281">
        <f>I7*1.03</f>
        <v>636.12800000000004</v>
      </c>
      <c r="L7" s="90" t="str">
        <f>IF(AND(D7&gt;I7*0.97,D7&lt;I7*1.03),"○","×")</f>
        <v>○</v>
      </c>
      <c r="M7" s="90" t="str">
        <f>IF(AND(E7&gt;I7*0.97,E7&lt;I7*1.03),"○","×")</f>
        <v>○</v>
      </c>
      <c r="N7" s="90" t="str">
        <f>IF(AND(F7&gt;I7*0.97,F7&lt;I7*1.03),"○","×")</f>
        <v>○</v>
      </c>
      <c r="O7" s="90" t="str">
        <f>IF(AND(G7&gt;I7*0.97,G7&lt;I7*1.03),"○","×")</f>
        <v>○</v>
      </c>
      <c r="P7" s="90" t="str">
        <f>IF(AND(H7&gt;I7*0.97,H7&lt;I7*1.03),"○","×")</f>
        <v>○</v>
      </c>
      <c r="Q7" s="143" t="str">
        <f>IF(COUNTIF(L7:P7,"○")=5,"同程度","―")</f>
        <v>同程度</v>
      </c>
      <c r="R7" s="134" t="str">
        <f t="shared" ref="R7:U10" si="1">IF(E7-D7&gt;0,"↑",IF(E7-D7&lt;0,"↓","－"))</f>
        <v>↓</v>
      </c>
      <c r="S7" s="133" t="str">
        <f t="shared" si="1"/>
        <v>↑</v>
      </c>
      <c r="T7" s="133" t="str">
        <f t="shared" si="1"/>
        <v>↓</v>
      </c>
      <c r="U7" s="133" t="str">
        <f t="shared" si="1"/>
        <v>↓</v>
      </c>
      <c r="V7" s="133" t="str">
        <f>R7&amp;S7&amp;T7&amp;U7</f>
        <v>↓↑↓↓</v>
      </c>
      <c r="W7" s="144" t="str" cm="1">
        <f t="array" ref="W7">INDEX($AL$2:$AL$82,MATCH(V7,$AK$2:$AK$82,0),0)</f>
        <v>年度により増減</v>
      </c>
      <c r="X7" s="145" t="str">
        <f>IF(F7-D7&gt;0,"↑",IF(F7-D7&lt;0,"↓","－"))</f>
        <v>↑</v>
      </c>
      <c r="Y7" s="146" t="str">
        <f>IF(V7="↓↑↓↓",IF(X7="↓","減少傾向","×"),"判定外")</f>
        <v>×</v>
      </c>
      <c r="Z7" s="147" t="str">
        <f>IF(V7="↑↓↑↑",IF(X7="↑","増加傾向","×"),"判定外")</f>
        <v>判定外</v>
      </c>
      <c r="AA7" s="148" t="str">
        <f>IF(G7-E7&gt;0,"↑",IF(G7-E7&lt;0,"↓","－"))</f>
        <v>↑</v>
      </c>
      <c r="AB7" s="146" t="str">
        <f>IF(V7="↓↓↑↓",IF(AA7="↓","減少傾向","×"),"判定外")</f>
        <v>判定外</v>
      </c>
      <c r="AC7" s="147" t="str">
        <f>IF(V7="↑↑↓↑",IF(AA7="↑","増加傾向","×"),"判定外")</f>
        <v>判定外</v>
      </c>
      <c r="AD7" s="149"/>
      <c r="AE7" s="129"/>
      <c r="AI7" s="109" t="s">
        <v>317</v>
      </c>
      <c r="AK7" s="110" t="s">
        <v>329</v>
      </c>
      <c r="AL7" s="110" t="s">
        <v>317</v>
      </c>
    </row>
    <row r="8" spans="2:38">
      <c r="B8" s="126"/>
      <c r="C8" s="139" t="s">
        <v>226</v>
      </c>
      <c r="D8" s="36" cm="1">
        <f t="array" ref="D8">INDEX('4-1.2020'!E:E,MATCH("F139110110504",'4-1.2020'!A:A,0),0)</f>
        <v>491</v>
      </c>
      <c r="E8" s="36" cm="1">
        <f t="array" ref="E8">INDEX('4-1.2021'!E:E,MATCH("F139110110504",'4-1.2021'!A:A,0),0)</f>
        <v>506</v>
      </c>
      <c r="F8" s="36" cm="1">
        <f t="array" ref="F8">INDEX('4-1.2022'!E:E,MATCH("F139110110504",'4-1.2022'!A:A,0),0)</f>
        <v>486</v>
      </c>
      <c r="G8" s="36" cm="1">
        <f t="array" ref="G8">INDEX('4-1.2023'!E:E,MATCH("F139110110504",'4-1.2023'!A:A,0),0)</f>
        <v>490</v>
      </c>
      <c r="H8" s="36" cm="1">
        <f t="array" ref="H8">INDEX('4-1.2024'!E:E,MATCH("F139110110504",'4-1.2024'!A:A,0),0)</f>
        <v>501</v>
      </c>
      <c r="I8" s="280">
        <f>AVERAGE(D8:H8)</f>
        <v>494.8</v>
      </c>
      <c r="J8" s="281">
        <f>I8*0.97</f>
        <v>479.95600000000002</v>
      </c>
      <c r="K8" s="281">
        <f>I8*1.03</f>
        <v>509.64400000000001</v>
      </c>
      <c r="L8" s="90" t="str">
        <f>IF(AND(D8&gt;I8*0.97,D8&lt;I8*1.03),"○","×")</f>
        <v>○</v>
      </c>
      <c r="M8" s="90" t="str">
        <f>IF(AND(E8&gt;I8*0.97,E8&lt;I8*1.03),"○","×")</f>
        <v>○</v>
      </c>
      <c r="N8" s="90" t="str">
        <f>IF(AND(F8&gt;I8*0.97,F8&lt;I8*1.03),"○","×")</f>
        <v>○</v>
      </c>
      <c r="O8" s="90" t="str">
        <f>IF(AND(G8&gt;I8*0.97,G8&lt;I8*1.03),"○","×")</f>
        <v>○</v>
      </c>
      <c r="P8" s="90" t="str">
        <f>IF(AND(H8&gt;I8*0.97,H8&lt;I8*1.03),"○","×")</f>
        <v>○</v>
      </c>
      <c r="Q8" s="143" t="str">
        <f>IF(COUNTIF(L8:P8,"○")=5,"同程度","―")</f>
        <v>同程度</v>
      </c>
      <c r="R8" s="134" t="str">
        <f t="shared" si="1"/>
        <v>↑</v>
      </c>
      <c r="S8" s="133" t="str">
        <f t="shared" si="1"/>
        <v>↓</v>
      </c>
      <c r="T8" s="133" t="str">
        <f t="shared" si="1"/>
        <v>↑</v>
      </c>
      <c r="U8" s="133" t="str">
        <f t="shared" si="1"/>
        <v>↑</v>
      </c>
      <c r="V8" s="133" t="str">
        <f>R8&amp;S8&amp;T8&amp;U8</f>
        <v>↑↓↑↑</v>
      </c>
      <c r="W8" s="144" t="str" cm="1">
        <f t="array" ref="W8">INDEX($AL$2:$AL$82,MATCH(V8,$AK$2:$AK$82,0),0)</f>
        <v>年度により増減</v>
      </c>
      <c r="X8" s="145" t="str">
        <f>IF(F8-D8&gt;0,"↑",IF(F8-D8&lt;0,"↓","－"))</f>
        <v>↓</v>
      </c>
      <c r="Y8" s="146" t="str">
        <f>IF(V8="↓↑↓↓",IF(X8="↓","減少傾向","×"),"判定外")</f>
        <v>判定外</v>
      </c>
      <c r="Z8" s="147" t="str">
        <f>IF(V8="↑↓↑↑",IF(X8="↑","増加傾向","×"),"判定外")</f>
        <v>×</v>
      </c>
      <c r="AA8" s="148" t="str">
        <f>IF(G8-E8&gt;0,"↑",IF(G8-E8&lt;0,"↓","－"))</f>
        <v>↓</v>
      </c>
      <c r="AB8" s="146" t="str">
        <f>IF(V8="↓↓↑↓",IF(AA8="↓","減少傾向","×"),"判定外")</f>
        <v>判定外</v>
      </c>
      <c r="AC8" s="147" t="str">
        <f>IF(V8="↑↑↓↑",IF(AA8="↑","増加傾向","×"),"判定外")</f>
        <v>判定外</v>
      </c>
      <c r="AD8" s="149"/>
      <c r="AE8" s="129"/>
      <c r="AI8" s="109" t="s">
        <v>249</v>
      </c>
      <c r="AK8" s="110" t="s">
        <v>330</v>
      </c>
      <c r="AL8" s="110" t="s">
        <v>300</v>
      </c>
    </row>
    <row r="9" spans="2:38">
      <c r="B9" s="126"/>
      <c r="C9" s="139" t="s">
        <v>276</v>
      </c>
      <c r="D9" s="270">
        <f>SUM(D7:D8)</f>
        <v>1103</v>
      </c>
      <c r="E9" s="270">
        <f>SUM(E7:E8)</f>
        <v>1110</v>
      </c>
      <c r="F9" s="270">
        <f>SUM(F7:F8)</f>
        <v>1117</v>
      </c>
      <c r="G9" s="270">
        <f>SUM(G7:G8)</f>
        <v>1111</v>
      </c>
      <c r="H9" s="270">
        <f>SUM(H7:H8)</f>
        <v>1121</v>
      </c>
      <c r="I9" s="280">
        <f>AVERAGE(D9:H9)</f>
        <v>1112.4000000000001</v>
      </c>
      <c r="J9" s="281">
        <f>I9*0.97</f>
        <v>1079.028</v>
      </c>
      <c r="K9" s="281">
        <f>I9*1.03</f>
        <v>1145.7720000000002</v>
      </c>
      <c r="L9" s="90" t="str">
        <f>IF(AND(D9&gt;I9*0.97,D9&lt;I9*1.03),"○","×")</f>
        <v>○</v>
      </c>
      <c r="M9" s="90" t="str">
        <f>IF(AND(E9&gt;I9*0.97,E9&lt;I9*1.03),"○","×")</f>
        <v>○</v>
      </c>
      <c r="N9" s="90" t="str">
        <f>IF(AND(F9&gt;I9*0.97,F9&lt;I9*1.03),"○","×")</f>
        <v>○</v>
      </c>
      <c r="O9" s="90" t="str">
        <f>IF(AND(G9&gt;I9*0.97,G9&lt;I9*1.03),"○","×")</f>
        <v>○</v>
      </c>
      <c r="P9" s="90" t="str">
        <f>IF(AND(H9&gt;I9*0.97,H9&lt;I9*1.03),"○","×")</f>
        <v>○</v>
      </c>
      <c r="Q9" s="143" t="str">
        <f>IF(COUNTIF(L9:P9,"○")=5,"同程度","―")</f>
        <v>同程度</v>
      </c>
      <c r="R9" s="134" t="str">
        <f t="shared" si="1"/>
        <v>↑</v>
      </c>
      <c r="S9" s="133" t="str">
        <f t="shared" si="1"/>
        <v>↑</v>
      </c>
      <c r="T9" s="133" t="str">
        <f t="shared" si="1"/>
        <v>↓</v>
      </c>
      <c r="U9" s="133" t="str">
        <f t="shared" si="1"/>
        <v>↑</v>
      </c>
      <c r="V9" s="133" t="str">
        <f>R9&amp;S9&amp;T9&amp;U9</f>
        <v>↑↑↓↑</v>
      </c>
      <c r="W9" s="144" t="str" cm="1">
        <f t="array" ref="W9">INDEX($AL$2:$AL$82,MATCH(V9,$AK$2:$AK$82,0),0)</f>
        <v>年度により増減</v>
      </c>
      <c r="X9" s="145" t="str">
        <f>IF(F9-D9&gt;0,"↑",IF(F9-D9&lt;0,"↓","－"))</f>
        <v>↑</v>
      </c>
      <c r="Y9" s="146" t="str">
        <f>IF(V9="↓↑↓↓",IF(X9="↓","減少傾向","×"),"判定外")</f>
        <v>判定外</v>
      </c>
      <c r="Z9" s="147" t="str">
        <f>IF(V9="↑↓↑↑",IF(X9="↑","増加傾向","×"),"判定外")</f>
        <v>判定外</v>
      </c>
      <c r="AA9" s="148" t="str">
        <f>IF(G9-E9&gt;0,"↑",IF(G9-E9&lt;0,"↓","－"))</f>
        <v>↑</v>
      </c>
      <c r="AB9" s="146" t="str">
        <f>IF(V9="↓↓↑↓",IF(AA9="↓","減少傾向","×"),"判定外")</f>
        <v>判定外</v>
      </c>
      <c r="AC9" s="147" t="str">
        <f>IF(V9="↑↑↓↑",IF(AA9="↑","増加傾向","×"),"判定外")</f>
        <v>増加傾向</v>
      </c>
      <c r="AD9" s="150" t="s">
        <v>298</v>
      </c>
      <c r="AE9" s="129"/>
      <c r="AI9" s="109" t="s">
        <v>227</v>
      </c>
      <c r="AK9" s="110" t="s">
        <v>331</v>
      </c>
      <c r="AL9" s="110" t="s">
        <v>304</v>
      </c>
    </row>
    <row r="10" spans="2:38" ht="14.25" thickBot="1">
      <c r="B10" s="126"/>
      <c r="C10" s="139" t="s">
        <v>277</v>
      </c>
      <c r="D10" s="151">
        <f>ROUND(D8/D9,3)</f>
        <v>0.44500000000000001</v>
      </c>
      <c r="E10" s="151">
        <f>ROUND(E8/E9,3)</f>
        <v>0.45600000000000002</v>
      </c>
      <c r="F10" s="151">
        <f>ROUND(F8/F9,3)</f>
        <v>0.435</v>
      </c>
      <c r="G10" s="151">
        <f>ROUND(G8/G9,3)</f>
        <v>0.441</v>
      </c>
      <c r="H10" s="151">
        <f>ROUND(H8/H9,3)</f>
        <v>0.44700000000000001</v>
      </c>
      <c r="I10" s="152">
        <f>AVERAGE(D10:H10)</f>
        <v>0.44480000000000003</v>
      </c>
      <c r="J10" s="153">
        <f>I10-0.03</f>
        <v>0.41480000000000006</v>
      </c>
      <c r="K10" s="153">
        <f>I10+0.03</f>
        <v>0.4748</v>
      </c>
      <c r="L10" s="282" t="str">
        <f>IF(AND(D10&gt;I10-0.03,D10&lt;I10+0.03),"○","×")</f>
        <v>○</v>
      </c>
      <c r="M10" s="282" t="str">
        <f>IF(AND(E10&gt;I10-0.03,E10&lt;I10+0.03),"○","×")</f>
        <v>○</v>
      </c>
      <c r="N10" s="282" t="str">
        <f>IF(AND(F10&gt;I10-0.03,F10&lt;I10+0.03),"○","×")</f>
        <v>○</v>
      </c>
      <c r="O10" s="282" t="str">
        <f>IF(AND(G10&gt;I10-0.03,G10&lt;I10+0.03),"○","×")</f>
        <v>○</v>
      </c>
      <c r="P10" s="282" t="str">
        <f>IF(AND(H10&gt;I10-0.03,H10&lt;I10+0.03),"○","×")</f>
        <v>○</v>
      </c>
      <c r="Q10" s="154" t="str">
        <f>IF(COUNTIF(L10:P10,"○")=5,"同程度","―")</f>
        <v>同程度</v>
      </c>
      <c r="R10" s="155" t="str">
        <f t="shared" si="1"/>
        <v>↑</v>
      </c>
      <c r="S10" s="117" t="str">
        <f t="shared" si="1"/>
        <v>↓</v>
      </c>
      <c r="T10" s="117" t="str">
        <f t="shared" si="1"/>
        <v>↑</v>
      </c>
      <c r="U10" s="117" t="str">
        <f t="shared" si="1"/>
        <v>↑</v>
      </c>
      <c r="V10" s="117" t="str">
        <f>R10&amp;S10&amp;T10&amp;U10</f>
        <v>↑↓↑↑</v>
      </c>
      <c r="W10" s="156" t="str" cm="1">
        <f t="array" ref="W10">INDEX($AL$2:$AL$82,MATCH(V10,$AK$2:$AK$82,0),0)</f>
        <v>年度により増減</v>
      </c>
      <c r="X10" s="157" t="str">
        <f>IF(F10-D10&gt;0,"↑",IF(F10-D10&lt;0,"↓","－"))</f>
        <v>↓</v>
      </c>
      <c r="Y10" s="158" t="str">
        <f>IF(V10="↓↑↓↓",IF(X10="↓","減少傾向","×"),"判定外")</f>
        <v>判定外</v>
      </c>
      <c r="Z10" s="159" t="str">
        <f>IF(V10="↑↓↑↑",IF(X10="↑","増加傾向","×"),"判定外")</f>
        <v>×</v>
      </c>
      <c r="AA10" s="160" t="str">
        <f>IF(G10-E10&gt;0,"↑",IF(G10-E10&lt;0,"↓","－"))</f>
        <v>↓</v>
      </c>
      <c r="AB10" s="158" t="str">
        <f>IF(V10="↓↓↑↓",IF(AA10="↓","減少傾向","×"),"判定外")</f>
        <v>判定外</v>
      </c>
      <c r="AC10" s="159" t="str">
        <f>IF(V10="↑↑↓↑",IF(AA10="↑","増加傾向","×"),"判定外")</f>
        <v>判定外</v>
      </c>
      <c r="AD10" s="161" t="s">
        <v>298</v>
      </c>
      <c r="AE10" s="129"/>
      <c r="AK10" s="110" t="s">
        <v>332</v>
      </c>
      <c r="AL10" s="110" t="s">
        <v>300</v>
      </c>
    </row>
    <row r="11" spans="2:38" ht="14.25" thickBot="1">
      <c r="B11" s="126"/>
      <c r="C11" s="127"/>
      <c r="D11" s="265"/>
      <c r="E11" s="265"/>
      <c r="F11" s="265"/>
      <c r="G11" s="265"/>
      <c r="H11" s="265"/>
      <c r="I11" s="283"/>
      <c r="J11" s="283"/>
      <c r="K11" s="283"/>
      <c r="L11" s="284"/>
      <c r="M11" s="284"/>
      <c r="N11" s="284"/>
      <c r="O11" s="284"/>
      <c r="P11" s="284"/>
      <c r="Q11" s="163"/>
      <c r="R11" s="163"/>
      <c r="S11" s="163"/>
      <c r="T11" s="163"/>
      <c r="U11" s="163"/>
      <c r="V11" s="163"/>
      <c r="W11" s="162"/>
      <c r="X11" s="163"/>
      <c r="Y11" s="162"/>
      <c r="Z11" s="162"/>
      <c r="AA11" s="163"/>
      <c r="AB11" s="162"/>
      <c r="AC11" s="162"/>
      <c r="AD11" s="164"/>
      <c r="AE11" s="129"/>
      <c r="AK11" s="110" t="s">
        <v>333</v>
      </c>
      <c r="AL11" s="110" t="s">
        <v>317</v>
      </c>
    </row>
    <row r="12" spans="2:38">
      <c r="B12" s="126"/>
      <c r="C12" s="127"/>
      <c r="D12" s="265"/>
      <c r="E12" s="265"/>
      <c r="F12" s="265"/>
      <c r="G12" s="265"/>
      <c r="H12" s="265"/>
      <c r="I12" s="340" t="s">
        <v>307</v>
      </c>
      <c r="J12" s="341"/>
      <c r="K12" s="341"/>
      <c r="L12" s="342"/>
      <c r="M12" s="342"/>
      <c r="N12" s="342"/>
      <c r="O12" s="342"/>
      <c r="P12" s="342"/>
      <c r="Q12" s="336" t="s">
        <v>308</v>
      </c>
      <c r="R12" s="324" t="s">
        <v>309</v>
      </c>
      <c r="S12" s="325"/>
      <c r="T12" s="325"/>
      <c r="U12" s="325"/>
      <c r="V12" s="326" t="s">
        <v>310</v>
      </c>
      <c r="W12" s="327"/>
      <c r="X12" s="330" t="s">
        <v>311</v>
      </c>
      <c r="Y12" s="332" t="s">
        <v>312</v>
      </c>
      <c r="Z12" s="333"/>
      <c r="AA12" s="334" t="s">
        <v>313</v>
      </c>
      <c r="AB12" s="332" t="s">
        <v>314</v>
      </c>
      <c r="AC12" s="333"/>
      <c r="AD12" s="338" t="s">
        <v>315</v>
      </c>
      <c r="AE12" s="129"/>
      <c r="AK12" s="110" t="s">
        <v>334</v>
      </c>
      <c r="AL12" s="110" t="s">
        <v>249</v>
      </c>
    </row>
    <row r="13" spans="2:38" ht="13.5" customHeight="1">
      <c r="B13" s="126"/>
      <c r="C13" s="165" t="s">
        <v>14</v>
      </c>
      <c r="D13" s="35" t="str">
        <f ca="1">Q1&amp;"(n="&amp;D25&amp;")"</f>
        <v>R2(n=82)</v>
      </c>
      <c r="E13" s="35" t="str">
        <f ca="1">R1&amp;"(n="&amp;E25&amp;")"</f>
        <v>R3(n=82)</v>
      </c>
      <c r="F13" s="35" t="str">
        <f ca="1">S1&amp;"(n="&amp;F25&amp;")"</f>
        <v>R4(n=82)</v>
      </c>
      <c r="G13" s="35" t="str">
        <f ca="1">T1&amp;"(n="&amp;G25&amp;")"</f>
        <v>R5(n=82)</v>
      </c>
      <c r="H13" s="35" t="str">
        <f ca="1">U1&amp;"(n="&amp;H25&amp;")"</f>
        <v>R6(n=82)</v>
      </c>
      <c r="I13" s="278" t="s">
        <v>318</v>
      </c>
      <c r="J13" s="279">
        <v>-0.03</v>
      </c>
      <c r="K13" s="279">
        <v>0.03</v>
      </c>
      <c r="L13" s="274" t="str">
        <f ca="1">Q1</f>
        <v>R2</v>
      </c>
      <c r="M13" s="274" t="str">
        <f ca="1">R1</f>
        <v>R3</v>
      </c>
      <c r="N13" s="274" t="str">
        <f ca="1">S1</f>
        <v>R4</v>
      </c>
      <c r="O13" s="274" t="str">
        <f ca="1">T1</f>
        <v>R5</v>
      </c>
      <c r="P13" s="274" t="str">
        <f ca="1">U1</f>
        <v>R6</v>
      </c>
      <c r="Q13" s="337"/>
      <c r="R13" s="134" t="s">
        <v>319</v>
      </c>
      <c r="S13" s="133" t="s">
        <v>320</v>
      </c>
      <c r="T13" s="133" t="s">
        <v>321</v>
      </c>
      <c r="U13" s="133" t="s">
        <v>322</v>
      </c>
      <c r="V13" s="328"/>
      <c r="W13" s="329"/>
      <c r="X13" s="331"/>
      <c r="Y13" s="135" t="s">
        <v>323</v>
      </c>
      <c r="Z13" s="136" t="s">
        <v>324</v>
      </c>
      <c r="AA13" s="335"/>
      <c r="AB13" s="137" t="s">
        <v>325</v>
      </c>
      <c r="AC13" s="138" t="s">
        <v>326</v>
      </c>
      <c r="AD13" s="339"/>
      <c r="AE13" s="129"/>
      <c r="AK13" s="110" t="s">
        <v>335</v>
      </c>
      <c r="AL13" s="110" t="s">
        <v>317</v>
      </c>
    </row>
    <row r="14" spans="2:38">
      <c r="B14" s="126"/>
      <c r="C14" s="139" t="s">
        <v>225</v>
      </c>
      <c r="D14" s="270">
        <f>'4-1.2020'!D99</f>
        <v>61821</v>
      </c>
      <c r="E14" s="270">
        <f>'4-1.2021'!D99</f>
        <v>60551</v>
      </c>
      <c r="F14" s="270">
        <f>'4-1.2022'!D99</f>
        <v>60892</v>
      </c>
      <c r="G14" s="270">
        <f>'4-1.2023'!D99</f>
        <v>60178</v>
      </c>
      <c r="H14" s="270">
        <f>'4-1.2024'!D99</f>
        <v>60420</v>
      </c>
      <c r="I14" s="280">
        <f>AVERAGE(D14:H14)</f>
        <v>60772.4</v>
      </c>
      <c r="J14" s="281">
        <f>I14*0.97</f>
        <v>58949.228000000003</v>
      </c>
      <c r="K14" s="281">
        <f>I14*1.03</f>
        <v>62595.572</v>
      </c>
      <c r="L14" s="90" t="str">
        <f>IF(AND(D14&gt;I14*0.97,D14&lt;I14*1.03),"○","×")</f>
        <v>○</v>
      </c>
      <c r="M14" s="90" t="str">
        <f>IF(AND(E14&gt;I14*0.97,E14&lt;I14*1.03),"○","×")</f>
        <v>○</v>
      </c>
      <c r="N14" s="90" t="str">
        <f>IF(AND(F14&gt;I14*0.97,F14&lt;I14*1.03),"○","×")</f>
        <v>○</v>
      </c>
      <c r="O14" s="90" t="str">
        <f>IF(AND(G14&gt;I14*0.97,G14&lt;I14*1.03),"○","×")</f>
        <v>○</v>
      </c>
      <c r="P14" s="90" t="str">
        <f>IF(AND(H14&gt;I14*0.97,H14&lt;I14*1.03),"○","×")</f>
        <v>○</v>
      </c>
      <c r="Q14" s="143" t="str">
        <f>IF(COUNTIF(L14:P14,"○")=5,"同程度","―")</f>
        <v>同程度</v>
      </c>
      <c r="R14" s="134" t="str">
        <f t="shared" ref="R14:U17" si="2">IF(E14-D14&gt;0,"↑",IF(E14-D14&lt;0,"↓","－"))</f>
        <v>↓</v>
      </c>
      <c r="S14" s="133" t="str">
        <f t="shared" si="2"/>
        <v>↑</v>
      </c>
      <c r="T14" s="133" t="str">
        <f t="shared" si="2"/>
        <v>↓</v>
      </c>
      <c r="U14" s="133" t="str">
        <f t="shared" si="2"/>
        <v>↑</v>
      </c>
      <c r="V14" s="133" t="str">
        <f>R14&amp;S14&amp;T14&amp;U14</f>
        <v>↓↑↓↑</v>
      </c>
      <c r="W14" s="147" t="str" cm="1">
        <f t="array" ref="W14">INDEX($AL$2:$AL$82,MATCH(V14,$AK$2:$AK$82,0),0)</f>
        <v>隔年で増減</v>
      </c>
      <c r="X14" s="145" t="str">
        <f>IF(F14-D14&gt;0,"↑",IF(F14-D14&lt;0,"↓","－"))</f>
        <v>↓</v>
      </c>
      <c r="Y14" s="146" t="str">
        <f>IF(V14="↓↑↓↓",IF(X14="↓","減少傾向","×"),"判定外")</f>
        <v>判定外</v>
      </c>
      <c r="Z14" s="147" t="str">
        <f>IF(V14="↑↓↑↑",IF(X14="↑","増加傾向","×"),"判定外")</f>
        <v>判定外</v>
      </c>
      <c r="AA14" s="148" t="str">
        <f>IF(G14-E14&gt;0,"↑",IF(G14-E14&lt;0,"↓","－"))</f>
        <v>↓</v>
      </c>
      <c r="AB14" s="146" t="str">
        <f>IF(V14="↓↓↑↓",IF(AA14="↓","減少傾向","×"),"判定外")</f>
        <v>判定外</v>
      </c>
      <c r="AC14" s="147" t="str">
        <f>IF(V14="↑↑↓↑",IF(AA14="↑","増加傾向","×"),"判定外")</f>
        <v>判定外</v>
      </c>
      <c r="AD14" s="149"/>
      <c r="AE14" s="129"/>
      <c r="AK14" s="110" t="s">
        <v>336</v>
      </c>
      <c r="AL14" s="110" t="s">
        <v>317</v>
      </c>
    </row>
    <row r="15" spans="2:38">
      <c r="B15" s="126"/>
      <c r="C15" s="139" t="s">
        <v>226</v>
      </c>
      <c r="D15" s="36">
        <f>'4-1.2020'!E99</f>
        <v>36544</v>
      </c>
      <c r="E15" s="36">
        <f>'4-1.2021'!E99</f>
        <v>37442</v>
      </c>
      <c r="F15" s="36">
        <f>'4-1.2022'!E99</f>
        <v>37580</v>
      </c>
      <c r="G15" s="36">
        <f>'4-1.2023'!E99</f>
        <v>38579</v>
      </c>
      <c r="H15" s="36">
        <f>'4-1.2024'!E99</f>
        <v>38966</v>
      </c>
      <c r="I15" s="280">
        <f>AVERAGE(D15:H15)</f>
        <v>37822.199999999997</v>
      </c>
      <c r="J15" s="281">
        <f>I15*0.97</f>
        <v>36687.534</v>
      </c>
      <c r="K15" s="281">
        <f>I15*1.03</f>
        <v>38956.865999999995</v>
      </c>
      <c r="L15" s="90" t="str">
        <f>IF(AND(D15&gt;I15*0.97,D15&lt;I15*1.03),"○","×")</f>
        <v>×</v>
      </c>
      <c r="M15" s="90" t="str">
        <f>IF(AND(E15&gt;I15*0.97,E15&lt;I15*1.03),"○","×")</f>
        <v>○</v>
      </c>
      <c r="N15" s="90" t="str">
        <f>IF(AND(F15&gt;I15*0.97,F15&lt;I15*1.03),"○","×")</f>
        <v>○</v>
      </c>
      <c r="O15" s="90" t="str">
        <f>IF(AND(G15&gt;I15*0.97,G15&lt;I15*1.03),"○","×")</f>
        <v>○</v>
      </c>
      <c r="P15" s="90" t="str">
        <f>IF(AND(H15&gt;I15*0.97,H15&lt;I15*1.03),"○","×")</f>
        <v>×</v>
      </c>
      <c r="Q15" s="143" t="str">
        <f>IF(COUNTIF(L15:P15,"○")=5,"同程度","―")</f>
        <v>―</v>
      </c>
      <c r="R15" s="134" t="str">
        <f t="shared" si="2"/>
        <v>↑</v>
      </c>
      <c r="S15" s="133" t="str">
        <f t="shared" si="2"/>
        <v>↑</v>
      </c>
      <c r="T15" s="133" t="str">
        <f t="shared" si="2"/>
        <v>↑</v>
      </c>
      <c r="U15" s="133" t="str">
        <f t="shared" si="2"/>
        <v>↑</v>
      </c>
      <c r="V15" s="133" t="str">
        <f>R15&amp;S15&amp;T15&amp;U15</f>
        <v>↑↑↑↑</v>
      </c>
      <c r="W15" s="147" t="str" cm="1">
        <f t="array" ref="W15">INDEX($AL$2:$AL$82,MATCH(V15,$AK$2:$AK$82,0),0)</f>
        <v>増加傾向⤴</v>
      </c>
      <c r="X15" s="145" t="str">
        <f>IF(F15-D15&gt;0,"↑",IF(F15-D15&lt;0,"↓","－"))</f>
        <v>↑</v>
      </c>
      <c r="Y15" s="146" t="str">
        <f>IF(V15="↓↑↓↓",IF(X15="↓","減少傾向","×"),"判定外")</f>
        <v>判定外</v>
      </c>
      <c r="Z15" s="147" t="str">
        <f>IF(V15="↑↓↑↑",IF(X15="↑","増加傾向","×"),"判定外")</f>
        <v>判定外</v>
      </c>
      <c r="AA15" s="148" t="str">
        <f>IF(G15-E15&gt;0,"↑",IF(G15-E15&lt;0,"↓","－"))</f>
        <v>↑</v>
      </c>
      <c r="AB15" s="146" t="str">
        <f>IF(V15="↓↓↑↓",IF(AA15="↓","減少傾向","×"),"判定外")</f>
        <v>判定外</v>
      </c>
      <c r="AC15" s="147" t="str">
        <f>IF(V15="↑↑↓↑",IF(AA15="↑","増加傾向","×"),"判定外")</f>
        <v>判定外</v>
      </c>
      <c r="AD15" s="149"/>
      <c r="AE15" s="129"/>
      <c r="AK15" s="110" t="s">
        <v>337</v>
      </c>
      <c r="AL15" s="110" t="s">
        <v>338</v>
      </c>
    </row>
    <row r="16" spans="2:38">
      <c r="B16" s="126"/>
      <c r="C16" s="139" t="s">
        <v>276</v>
      </c>
      <c r="D16" s="270">
        <f>SUM(D14:D15)</f>
        <v>98365</v>
      </c>
      <c r="E16" s="270">
        <f>SUM(E14:E15)</f>
        <v>97993</v>
      </c>
      <c r="F16" s="270">
        <f>SUM(F14:F15)</f>
        <v>98472</v>
      </c>
      <c r="G16" s="270">
        <f>SUM(G14:G15)</f>
        <v>98757</v>
      </c>
      <c r="H16" s="270">
        <f>SUM(H14:H15)</f>
        <v>99386</v>
      </c>
      <c r="I16" s="280">
        <f>AVERAGE(D16:H16)</f>
        <v>98594.6</v>
      </c>
      <c r="J16" s="281">
        <f>I16*0.97</f>
        <v>95636.762000000002</v>
      </c>
      <c r="K16" s="281">
        <f>I16*1.03</f>
        <v>101552.43800000001</v>
      </c>
      <c r="L16" s="90" t="str">
        <f>IF(AND(D16&gt;I16*0.97,D16&lt;I16*1.03),"○","×")</f>
        <v>○</v>
      </c>
      <c r="M16" s="90" t="str">
        <f>IF(AND(E16&gt;I16*0.97,E16&lt;I16*1.03),"○","×")</f>
        <v>○</v>
      </c>
      <c r="N16" s="90" t="str">
        <f>IF(AND(F16&gt;I16*0.97,F16&lt;I16*1.03),"○","×")</f>
        <v>○</v>
      </c>
      <c r="O16" s="90" t="str">
        <f>IF(AND(G16&gt;I16*0.97,G16&lt;I16*1.03),"○","×")</f>
        <v>○</v>
      </c>
      <c r="P16" s="90" t="str">
        <f>IF(AND(H16&gt;I16*0.97,H16&lt;I16*1.03),"○","×")</f>
        <v>○</v>
      </c>
      <c r="Q16" s="143" t="str">
        <f>IF(COUNTIF(L16:P16,"○")=5,"同程度","―")</f>
        <v>同程度</v>
      </c>
      <c r="R16" s="134" t="str">
        <f t="shared" si="2"/>
        <v>↓</v>
      </c>
      <c r="S16" s="133" t="str">
        <f t="shared" si="2"/>
        <v>↑</v>
      </c>
      <c r="T16" s="133" t="str">
        <f t="shared" si="2"/>
        <v>↑</v>
      </c>
      <c r="U16" s="133" t="str">
        <f t="shared" si="2"/>
        <v>↑</v>
      </c>
      <c r="V16" s="133" t="str">
        <f>R16&amp;S16&amp;T16&amp;U16</f>
        <v>↓↑↑↑</v>
      </c>
      <c r="W16" s="147" t="str" cm="1">
        <f t="array" ref="W16">INDEX($AL$2:$AL$82,MATCH(V16,$AK$2:$AK$82,0),0)</f>
        <v>増加傾向⤴</v>
      </c>
      <c r="X16" s="145" t="str">
        <f>IF(F16-D16&gt;0,"↑",IF(F16-D16&lt;0,"↓","－"))</f>
        <v>↑</v>
      </c>
      <c r="Y16" s="146" t="str">
        <f>IF(V16="↓↑↓↓",IF(X16="↓","減少傾向","×"),"判定外")</f>
        <v>判定外</v>
      </c>
      <c r="Z16" s="147" t="str">
        <f>IF(V16="↑↓↑↑",IF(X16="↑","増加傾向","×"),"判定外")</f>
        <v>判定外</v>
      </c>
      <c r="AA16" s="148" t="str">
        <f>IF(G16-E16&gt;0,"↑",IF(G16-E16&lt;0,"↓","－"))</f>
        <v>↑</v>
      </c>
      <c r="AB16" s="146" t="str">
        <f>IF(V16="↓↓↑↓",IF(AA16="↓","減少傾向","×"),"判定外")</f>
        <v>判定外</v>
      </c>
      <c r="AC16" s="147" t="str">
        <f>IF(V16="↑↑↓↑",IF(AA16="↑","増加傾向","×"),"判定外")</f>
        <v>判定外</v>
      </c>
      <c r="AD16" s="150" t="s">
        <v>298</v>
      </c>
      <c r="AE16" s="129"/>
      <c r="AK16" s="110" t="s">
        <v>339</v>
      </c>
      <c r="AL16" s="110" t="s">
        <v>338</v>
      </c>
    </row>
    <row r="17" spans="2:38" ht="14.25" thickBot="1">
      <c r="B17" s="126"/>
      <c r="C17" s="139" t="s">
        <v>277</v>
      </c>
      <c r="D17" s="151">
        <f>ROUND(D15/D16,3)</f>
        <v>0.372</v>
      </c>
      <c r="E17" s="151">
        <f>ROUND(E15/E16,3)</f>
        <v>0.38200000000000001</v>
      </c>
      <c r="F17" s="151">
        <f>ROUND(F15/F16,3)</f>
        <v>0.38200000000000001</v>
      </c>
      <c r="G17" s="151">
        <f>ROUND(G15/G16,3)</f>
        <v>0.39100000000000001</v>
      </c>
      <c r="H17" s="151">
        <f>ROUND(H15/H16,3)</f>
        <v>0.39200000000000002</v>
      </c>
      <c r="I17" s="152">
        <f>AVERAGE(D17:H17)</f>
        <v>0.38380000000000003</v>
      </c>
      <c r="J17" s="153">
        <f>I17-0.03</f>
        <v>0.3538</v>
      </c>
      <c r="K17" s="153">
        <f>I17+0.03</f>
        <v>0.41380000000000006</v>
      </c>
      <c r="L17" s="282" t="str">
        <f>IF(AND(D17&gt;I17-0.03,D17&lt;I17+0.03),"○","×")</f>
        <v>○</v>
      </c>
      <c r="M17" s="282" t="str">
        <f>IF(AND(E17&gt;I17-0.03,E17&lt;I17+0.03),"○","×")</f>
        <v>○</v>
      </c>
      <c r="N17" s="282" t="str">
        <f>IF(AND(F17&gt;I17-0.03,F17&lt;I17+0.03),"○","×")</f>
        <v>○</v>
      </c>
      <c r="O17" s="282" t="str">
        <f>IF(AND(G17&gt;I17-0.03,G17&lt;I17+0.03),"○","×")</f>
        <v>○</v>
      </c>
      <c r="P17" s="282" t="str">
        <f>IF(AND(H17&gt;I17-0.03,H17&lt;I17+0.03),"○","×")</f>
        <v>○</v>
      </c>
      <c r="Q17" s="154" t="str">
        <f>IF(COUNTIF(L17:P17,"○")=5,"同程度","―")</f>
        <v>同程度</v>
      </c>
      <c r="R17" s="155" t="str">
        <f t="shared" si="2"/>
        <v>↑</v>
      </c>
      <c r="S17" s="117" t="str">
        <f t="shared" si="2"/>
        <v>－</v>
      </c>
      <c r="T17" s="117" t="str">
        <f t="shared" si="2"/>
        <v>↑</v>
      </c>
      <c r="U17" s="117" t="str">
        <f t="shared" si="2"/>
        <v>↑</v>
      </c>
      <c r="V17" s="117" t="str">
        <f>R17&amp;S17&amp;T17&amp;U17</f>
        <v>↑－↑↑</v>
      </c>
      <c r="W17" s="159" t="str" cm="1">
        <f t="array" ref="W17">INDEX($AL$2:$AL$82,MATCH(V17,$AK$2:$AK$82,0),0)</f>
        <v>増加傾向⤴</v>
      </c>
      <c r="X17" s="157" t="str">
        <f>IF(F17-D17&gt;0,"↑",IF(F17-D17&lt;0,"↓","－"))</f>
        <v>↑</v>
      </c>
      <c r="Y17" s="158" t="str">
        <f>IF(V17="↓↑↓↓",IF(X17="↓","減少傾向","×"),"判定外")</f>
        <v>判定外</v>
      </c>
      <c r="Z17" s="159" t="str">
        <f>IF(V17="↑↓↑↑",IF(X17="↑","増加傾向","×"),"判定外")</f>
        <v>判定外</v>
      </c>
      <c r="AA17" s="160" t="str">
        <f>IF(G17-E17&gt;0,"↑",IF(G17-E17&lt;0,"↓","－"))</f>
        <v>↑</v>
      </c>
      <c r="AB17" s="158" t="str">
        <f>IF(V17="↓↓↑↓",IF(AA17="↓","減少傾向","×"),"判定外")</f>
        <v>判定外</v>
      </c>
      <c r="AC17" s="159" t="str">
        <f>IF(V17="↑↑↓↑",IF(AA17="↑","増加傾向","×"),"判定外")</f>
        <v>判定外</v>
      </c>
      <c r="AD17" s="161" t="s">
        <v>298</v>
      </c>
      <c r="AE17" s="129"/>
      <c r="AK17" s="110" t="s">
        <v>340</v>
      </c>
      <c r="AL17" s="110" t="s">
        <v>317</v>
      </c>
    </row>
    <row r="18" spans="2:38" ht="14.25" thickBot="1">
      <c r="B18" s="126"/>
      <c r="C18" s="127"/>
      <c r="D18" s="265"/>
      <c r="E18" s="265"/>
      <c r="F18" s="265"/>
      <c r="G18" s="265"/>
      <c r="H18" s="265"/>
      <c r="I18" s="283"/>
      <c r="J18" s="283"/>
      <c r="K18" s="283"/>
      <c r="L18" s="284"/>
      <c r="M18" s="284"/>
      <c r="N18" s="284"/>
      <c r="O18" s="284"/>
      <c r="P18" s="284"/>
      <c r="Q18" s="163"/>
      <c r="R18" s="163"/>
      <c r="S18" s="163"/>
      <c r="T18" s="163"/>
      <c r="U18" s="163"/>
      <c r="V18" s="163"/>
      <c r="W18" s="162"/>
      <c r="X18" s="163"/>
      <c r="Y18" s="162"/>
      <c r="Z18" s="162"/>
      <c r="AA18" s="163"/>
      <c r="AB18" s="162"/>
      <c r="AC18" s="162"/>
      <c r="AD18" s="164"/>
      <c r="AE18" s="129"/>
      <c r="AK18" s="110" t="s">
        <v>341</v>
      </c>
      <c r="AL18" s="110" t="s">
        <v>338</v>
      </c>
    </row>
    <row r="19" spans="2:38">
      <c r="B19" s="126"/>
      <c r="C19" s="127"/>
      <c r="D19" s="265"/>
      <c r="E19" s="265"/>
      <c r="F19" s="265"/>
      <c r="G19" s="265"/>
      <c r="H19" s="265"/>
      <c r="I19" s="340" t="s">
        <v>307</v>
      </c>
      <c r="J19" s="341"/>
      <c r="K19" s="341"/>
      <c r="L19" s="342"/>
      <c r="M19" s="342"/>
      <c r="N19" s="342"/>
      <c r="O19" s="342"/>
      <c r="P19" s="342"/>
      <c r="Q19" s="336" t="s">
        <v>308</v>
      </c>
      <c r="R19" s="324" t="s">
        <v>309</v>
      </c>
      <c r="S19" s="325"/>
      <c r="T19" s="325"/>
      <c r="U19" s="325"/>
      <c r="V19" s="326" t="s">
        <v>310</v>
      </c>
      <c r="W19" s="327"/>
      <c r="X19" s="330" t="s">
        <v>311</v>
      </c>
      <c r="Y19" s="332" t="s">
        <v>312</v>
      </c>
      <c r="Z19" s="333"/>
      <c r="AA19" s="334" t="s">
        <v>313</v>
      </c>
      <c r="AB19" s="332" t="s">
        <v>314</v>
      </c>
      <c r="AC19" s="333"/>
      <c r="AD19" s="338" t="s">
        <v>315</v>
      </c>
      <c r="AE19" s="129"/>
      <c r="AK19" s="110" t="s">
        <v>342</v>
      </c>
      <c r="AL19" s="110" t="s">
        <v>338</v>
      </c>
    </row>
    <row r="20" spans="2:38" ht="12.75" customHeight="1">
      <c r="B20" s="126"/>
      <c r="C20" s="166" t="s">
        <v>228</v>
      </c>
      <c r="D20" s="35" t="str">
        <f ca="1">Q1&amp;"(n="&amp;D25&amp;")"</f>
        <v>R2(n=82)</v>
      </c>
      <c r="E20" s="35" t="str">
        <f ca="1">R1&amp;"(n="&amp;E25&amp;")"</f>
        <v>R3(n=82)</v>
      </c>
      <c r="F20" s="35" t="str">
        <f ca="1">S1&amp;"(n="&amp;F25&amp;")"</f>
        <v>R4(n=82)</v>
      </c>
      <c r="G20" s="35" t="str">
        <f ca="1">T1&amp;"(n="&amp;G25&amp;")"</f>
        <v>R5(n=82)</v>
      </c>
      <c r="H20" s="35" t="str">
        <f ca="1">U1&amp;"(n="&amp;H25&amp;")"</f>
        <v>R6(n=82)</v>
      </c>
      <c r="I20" s="278" t="s">
        <v>318</v>
      </c>
      <c r="J20" s="279">
        <v>-0.03</v>
      </c>
      <c r="K20" s="279">
        <v>0.03</v>
      </c>
      <c r="L20" s="274" t="str">
        <f ca="1">Q1</f>
        <v>R2</v>
      </c>
      <c r="M20" s="274" t="str">
        <f ca="1">R1</f>
        <v>R3</v>
      </c>
      <c r="N20" s="274" t="str">
        <f ca="1">S1</f>
        <v>R4</v>
      </c>
      <c r="O20" s="274" t="str">
        <f ca="1">T1</f>
        <v>R5</v>
      </c>
      <c r="P20" s="274" t="str">
        <f ca="1">U1</f>
        <v>R6</v>
      </c>
      <c r="Q20" s="337"/>
      <c r="R20" s="134" t="s">
        <v>319</v>
      </c>
      <c r="S20" s="133" t="s">
        <v>320</v>
      </c>
      <c r="T20" s="133" t="s">
        <v>321</v>
      </c>
      <c r="U20" s="133" t="s">
        <v>322</v>
      </c>
      <c r="V20" s="328"/>
      <c r="W20" s="329"/>
      <c r="X20" s="331"/>
      <c r="Y20" s="135" t="s">
        <v>323</v>
      </c>
      <c r="Z20" s="136" t="s">
        <v>324</v>
      </c>
      <c r="AA20" s="335"/>
      <c r="AB20" s="137" t="s">
        <v>325</v>
      </c>
      <c r="AC20" s="138" t="s">
        <v>326</v>
      </c>
      <c r="AD20" s="339"/>
      <c r="AE20" s="129"/>
      <c r="AK20" s="110" t="s">
        <v>343</v>
      </c>
      <c r="AL20" s="110" t="s">
        <v>300</v>
      </c>
    </row>
    <row r="21" spans="2:38">
      <c r="B21" s="126"/>
      <c r="C21" s="139" t="s">
        <v>225</v>
      </c>
      <c r="D21" s="271">
        <f>ROUND(D14/D25,1)</f>
        <v>753.9</v>
      </c>
      <c r="E21" s="271">
        <f>ROUND(E14/E25,1)</f>
        <v>738.4</v>
      </c>
      <c r="F21" s="271">
        <f>ROUND(F14/F25,1)</f>
        <v>742.6</v>
      </c>
      <c r="G21" s="271">
        <f>ROUND(G14/G25,1)</f>
        <v>733.9</v>
      </c>
      <c r="H21" s="271">
        <f>ROUND(H14/H25,1)</f>
        <v>736.8</v>
      </c>
      <c r="I21" s="280">
        <f>AVERAGE(D21:H21)</f>
        <v>741.12000000000012</v>
      </c>
      <c r="J21" s="281">
        <f>I21*0.97</f>
        <v>718.88640000000009</v>
      </c>
      <c r="K21" s="281">
        <f>I21*1.03</f>
        <v>763.35360000000014</v>
      </c>
      <c r="L21" s="90" t="str">
        <f>IF(AND(D21&gt;I21*0.97,D21&lt;I21*1.03),"○","×")</f>
        <v>○</v>
      </c>
      <c r="M21" s="90" t="str">
        <f>IF(AND(E21&gt;I21*0.97,E21&lt;I21*1.03),"○","×")</f>
        <v>○</v>
      </c>
      <c r="N21" s="90" t="str">
        <f>IF(AND(F21&gt;I21*0.97,F21&lt;I21*1.03),"○","×")</f>
        <v>○</v>
      </c>
      <c r="O21" s="90" t="str">
        <f>IF(AND(G21&gt;I21*0.97,G21&lt;I21*1.03),"○","×")</f>
        <v>○</v>
      </c>
      <c r="P21" s="90" t="str">
        <f>IF(AND(H21&gt;I21*0.97,H21&lt;I21*1.03),"○","×")</f>
        <v>○</v>
      </c>
      <c r="Q21" s="143" t="str">
        <f>IF(COUNTIF(L21:P21,"○")=5,"同程度","―")</f>
        <v>同程度</v>
      </c>
      <c r="R21" s="134" t="str">
        <f t="shared" ref="R21:U24" si="3">IF(E21-D21&gt;0,"↑",IF(E21-D21&lt;0,"↓","－"))</f>
        <v>↓</v>
      </c>
      <c r="S21" s="133" t="str">
        <f t="shared" si="3"/>
        <v>↑</v>
      </c>
      <c r="T21" s="133" t="str">
        <f t="shared" si="3"/>
        <v>↓</v>
      </c>
      <c r="U21" s="133" t="str">
        <f t="shared" si="3"/>
        <v>↑</v>
      </c>
      <c r="V21" s="133" t="str">
        <f>R21&amp;S21&amp;T21&amp;U21</f>
        <v>↓↑↓↑</v>
      </c>
      <c r="W21" s="147" t="str" cm="1">
        <f t="array" ref="W21">INDEX($AL$2:$AL$82,MATCH(V21,$AK$2:$AK$82,0),0)</f>
        <v>隔年で増減</v>
      </c>
      <c r="X21" s="145" t="str">
        <f>IF(F21-D21&gt;0,"↑",IF(F21-D21&lt;0,"↓","－"))</f>
        <v>↓</v>
      </c>
      <c r="Y21" s="146" t="str">
        <f>IF(V21="↓↑↓↓",IF(X21="↓","減少傾向","×"),"判定外")</f>
        <v>判定外</v>
      </c>
      <c r="Z21" s="147" t="str">
        <f>IF(V21="↑↓↑↑",IF(X21="↑","増加傾向","×"),"判定外")</f>
        <v>判定外</v>
      </c>
      <c r="AA21" s="148" t="str">
        <f>IF(G21-E21&gt;0,"↑",IF(G21-E21&lt;0,"↓","－"))</f>
        <v>↓</v>
      </c>
      <c r="AB21" s="146" t="str">
        <f>IF(V21="↓↓↑↓",IF(AA21="↓","減少傾向","×"),"判定外")</f>
        <v>判定外</v>
      </c>
      <c r="AC21" s="147" t="str">
        <f>IF(V21="↑↑↓↑",IF(AA21="↑","増加傾向","×"),"判定外")</f>
        <v>判定外</v>
      </c>
      <c r="AD21" s="149"/>
      <c r="AE21" s="129"/>
      <c r="AK21" s="110" t="s">
        <v>344</v>
      </c>
      <c r="AL21" s="110" t="s">
        <v>304</v>
      </c>
    </row>
    <row r="22" spans="2:38">
      <c r="B22" s="126"/>
      <c r="C22" s="139" t="s">
        <v>226</v>
      </c>
      <c r="D22" s="271">
        <f>ROUND(D15/D25,1)</f>
        <v>445.7</v>
      </c>
      <c r="E22" s="271">
        <f>ROUND(E15/E25,1)</f>
        <v>456.6</v>
      </c>
      <c r="F22" s="271">
        <f>ROUND(F15/F25,1)</f>
        <v>458.3</v>
      </c>
      <c r="G22" s="271">
        <f>ROUND(G15/G25,1)</f>
        <v>470.5</v>
      </c>
      <c r="H22" s="271">
        <f>ROUND(H15/H25,1)</f>
        <v>475.2</v>
      </c>
      <c r="I22" s="280">
        <f>AVERAGE(D22:H22)</f>
        <v>461.25999999999993</v>
      </c>
      <c r="J22" s="281">
        <f>I22*0.97</f>
        <v>447.42219999999992</v>
      </c>
      <c r="K22" s="281">
        <f>I22*1.03</f>
        <v>475.09779999999995</v>
      </c>
      <c r="L22" s="90" t="str">
        <f>IF(AND(D22&gt;I22*0.97,D22&lt;I22*1.03),"○","×")</f>
        <v>×</v>
      </c>
      <c r="M22" s="90" t="str">
        <f>IF(AND(E22&gt;I22*0.97,E22&lt;I22*1.03),"○","×")</f>
        <v>○</v>
      </c>
      <c r="N22" s="90" t="str">
        <f>IF(AND(F22&gt;I22*0.97,F22&lt;I22*1.03),"○","×")</f>
        <v>○</v>
      </c>
      <c r="O22" s="90" t="str">
        <f>IF(AND(G22&gt;I22*0.97,G22&lt;I22*1.03),"○","×")</f>
        <v>○</v>
      </c>
      <c r="P22" s="90" t="str">
        <f>IF(AND(H22&gt;I22*0.97,H22&lt;I22*1.03),"○","×")</f>
        <v>×</v>
      </c>
      <c r="Q22" s="143" t="str">
        <f>IF(COUNTIF(L22:P22,"○")=5,"同程度","―")</f>
        <v>―</v>
      </c>
      <c r="R22" s="134" t="str">
        <f t="shared" si="3"/>
        <v>↑</v>
      </c>
      <c r="S22" s="133" t="str">
        <f t="shared" si="3"/>
        <v>↑</v>
      </c>
      <c r="T22" s="133" t="str">
        <f t="shared" si="3"/>
        <v>↑</v>
      </c>
      <c r="U22" s="133" t="str">
        <f t="shared" si="3"/>
        <v>↑</v>
      </c>
      <c r="V22" s="133" t="str">
        <f>R22&amp;S22&amp;T22&amp;U22</f>
        <v>↑↑↑↑</v>
      </c>
      <c r="W22" s="147" t="str" cm="1">
        <f t="array" ref="W22">INDEX($AL$2:$AL$82,MATCH(V22,$AK$2:$AK$82,0),0)</f>
        <v>増加傾向⤴</v>
      </c>
      <c r="X22" s="145" t="str">
        <f>IF(F22-D22&gt;0,"↑",IF(F22-D22&lt;0,"↓","－"))</f>
        <v>↑</v>
      </c>
      <c r="Y22" s="146" t="str">
        <f>IF(V22="↓↑↓↓",IF(X22="↓","減少傾向","×"),"判定外")</f>
        <v>判定外</v>
      </c>
      <c r="Z22" s="147" t="str">
        <f>IF(V22="↑↓↑↑",IF(X22="↑","増加傾向","×"),"判定外")</f>
        <v>判定外</v>
      </c>
      <c r="AA22" s="148" t="str">
        <f>IF(G22-E22&gt;0,"↑",IF(G22-E22&lt;0,"↓","－"))</f>
        <v>↑</v>
      </c>
      <c r="AB22" s="146" t="str">
        <f>IF(V22="↓↓↑↓",IF(AA22="↓","減少傾向","×"),"判定外")</f>
        <v>判定外</v>
      </c>
      <c r="AC22" s="147" t="str">
        <f>IF(V22="↑↑↓↑",IF(AA22="↑","増加傾向","×"),"判定外")</f>
        <v>判定外</v>
      </c>
      <c r="AD22" s="149"/>
      <c r="AE22" s="129"/>
      <c r="AK22" s="110" t="s">
        <v>345</v>
      </c>
      <c r="AL22" s="110" t="s">
        <v>300</v>
      </c>
    </row>
    <row r="23" spans="2:38">
      <c r="B23" s="126"/>
      <c r="C23" s="139" t="s">
        <v>276</v>
      </c>
      <c r="D23" s="271">
        <f>ROUND(SUM(D21:D22),1)</f>
        <v>1199.5999999999999</v>
      </c>
      <c r="E23" s="271">
        <f>ROUND(SUM(E21:E22),1)</f>
        <v>1195</v>
      </c>
      <c r="F23" s="271">
        <f>ROUND(SUM(F21:F22),1)</f>
        <v>1200.9000000000001</v>
      </c>
      <c r="G23" s="271">
        <f>ROUND(SUM(G21:G22),1)</f>
        <v>1204.4000000000001</v>
      </c>
      <c r="H23" s="271">
        <f>ROUND(SUM(H21:H22),1)</f>
        <v>1212</v>
      </c>
      <c r="I23" s="280">
        <f>AVERAGE(D23:H23)</f>
        <v>1202.3799999999999</v>
      </c>
      <c r="J23" s="281">
        <f>I23*0.97</f>
        <v>1166.3085999999998</v>
      </c>
      <c r="K23" s="281">
        <f>I23*1.03</f>
        <v>1238.4513999999999</v>
      </c>
      <c r="L23" s="90" t="str">
        <f>IF(AND(D23&gt;I23*0.97,D23&lt;I23*1.03),"○","×")</f>
        <v>○</v>
      </c>
      <c r="M23" s="90" t="str">
        <f>IF(AND(E23&gt;I23*0.97,E23&lt;I23*1.03),"○","×")</f>
        <v>○</v>
      </c>
      <c r="N23" s="90" t="str">
        <f>IF(AND(F23&gt;I23*0.97,F23&lt;I23*1.03),"○","×")</f>
        <v>○</v>
      </c>
      <c r="O23" s="90" t="str">
        <f>IF(AND(G23&gt;I23*0.97,G23&lt;I23*1.03),"○","×")</f>
        <v>○</v>
      </c>
      <c r="P23" s="90" t="str">
        <f>IF(AND(H23&gt;I23*0.97,H23&lt;I23*1.03),"○","×")</f>
        <v>○</v>
      </c>
      <c r="Q23" s="143" t="str">
        <f>IF(COUNTIF(L23:P23,"○")=5,"同程度","―")</f>
        <v>同程度</v>
      </c>
      <c r="R23" s="134" t="str">
        <f t="shared" si="3"/>
        <v>↓</v>
      </c>
      <c r="S23" s="133" t="str">
        <f t="shared" si="3"/>
        <v>↑</v>
      </c>
      <c r="T23" s="133" t="str">
        <f t="shared" si="3"/>
        <v>↑</v>
      </c>
      <c r="U23" s="133" t="str">
        <f t="shared" si="3"/>
        <v>↑</v>
      </c>
      <c r="V23" s="133" t="str">
        <f>R23&amp;S23&amp;T23&amp;U23</f>
        <v>↓↑↑↑</v>
      </c>
      <c r="W23" s="147" t="str" cm="1">
        <f t="array" ref="W23">INDEX($AL$2:$AL$82,MATCH(V23,$AK$2:$AK$82,0),0)</f>
        <v>増加傾向⤴</v>
      </c>
      <c r="X23" s="145" t="str">
        <f>IF(F23-D23&gt;0,"↑",IF(F23-D23&lt;0,"↓","－"))</f>
        <v>↑</v>
      </c>
      <c r="Y23" s="146" t="str">
        <f>IF(V23="↓↑↓↓",IF(X23="↓","減少傾向","×"),"判定外")</f>
        <v>判定外</v>
      </c>
      <c r="Z23" s="147" t="str">
        <f>IF(V23="↑↓↑↑",IF(X23="↑","増加傾向","×"),"判定外")</f>
        <v>判定外</v>
      </c>
      <c r="AA23" s="148" t="str">
        <f>IF(G23-E23&gt;0,"↑",IF(G23-E23&lt;0,"↓","－"))</f>
        <v>↑</v>
      </c>
      <c r="AB23" s="146" t="str">
        <f>IF(V23="↓↓↑↓",IF(AA23="↓","減少傾向","×"),"判定外")</f>
        <v>判定外</v>
      </c>
      <c r="AC23" s="147" t="str">
        <f>IF(V23="↑↑↓↑",IF(AA23="↑","増加傾向","×"),"判定外")</f>
        <v>判定外</v>
      </c>
      <c r="AD23" s="150" t="s">
        <v>298</v>
      </c>
      <c r="AE23" s="129"/>
      <c r="AK23" s="110" t="s">
        <v>346</v>
      </c>
      <c r="AL23" s="110" t="s">
        <v>317</v>
      </c>
    </row>
    <row r="24" spans="2:38" ht="14.25" thickBot="1">
      <c r="B24" s="126"/>
      <c r="C24" s="139" t="s">
        <v>277</v>
      </c>
      <c r="D24" s="151">
        <f>ROUND(D22/D23,3)</f>
        <v>0.372</v>
      </c>
      <c r="E24" s="151">
        <f>ROUND(E22/E23,3)</f>
        <v>0.38200000000000001</v>
      </c>
      <c r="F24" s="151">
        <f>ROUND(F22/F23,3)</f>
        <v>0.38200000000000001</v>
      </c>
      <c r="G24" s="151">
        <f>ROUND(G22/G23,3)</f>
        <v>0.39100000000000001</v>
      </c>
      <c r="H24" s="151">
        <f>ROUND(H22/H23,3)</f>
        <v>0.39200000000000002</v>
      </c>
      <c r="I24" s="152">
        <f>AVERAGE(D24:H24)</f>
        <v>0.38380000000000003</v>
      </c>
      <c r="J24" s="153">
        <f>I24-0.03</f>
        <v>0.3538</v>
      </c>
      <c r="K24" s="153">
        <f>I24+0.03</f>
        <v>0.41380000000000006</v>
      </c>
      <c r="L24" s="282" t="str">
        <f>IF(AND(D24&gt;I24-0.03,D24&lt;I24+0.03),"○","×")</f>
        <v>○</v>
      </c>
      <c r="M24" s="282" t="str">
        <f>IF(AND(E24&gt;I24-0.03,E24&lt;I24+0.03),"○","×")</f>
        <v>○</v>
      </c>
      <c r="N24" s="282" t="str">
        <f>IF(AND(F24&gt;I24-0.03,F24&lt;I24+0.03),"○","×")</f>
        <v>○</v>
      </c>
      <c r="O24" s="282" t="str">
        <f>IF(AND(G24&gt;I24-0.03,G24&lt;I24+0.03),"○","×")</f>
        <v>○</v>
      </c>
      <c r="P24" s="282" t="str">
        <f>IF(AND(H24&gt;I24-0.03,H24&lt;I24+0.03),"○","×")</f>
        <v>○</v>
      </c>
      <c r="Q24" s="154" t="str">
        <f>IF(COUNTIF(L24:P24,"○")=5,"同程度","―")</f>
        <v>同程度</v>
      </c>
      <c r="R24" s="155" t="str">
        <f t="shared" si="3"/>
        <v>↑</v>
      </c>
      <c r="S24" s="117" t="str">
        <f t="shared" si="3"/>
        <v>－</v>
      </c>
      <c r="T24" s="117" t="str">
        <f t="shared" si="3"/>
        <v>↑</v>
      </c>
      <c r="U24" s="117" t="str">
        <f t="shared" si="3"/>
        <v>↑</v>
      </c>
      <c r="V24" s="117" t="str">
        <f>R24&amp;S24&amp;T24&amp;U24</f>
        <v>↑－↑↑</v>
      </c>
      <c r="W24" s="159" t="str" cm="1">
        <f t="array" ref="W24">INDEX($AL$2:$AL$82,MATCH(V24,$AK$2:$AK$82,0),0)</f>
        <v>増加傾向⤴</v>
      </c>
      <c r="X24" s="157" t="str">
        <f>IF(F24-D24&gt;0,"↑",IF(F24-D24&lt;0,"↓","－"))</f>
        <v>↑</v>
      </c>
      <c r="Y24" s="158" t="str">
        <f>IF(V24="↓↑↓↓",IF(X24="↓","減少傾向","×"),"判定外")</f>
        <v>判定外</v>
      </c>
      <c r="Z24" s="159" t="str">
        <f>IF(V24="↑↓↑↑",IF(X24="↑","増加傾向","×"),"判定外")</f>
        <v>判定外</v>
      </c>
      <c r="AA24" s="160" t="str">
        <f>IF(G24-E24&gt;0,"↑",IF(G24-E24&lt;0,"↓","－"))</f>
        <v>↑</v>
      </c>
      <c r="AB24" s="158" t="str">
        <f>IF(V24="↓↓↑↓",IF(AA24="↓","減少傾向","×"),"判定外")</f>
        <v>判定外</v>
      </c>
      <c r="AC24" s="159" t="str">
        <f>IF(V24="↑↑↓↑",IF(AA24="↑","増加傾向","×"),"判定外")</f>
        <v>判定外</v>
      </c>
      <c r="AD24" s="161" t="s">
        <v>298</v>
      </c>
      <c r="AE24" s="129"/>
      <c r="AK24" s="110" t="s">
        <v>347</v>
      </c>
      <c r="AL24" s="110" t="s">
        <v>348</v>
      </c>
    </row>
    <row r="25" spans="2:38">
      <c r="B25" s="126"/>
      <c r="C25" s="139" t="s">
        <v>279</v>
      </c>
      <c r="D25" s="36">
        <f>COUNT('4-1.2020'!D12:D97)</f>
        <v>82</v>
      </c>
      <c r="E25" s="36">
        <f>COUNT('4-1.2021'!D12:D97)</f>
        <v>82</v>
      </c>
      <c r="F25" s="36">
        <f>COUNT('4-1.2022'!D12:D97)</f>
        <v>82</v>
      </c>
      <c r="G25" s="36">
        <f>COUNT('4-1.2023'!D12:D97)</f>
        <v>82</v>
      </c>
      <c r="H25" s="36">
        <f>COUNT('4-1.2024'!D12:D97)</f>
        <v>82</v>
      </c>
      <c r="I25" s="283"/>
      <c r="J25" s="283"/>
      <c r="K25" s="283"/>
      <c r="L25" s="284"/>
      <c r="M25" s="284"/>
      <c r="N25" s="284"/>
      <c r="O25" s="284"/>
      <c r="P25" s="284"/>
      <c r="Q25" s="163"/>
      <c r="R25" s="163"/>
      <c r="S25" s="163"/>
      <c r="T25" s="163"/>
      <c r="U25" s="163"/>
      <c r="V25" s="163"/>
      <c r="W25" s="162"/>
      <c r="X25" s="163"/>
      <c r="Y25" s="162"/>
      <c r="Z25" s="162"/>
      <c r="AA25" s="163"/>
      <c r="AB25" s="162"/>
      <c r="AC25" s="162"/>
      <c r="AD25" s="164"/>
      <c r="AE25" s="129"/>
      <c r="AK25" s="110" t="s">
        <v>349</v>
      </c>
      <c r="AL25" s="110" t="s">
        <v>317</v>
      </c>
    </row>
    <row r="26" spans="2:38" ht="14.25" thickBot="1">
      <c r="B26" s="126"/>
      <c r="C26" s="127"/>
      <c r="D26" s="265"/>
      <c r="E26" s="265"/>
      <c r="F26" s="265"/>
      <c r="G26" s="265"/>
      <c r="H26" s="265"/>
      <c r="I26" s="283"/>
      <c r="J26" s="283"/>
      <c r="K26" s="283"/>
      <c r="L26" s="284"/>
      <c r="M26" s="284"/>
      <c r="N26" s="284"/>
      <c r="O26" s="284"/>
      <c r="P26" s="284"/>
      <c r="Q26" s="163"/>
      <c r="R26" s="163"/>
      <c r="S26" s="163"/>
      <c r="T26" s="163"/>
      <c r="U26" s="163"/>
      <c r="V26" s="163"/>
      <c r="W26" s="162"/>
      <c r="X26" s="163"/>
      <c r="Y26" s="162"/>
      <c r="Z26" s="162"/>
      <c r="AA26" s="163"/>
      <c r="AB26" s="162"/>
      <c r="AC26" s="162"/>
      <c r="AD26" s="164"/>
      <c r="AE26" s="129"/>
      <c r="AK26" s="110" t="s">
        <v>350</v>
      </c>
      <c r="AL26" s="110" t="s">
        <v>300</v>
      </c>
    </row>
    <row r="27" spans="2:38">
      <c r="B27" s="126"/>
      <c r="C27" s="127"/>
      <c r="D27" s="265"/>
      <c r="E27" s="265"/>
      <c r="F27" s="265"/>
      <c r="G27" s="265"/>
      <c r="H27" s="265"/>
      <c r="I27" s="343" t="s">
        <v>307</v>
      </c>
      <c r="J27" s="344"/>
      <c r="K27" s="344"/>
      <c r="L27" s="344"/>
      <c r="M27" s="344"/>
      <c r="N27" s="344"/>
      <c r="O27" s="344"/>
      <c r="P27" s="341"/>
      <c r="Q27" s="322" t="s">
        <v>308</v>
      </c>
      <c r="R27" s="324" t="s">
        <v>309</v>
      </c>
      <c r="S27" s="325"/>
      <c r="T27" s="325"/>
      <c r="U27" s="325"/>
      <c r="V27" s="326" t="s">
        <v>310</v>
      </c>
      <c r="W27" s="327"/>
      <c r="X27" s="330" t="s">
        <v>311</v>
      </c>
      <c r="Y27" s="332" t="s">
        <v>312</v>
      </c>
      <c r="Z27" s="333"/>
      <c r="AA27" s="334" t="s">
        <v>313</v>
      </c>
      <c r="AB27" s="332" t="s">
        <v>314</v>
      </c>
      <c r="AC27" s="333"/>
      <c r="AD27" s="338" t="s">
        <v>315</v>
      </c>
      <c r="AE27" s="129"/>
      <c r="AK27" s="110" t="s">
        <v>351</v>
      </c>
      <c r="AL27" s="110" t="s">
        <v>317</v>
      </c>
    </row>
    <row r="28" spans="2:38" ht="12.75" customHeight="1">
      <c r="B28" s="126"/>
      <c r="C28" s="139" t="s">
        <v>229</v>
      </c>
      <c r="D28" s="35" t="str">
        <f ca="1">Q1&amp;"(n="&amp;D33&amp;")"</f>
        <v>R2(n=25)</v>
      </c>
      <c r="E28" s="35" t="str">
        <f ca="1">R1&amp;"(n="&amp;E33&amp;")"</f>
        <v>R3(n=25)</v>
      </c>
      <c r="F28" s="35" t="str">
        <f ca="1">S1&amp;"(n="&amp;F33&amp;")"</f>
        <v>R4(n=25)</v>
      </c>
      <c r="G28" s="35" t="str">
        <f ca="1">T1&amp;"(n="&amp;G33&amp;")"</f>
        <v>R5(n=25)</v>
      </c>
      <c r="H28" s="35" t="str">
        <f ca="1">U1&amp;"(n="&amp;H33&amp;")"</f>
        <v>R6(n=25)</v>
      </c>
      <c r="I28" s="278" t="s">
        <v>318</v>
      </c>
      <c r="J28" s="279">
        <v>-0.03</v>
      </c>
      <c r="K28" s="279">
        <v>0.03</v>
      </c>
      <c r="L28" s="274" t="str">
        <f ca="1">Q1</f>
        <v>R2</v>
      </c>
      <c r="M28" s="274" t="str">
        <f ca="1">R1</f>
        <v>R3</v>
      </c>
      <c r="N28" s="274" t="str">
        <f ca="1">S1</f>
        <v>R4</v>
      </c>
      <c r="O28" s="274" t="str">
        <f ca="1">T1</f>
        <v>R5</v>
      </c>
      <c r="P28" s="274" t="str">
        <f ca="1">U1</f>
        <v>R6</v>
      </c>
      <c r="Q28" s="323"/>
      <c r="R28" s="134" t="s">
        <v>319</v>
      </c>
      <c r="S28" s="133" t="s">
        <v>320</v>
      </c>
      <c r="T28" s="133" t="s">
        <v>321</v>
      </c>
      <c r="U28" s="133" t="s">
        <v>322</v>
      </c>
      <c r="V28" s="328"/>
      <c r="W28" s="329"/>
      <c r="X28" s="331"/>
      <c r="Y28" s="135" t="s">
        <v>323</v>
      </c>
      <c r="Z28" s="136" t="s">
        <v>324</v>
      </c>
      <c r="AA28" s="335"/>
      <c r="AB28" s="137" t="s">
        <v>325</v>
      </c>
      <c r="AC28" s="138" t="s">
        <v>326</v>
      </c>
      <c r="AD28" s="339"/>
      <c r="AE28" s="129"/>
      <c r="AK28" s="110" t="s">
        <v>352</v>
      </c>
      <c r="AL28" s="110" t="s">
        <v>298</v>
      </c>
    </row>
    <row r="29" spans="2:38">
      <c r="B29" s="126"/>
      <c r="C29" s="139" t="s">
        <v>225</v>
      </c>
      <c r="D29" s="168">
        <f>ROUND('4-1.2020'!D7,1)</f>
        <v>854</v>
      </c>
      <c r="E29" s="168">
        <f>ROUND('4-1.2021'!D7,1)</f>
        <v>833.5</v>
      </c>
      <c r="F29" s="168">
        <f>ROUND('4-1.2022'!D7,1)</f>
        <v>838.9</v>
      </c>
      <c r="G29" s="168">
        <f>ROUND('4-1.2023'!D7,1)</f>
        <v>833.4</v>
      </c>
      <c r="H29" s="168">
        <f>ROUND('4-1.2024'!D7,1)</f>
        <v>834</v>
      </c>
      <c r="I29" s="280">
        <f>AVERAGE(D29:H29)</f>
        <v>838.76</v>
      </c>
      <c r="J29" s="281">
        <f>I29*0.97</f>
        <v>813.59719999999993</v>
      </c>
      <c r="K29" s="281">
        <f>I29*1.03</f>
        <v>863.92280000000005</v>
      </c>
      <c r="L29" s="90" t="str">
        <f>IF(AND(D29&gt;I29*0.97,D29&lt;I29*1.03),"○","×")</f>
        <v>○</v>
      </c>
      <c r="M29" s="90" t="str">
        <f>IF(AND(E29&gt;I29*0.97,E29&lt;I29*1.03),"○","×")</f>
        <v>○</v>
      </c>
      <c r="N29" s="90" t="str">
        <f>IF(AND(F29&gt;I29*0.97,F29&lt;I29*1.03),"○","×")</f>
        <v>○</v>
      </c>
      <c r="O29" s="90" t="str">
        <f>IF(AND(G29&gt;I29*0.97,G29&lt;I29*1.03),"○","×")</f>
        <v>○</v>
      </c>
      <c r="P29" s="90" t="str">
        <f>IF(AND(H29&gt;I29*0.97,H29&lt;I29*1.03),"○","×")</f>
        <v>○</v>
      </c>
      <c r="Q29" s="143" t="str">
        <f>IF(COUNTIF(L29:P29,"○")=5,"同程度","―")</f>
        <v>同程度</v>
      </c>
      <c r="R29" s="134" t="str">
        <f t="shared" ref="R29:U32" si="4">IF(E29-D29&gt;0,"↑",IF(E29-D29&lt;0,"↓","－"))</f>
        <v>↓</v>
      </c>
      <c r="S29" s="133" t="str">
        <f t="shared" si="4"/>
        <v>↑</v>
      </c>
      <c r="T29" s="133" t="str">
        <f t="shared" si="4"/>
        <v>↓</v>
      </c>
      <c r="U29" s="133" t="str">
        <f t="shared" si="4"/>
        <v>↑</v>
      </c>
      <c r="V29" s="133" t="str">
        <f>R29&amp;S29&amp;T29&amp;U29</f>
        <v>↓↑↓↑</v>
      </c>
      <c r="W29" s="147" t="str" cm="1">
        <f t="array" ref="W29">INDEX($AL$2:$AL$82,MATCH(V29,$AK$2:$AK$82,0),0)</f>
        <v>隔年で増減</v>
      </c>
      <c r="X29" s="145" t="str">
        <f>IF(F29-D29&gt;0,"↑",IF(F29-D29&lt;0,"↓","－"))</f>
        <v>↓</v>
      </c>
      <c r="Y29" s="146" t="str">
        <f>IF(V29="↓↑↓↓",IF(X29="↓","減少傾向","×"),"判定外")</f>
        <v>判定外</v>
      </c>
      <c r="Z29" s="147" t="str">
        <f>IF(V29="↑↓↑↑",IF(X29="↑","増加傾向","×"),"判定外")</f>
        <v>判定外</v>
      </c>
      <c r="AA29" s="148" t="str">
        <f>IF(G29-E29&gt;0,"↑",IF(G29-E29&lt;0,"↓","－"))</f>
        <v>↓</v>
      </c>
      <c r="AB29" s="146" t="str">
        <f>IF(V29="↓↓↑↓",IF(AA29="↓","減少傾向","×"),"判定外")</f>
        <v>判定外</v>
      </c>
      <c r="AC29" s="147" t="str">
        <f>IF(V29="↑↑↓↑",IF(AA29="↑","増加傾向","×"),"判定外")</f>
        <v>判定外</v>
      </c>
      <c r="AD29" s="149"/>
      <c r="AE29" s="129"/>
      <c r="AK29" s="110" t="s">
        <v>353</v>
      </c>
      <c r="AL29" s="110" t="s">
        <v>300</v>
      </c>
    </row>
    <row r="30" spans="2:38">
      <c r="B30" s="126"/>
      <c r="C30" s="139" t="s">
        <v>226</v>
      </c>
      <c r="D30" s="168">
        <f>ROUND('4-1.2020'!E7,1)</f>
        <v>560.6</v>
      </c>
      <c r="E30" s="168">
        <f>ROUND('4-1.2021'!E7,1)</f>
        <v>578.9</v>
      </c>
      <c r="F30" s="168">
        <f>ROUND('4-1.2022'!E7,1)</f>
        <v>574.29999999999995</v>
      </c>
      <c r="G30" s="168">
        <f>ROUND('4-1.2023'!E7,1)</f>
        <v>588.4</v>
      </c>
      <c r="H30" s="168">
        <f>ROUND('4-1.2024'!E7,1)</f>
        <v>599.1</v>
      </c>
      <c r="I30" s="280">
        <f>AVERAGE(D30:H30)</f>
        <v>580.26</v>
      </c>
      <c r="J30" s="281">
        <f>I30*0.97</f>
        <v>562.85219999999993</v>
      </c>
      <c r="K30" s="281">
        <f>I30*1.03</f>
        <v>597.66780000000006</v>
      </c>
      <c r="L30" s="90" t="str">
        <f>IF(AND(D30&gt;I30*0.97,D30&lt;I30*1.03),"○","×")</f>
        <v>×</v>
      </c>
      <c r="M30" s="90" t="str">
        <f>IF(AND(E30&gt;I30*0.97,E30&lt;I30*1.03),"○","×")</f>
        <v>○</v>
      </c>
      <c r="N30" s="90" t="str">
        <f>IF(AND(F30&gt;I30*0.97,F30&lt;I30*1.03),"○","×")</f>
        <v>○</v>
      </c>
      <c r="O30" s="90" t="str">
        <f>IF(AND(G30&gt;I30*0.97,G30&lt;I30*1.03),"○","×")</f>
        <v>○</v>
      </c>
      <c r="P30" s="90" t="str">
        <f>IF(AND(H30&gt;I30*0.97,H30&lt;I30*1.03),"○","×")</f>
        <v>×</v>
      </c>
      <c r="Q30" s="143" t="str">
        <f>IF(COUNTIF(L30:P30,"○")=5,"同程度","―")</f>
        <v>―</v>
      </c>
      <c r="R30" s="134" t="str">
        <f t="shared" si="4"/>
        <v>↑</v>
      </c>
      <c r="S30" s="133" t="str">
        <f t="shared" si="4"/>
        <v>↓</v>
      </c>
      <c r="T30" s="133" t="str">
        <f t="shared" si="4"/>
        <v>↑</v>
      </c>
      <c r="U30" s="133" t="str">
        <f t="shared" si="4"/>
        <v>↑</v>
      </c>
      <c r="V30" s="133" t="str">
        <f>R30&amp;S30&amp;T30&amp;U30</f>
        <v>↑↓↑↑</v>
      </c>
      <c r="W30" s="147" t="str" cm="1">
        <f t="array" ref="W30">INDEX($AL$2:$AL$82,MATCH(V30,$AK$2:$AK$82,0),0)</f>
        <v>年度により増減</v>
      </c>
      <c r="X30" s="145" t="str">
        <f>IF(F30-D30&gt;0,"↑",IF(F30-D30&lt;0,"↓","－"))</f>
        <v>↑</v>
      </c>
      <c r="Y30" s="146" t="str">
        <f>IF(V30="↓↑↓↓",IF(X30="↓","減少傾向","×"),"判定外")</f>
        <v>判定外</v>
      </c>
      <c r="Z30" s="147" t="str">
        <f>IF(V30="↑↓↑↑",IF(X30="↑","増加傾向","×"),"判定外")</f>
        <v>増加傾向</v>
      </c>
      <c r="AA30" s="148" t="str">
        <f>IF(G30-E30&gt;0,"↑",IF(G30-E30&lt;0,"↓","－"))</f>
        <v>↑</v>
      </c>
      <c r="AB30" s="146" t="str">
        <f>IF(V30="↓↓↑↓",IF(AA30="↓","減少傾向","×"),"判定外")</f>
        <v>判定外</v>
      </c>
      <c r="AC30" s="147" t="str">
        <f>IF(V30="↑↑↓↑",IF(AA30="↑","増加傾向","×"),"判定外")</f>
        <v>判定外</v>
      </c>
      <c r="AD30" s="149"/>
      <c r="AE30" s="129"/>
      <c r="AK30" s="110" t="s">
        <v>354</v>
      </c>
      <c r="AL30" s="110" t="s">
        <v>317</v>
      </c>
    </row>
    <row r="31" spans="2:38">
      <c r="B31" s="126"/>
      <c r="C31" s="139" t="s">
        <v>276</v>
      </c>
      <c r="D31" s="271">
        <f>ROUND(SUM(D29:D30),1)</f>
        <v>1414.6</v>
      </c>
      <c r="E31" s="271">
        <f>ROUND(SUM(E29:E30),1)</f>
        <v>1412.4</v>
      </c>
      <c r="F31" s="271">
        <f>ROUND(SUM(F29:F30),1)</f>
        <v>1413.2</v>
      </c>
      <c r="G31" s="271">
        <f>ROUND(SUM(G29:G30),1)</f>
        <v>1421.8</v>
      </c>
      <c r="H31" s="271">
        <f>ROUND(SUM(H29:H30),1)</f>
        <v>1433.1</v>
      </c>
      <c r="I31" s="280">
        <f>AVERAGE(D31:H31)</f>
        <v>1419.02</v>
      </c>
      <c r="J31" s="281">
        <f>I31*0.97</f>
        <v>1376.4494</v>
      </c>
      <c r="K31" s="281">
        <f>I31*1.03</f>
        <v>1461.5906</v>
      </c>
      <c r="L31" s="90" t="str">
        <f>IF(AND(D31&gt;I31*0.97,D31&lt;I31*1.03),"○","×")</f>
        <v>○</v>
      </c>
      <c r="M31" s="90" t="str">
        <f>IF(AND(E31&gt;I31*0.97,E31&lt;I31*1.03),"○","×")</f>
        <v>○</v>
      </c>
      <c r="N31" s="90" t="str">
        <f>IF(AND(F31&gt;I31*0.97,F31&lt;I31*1.03),"○","×")</f>
        <v>○</v>
      </c>
      <c r="O31" s="90" t="str">
        <f>IF(AND(G31&gt;I31*0.97,G31&lt;I31*1.03),"○","×")</f>
        <v>○</v>
      </c>
      <c r="P31" s="90" t="str">
        <f>IF(AND(H31&gt;I31*0.97,H31&lt;I31*1.03),"○","×")</f>
        <v>○</v>
      </c>
      <c r="Q31" s="143" t="str">
        <f>IF(COUNTIF(L31:P31,"○")=5,"同程度","―")</f>
        <v>同程度</v>
      </c>
      <c r="R31" s="134" t="str">
        <f t="shared" si="4"/>
        <v>↓</v>
      </c>
      <c r="S31" s="133" t="str">
        <f t="shared" si="4"/>
        <v>↑</v>
      </c>
      <c r="T31" s="133" t="str">
        <f t="shared" si="4"/>
        <v>↑</v>
      </c>
      <c r="U31" s="133" t="str">
        <f t="shared" si="4"/>
        <v>↑</v>
      </c>
      <c r="V31" s="133" t="str">
        <f>R31&amp;S31&amp;T31&amp;U31</f>
        <v>↓↑↑↑</v>
      </c>
      <c r="W31" s="147" t="str" cm="1">
        <f t="array" ref="W31">INDEX($AL$2:$AL$82,MATCH(V31,$AK$2:$AK$82,0),0)</f>
        <v>増加傾向⤴</v>
      </c>
      <c r="X31" s="145" t="str">
        <f>IF(F31-D31&gt;0,"↑",IF(F31-D31&lt;0,"↓","－"))</f>
        <v>↓</v>
      </c>
      <c r="Y31" s="146" t="str">
        <f>IF(V31="↓↑↓↓",IF(X31="↓","減少傾向","×"),"判定外")</f>
        <v>判定外</v>
      </c>
      <c r="Z31" s="147" t="str">
        <f>IF(V31="↑↓↑↑",IF(X31="↑","増加傾向","×"),"判定外")</f>
        <v>判定外</v>
      </c>
      <c r="AA31" s="148" t="str">
        <f>IF(G31-E31&gt;0,"↑",IF(G31-E31&lt;0,"↓","－"))</f>
        <v>↑</v>
      </c>
      <c r="AB31" s="146" t="str">
        <f>IF(V31="↓↓↑↓",IF(AA31="↓","減少傾向","×"),"判定外")</f>
        <v>判定外</v>
      </c>
      <c r="AC31" s="147" t="str">
        <f>IF(V31="↑↑↓↑",IF(AA31="↑","増加傾向","×"),"判定外")</f>
        <v>判定外</v>
      </c>
      <c r="AD31" s="150" t="s">
        <v>298</v>
      </c>
      <c r="AE31" s="129"/>
      <c r="AK31" s="110" t="s">
        <v>355</v>
      </c>
      <c r="AL31" s="110" t="s">
        <v>300</v>
      </c>
    </row>
    <row r="32" spans="2:38" ht="14.25" thickBot="1">
      <c r="B32" s="126"/>
      <c r="C32" s="139" t="s">
        <v>277</v>
      </c>
      <c r="D32" s="151">
        <f>ROUND(D30/D31,3)</f>
        <v>0.39600000000000002</v>
      </c>
      <c r="E32" s="151">
        <f>ROUND(E30/E31,3)</f>
        <v>0.41</v>
      </c>
      <c r="F32" s="151">
        <f>ROUND(F30/F31,3)</f>
        <v>0.40600000000000003</v>
      </c>
      <c r="G32" s="151">
        <f>ROUND(G30/G31,3)</f>
        <v>0.41399999999999998</v>
      </c>
      <c r="H32" s="151">
        <f>ROUND(H30/H31,3)</f>
        <v>0.41799999999999998</v>
      </c>
      <c r="I32" s="152">
        <f>AVERAGE(D32:H32)</f>
        <v>0.4088</v>
      </c>
      <c r="J32" s="153">
        <f>I32-0.03</f>
        <v>0.37880000000000003</v>
      </c>
      <c r="K32" s="153">
        <f>I32+0.03</f>
        <v>0.43879999999999997</v>
      </c>
      <c r="L32" s="282" t="str">
        <f>IF(AND(D32&gt;I32-0.03,D32&lt;I32+0.03),"○","×")</f>
        <v>○</v>
      </c>
      <c r="M32" s="282" t="str">
        <f>IF(AND(E32&gt;I32-0.03,E32&lt;I32+0.03),"○","×")</f>
        <v>○</v>
      </c>
      <c r="N32" s="282" t="str">
        <f>IF(AND(F32&gt;I32-0.03,F32&lt;I32+0.03),"○","×")</f>
        <v>○</v>
      </c>
      <c r="O32" s="282" t="str">
        <f>IF(AND(G32&gt;I32-0.03,G32&lt;I32+0.03),"○","×")</f>
        <v>○</v>
      </c>
      <c r="P32" s="282" t="str">
        <f>IF(AND(H32&gt;I32-0.03,H32&lt;I32+0.03),"○","×")</f>
        <v>○</v>
      </c>
      <c r="Q32" s="154" t="str">
        <f>IF(COUNTIF(L32:P32,"○")=5,"同程度","―")</f>
        <v>同程度</v>
      </c>
      <c r="R32" s="155" t="str">
        <f t="shared" si="4"/>
        <v>↑</v>
      </c>
      <c r="S32" s="117" t="str">
        <f t="shared" si="4"/>
        <v>↓</v>
      </c>
      <c r="T32" s="117" t="str">
        <f t="shared" si="4"/>
        <v>↑</v>
      </c>
      <c r="U32" s="117" t="str">
        <f t="shared" si="4"/>
        <v>↑</v>
      </c>
      <c r="V32" s="117" t="str">
        <f>R32&amp;S32&amp;T32&amp;U32</f>
        <v>↑↓↑↑</v>
      </c>
      <c r="W32" s="159" t="str" cm="1">
        <f t="array" ref="W32">INDEX($AL$2:$AL$82,MATCH(V32,$AK$2:$AK$82,0),0)</f>
        <v>年度により増減</v>
      </c>
      <c r="X32" s="157" t="str">
        <f>IF(F32-D32&gt;0,"↑",IF(F32-D32&lt;0,"↓","－"))</f>
        <v>↑</v>
      </c>
      <c r="Y32" s="158" t="str">
        <f>IF(V32="↓↑↓↓",IF(X32="↓","減少傾向","×"),"判定外")</f>
        <v>判定外</v>
      </c>
      <c r="Z32" s="159" t="str">
        <f>IF(V32="↑↓↑↑",IF(X32="↑","増加傾向","×"),"判定外")</f>
        <v>増加傾向</v>
      </c>
      <c r="AA32" s="160" t="str">
        <f>IF(G32-E32&gt;0,"↑",IF(G32-E32&lt;0,"↓","－"))</f>
        <v>↑</v>
      </c>
      <c r="AB32" s="158" t="str">
        <f>IF(V32="↓↓↑↓",IF(AA32="↓","減少傾向","×"),"判定外")</f>
        <v>判定外</v>
      </c>
      <c r="AC32" s="159" t="str">
        <f>IF(V32="↑↑↓↑",IF(AA32="↑","増加傾向","×"),"判定外")</f>
        <v>判定外</v>
      </c>
      <c r="AD32" s="161" t="s">
        <v>298</v>
      </c>
      <c r="AE32" s="129"/>
      <c r="AK32" s="110" t="s">
        <v>356</v>
      </c>
      <c r="AL32" s="110" t="s">
        <v>249</v>
      </c>
    </row>
    <row r="33" spans="2:38">
      <c r="B33" s="126"/>
      <c r="C33" s="139" t="s">
        <v>279</v>
      </c>
      <c r="D33" s="36">
        <f>COUNTIFS('4-1.2020'!B12:B97,"G",'4-1.2020'!D12:D97,"&lt;&gt;")</f>
        <v>25</v>
      </c>
      <c r="E33" s="36">
        <f>COUNTIFS('4-1.2021'!B12:B97,"G",'4-1.2021'!D12:D97,"&lt;&gt;")</f>
        <v>25</v>
      </c>
      <c r="F33" s="36">
        <f>COUNTIFS('4-1.2022'!B12:B97,"G",'4-1.2022'!D12:D97,"&lt;&gt;")</f>
        <v>25</v>
      </c>
      <c r="G33" s="36">
        <f>COUNTIFS('4-1.2023'!B12:B97,"G",'4-1.2023'!D12:D97,"&lt;&gt;")</f>
        <v>25</v>
      </c>
      <c r="H33" s="36">
        <f>COUNTIFS('4-1.2024'!B12:B97,"G",'4-1.2024'!D12:D97,"&lt;&gt;")</f>
        <v>25</v>
      </c>
      <c r="I33" s="283"/>
      <c r="J33" s="283"/>
      <c r="K33" s="283"/>
      <c r="L33" s="284"/>
      <c r="M33" s="284"/>
      <c r="N33" s="284"/>
      <c r="O33" s="284"/>
      <c r="P33" s="284"/>
      <c r="Q33" s="163"/>
      <c r="R33" s="163"/>
      <c r="S33" s="163"/>
      <c r="T33" s="163"/>
      <c r="U33" s="163"/>
      <c r="V33" s="163"/>
      <c r="W33" s="162"/>
      <c r="X33" s="163"/>
      <c r="Y33" s="162"/>
      <c r="Z33" s="162"/>
      <c r="AA33" s="163"/>
      <c r="AB33" s="162"/>
      <c r="AC33" s="162"/>
      <c r="AD33" s="164"/>
      <c r="AE33" s="129"/>
      <c r="AK33" s="110" t="s">
        <v>357</v>
      </c>
      <c r="AL33" s="110" t="s">
        <v>317</v>
      </c>
    </row>
    <row r="34" spans="2:38" ht="14.25" thickBot="1">
      <c r="B34" s="169"/>
      <c r="C34" s="170"/>
      <c r="D34" s="272"/>
      <c r="E34" s="272"/>
      <c r="F34" s="272"/>
      <c r="G34" s="272"/>
      <c r="H34" s="272"/>
      <c r="I34" s="285"/>
      <c r="J34" s="285"/>
      <c r="K34" s="285"/>
      <c r="L34" s="286"/>
      <c r="M34" s="286"/>
      <c r="N34" s="286"/>
      <c r="O34" s="286"/>
      <c r="P34" s="286"/>
      <c r="Q34" s="172"/>
      <c r="R34" s="172"/>
      <c r="S34" s="172"/>
      <c r="T34" s="172"/>
      <c r="U34" s="172"/>
      <c r="V34" s="172"/>
      <c r="W34" s="171"/>
      <c r="X34" s="172"/>
      <c r="Y34" s="171"/>
      <c r="Z34" s="171"/>
      <c r="AA34" s="172"/>
      <c r="AB34" s="171"/>
      <c r="AC34" s="171"/>
      <c r="AD34" s="173"/>
      <c r="AE34" s="174"/>
      <c r="AK34" s="110" t="s">
        <v>358</v>
      </c>
      <c r="AL34" s="110" t="s">
        <v>317</v>
      </c>
    </row>
    <row r="35" spans="2:38" ht="14.25" thickBot="1">
      <c r="D35" s="4"/>
      <c r="E35" s="4"/>
      <c r="F35" s="4"/>
      <c r="G35" s="4"/>
      <c r="H35" s="4"/>
      <c r="I35" s="287"/>
      <c r="J35" s="287"/>
      <c r="K35" s="287"/>
      <c r="L35" s="288"/>
      <c r="M35" s="288"/>
      <c r="N35" s="288"/>
      <c r="O35" s="288"/>
      <c r="P35" s="288"/>
      <c r="AK35" s="110" t="s">
        <v>359</v>
      </c>
      <c r="AL35" s="110" t="s">
        <v>300</v>
      </c>
    </row>
    <row r="36" spans="2:38" ht="14.25" thickBot="1">
      <c r="B36" s="119" t="s">
        <v>414</v>
      </c>
      <c r="C36" s="120"/>
      <c r="D36" s="273"/>
      <c r="E36" s="273"/>
      <c r="F36" s="273"/>
      <c r="G36" s="273"/>
      <c r="H36" s="273"/>
      <c r="I36" s="289"/>
      <c r="J36" s="289"/>
      <c r="K36" s="289"/>
      <c r="L36" s="290"/>
      <c r="M36" s="290"/>
      <c r="N36" s="290"/>
      <c r="O36" s="290"/>
      <c r="P36" s="290"/>
      <c r="Q36" s="123"/>
      <c r="R36" s="123"/>
      <c r="S36" s="123"/>
      <c r="T36" s="123"/>
      <c r="U36" s="123"/>
      <c r="V36" s="123"/>
      <c r="W36" s="122"/>
      <c r="X36" s="123"/>
      <c r="Y36" s="122"/>
      <c r="Z36" s="122"/>
      <c r="AA36" s="123"/>
      <c r="AB36" s="122"/>
      <c r="AC36" s="122"/>
      <c r="AD36" s="124"/>
      <c r="AE36" s="125"/>
      <c r="AK36" s="110" t="s">
        <v>360</v>
      </c>
      <c r="AL36" s="110" t="s">
        <v>317</v>
      </c>
    </row>
    <row r="37" spans="2:38">
      <c r="B37" s="126"/>
      <c r="C37" s="127"/>
      <c r="D37" s="265"/>
      <c r="E37" s="265"/>
      <c r="F37" s="265"/>
      <c r="G37" s="265"/>
      <c r="H37" s="265"/>
      <c r="I37" s="340" t="s">
        <v>307</v>
      </c>
      <c r="J37" s="341"/>
      <c r="K37" s="341"/>
      <c r="L37" s="342"/>
      <c r="M37" s="342"/>
      <c r="N37" s="342"/>
      <c r="O37" s="342"/>
      <c r="P37" s="342"/>
      <c r="Q37" s="336" t="s">
        <v>308</v>
      </c>
      <c r="R37" s="324" t="s">
        <v>309</v>
      </c>
      <c r="S37" s="325"/>
      <c r="T37" s="325"/>
      <c r="U37" s="325"/>
      <c r="V37" s="326" t="s">
        <v>310</v>
      </c>
      <c r="W37" s="327"/>
      <c r="X37" s="330" t="s">
        <v>311</v>
      </c>
      <c r="Y37" s="332" t="s">
        <v>312</v>
      </c>
      <c r="Z37" s="333"/>
      <c r="AA37" s="334" t="s">
        <v>313</v>
      </c>
      <c r="AB37" s="332" t="s">
        <v>314</v>
      </c>
      <c r="AC37" s="333"/>
      <c r="AD37" s="338" t="s">
        <v>315</v>
      </c>
      <c r="AE37" s="129"/>
      <c r="AK37" s="110" t="s">
        <v>361</v>
      </c>
      <c r="AL37" s="110" t="s">
        <v>317</v>
      </c>
    </row>
    <row r="38" spans="2:38" s="111" customFormat="1">
      <c r="B38" s="175"/>
      <c r="C38" s="139" t="s">
        <v>474</v>
      </c>
      <c r="D38" s="274" t="str">
        <f ca="1">Q1</f>
        <v>R2</v>
      </c>
      <c r="E38" s="274" t="str">
        <f ca="1">R1</f>
        <v>R3</v>
      </c>
      <c r="F38" s="274" t="str">
        <f ca="1">S1</f>
        <v>R4</v>
      </c>
      <c r="G38" s="274" t="str">
        <f ca="1">T1</f>
        <v>R5</v>
      </c>
      <c r="H38" s="274" t="str">
        <f ca="1">U1</f>
        <v>R6</v>
      </c>
      <c r="I38" s="278" t="s">
        <v>318</v>
      </c>
      <c r="J38" s="279">
        <v>-0.03</v>
      </c>
      <c r="K38" s="279">
        <v>0.03</v>
      </c>
      <c r="L38" s="274" t="str">
        <f ca="1">Q1</f>
        <v>R2</v>
      </c>
      <c r="M38" s="274" t="str">
        <f ca="1">R1</f>
        <v>R3</v>
      </c>
      <c r="N38" s="274" t="str">
        <f ca="1">S1</f>
        <v>R4</v>
      </c>
      <c r="O38" s="274" t="str">
        <f ca="1">T1</f>
        <v>R5</v>
      </c>
      <c r="P38" s="274" t="str">
        <f ca="1">U1</f>
        <v>R6</v>
      </c>
      <c r="Q38" s="337"/>
      <c r="R38" s="134" t="s">
        <v>319</v>
      </c>
      <c r="S38" s="133" t="s">
        <v>320</v>
      </c>
      <c r="T38" s="133" t="s">
        <v>321</v>
      </c>
      <c r="U38" s="133" t="s">
        <v>322</v>
      </c>
      <c r="V38" s="328"/>
      <c r="W38" s="329"/>
      <c r="X38" s="331"/>
      <c r="Y38" s="135" t="s">
        <v>323</v>
      </c>
      <c r="Z38" s="136" t="s">
        <v>324</v>
      </c>
      <c r="AA38" s="335"/>
      <c r="AB38" s="137" t="s">
        <v>325</v>
      </c>
      <c r="AC38" s="138" t="s">
        <v>326</v>
      </c>
      <c r="AD38" s="339"/>
      <c r="AE38" s="129"/>
      <c r="AH38" s="102"/>
      <c r="AI38" s="102"/>
      <c r="AK38" s="110" t="s">
        <v>362</v>
      </c>
      <c r="AL38" s="110" t="s">
        <v>317</v>
      </c>
    </row>
    <row r="39" spans="2:38">
      <c r="B39" s="126"/>
      <c r="C39" s="139" t="s">
        <v>225</v>
      </c>
      <c r="D39" s="270">
        <f ca="1">SUMIF('4.経年データ（学部単位）'!A:A,D38,'4.経年データ（学部単位）'!B:B)</f>
        <v>130</v>
      </c>
      <c r="E39" s="270">
        <f ca="1">SUMIF('4.経年データ（学部単位）'!A:A,E38,'4.経年データ（学部単位）'!B:B)</f>
        <v>121</v>
      </c>
      <c r="F39" s="270">
        <f ca="1">SUMIF('4.経年データ（学部単位）'!A:A,F38,'4.経年データ（学部単位）'!B:B)</f>
        <v>143</v>
      </c>
      <c r="G39" s="270">
        <f ca="1">SUMIF('4.経年データ（学部単位）'!A:A,G38,'4.経年データ（学部単位）'!B:B)</f>
        <v>141</v>
      </c>
      <c r="H39" s="270">
        <f ca="1">SUMIF('4.経年データ（学部単位）'!A:A,H38,'4.経年データ（学部単位）'!B:B)</f>
        <v>142</v>
      </c>
      <c r="I39" s="280">
        <f ca="1">AVERAGE(D39:H39)</f>
        <v>135.4</v>
      </c>
      <c r="J39" s="281">
        <f ca="1">I39*0.97</f>
        <v>131.33799999999999</v>
      </c>
      <c r="K39" s="281">
        <f ca="1">I39*1.03</f>
        <v>139.46200000000002</v>
      </c>
      <c r="L39" s="90" t="str">
        <f ca="1">IF(AND(D39&gt;I39*0.97,D39&lt;I39*1.03),"○","×")</f>
        <v>×</v>
      </c>
      <c r="M39" s="90" t="str">
        <f ca="1">IF(AND(E39&gt;I39*0.97,E39&lt;I39*1.03),"○","×")</f>
        <v>×</v>
      </c>
      <c r="N39" s="90" t="str">
        <f ca="1">IF(AND(F39&gt;I39*0.97,F39&lt;I39*1.03),"○","×")</f>
        <v>×</v>
      </c>
      <c r="O39" s="90" t="str">
        <f ca="1">IF(AND(G39&gt;I39*0.97,G39&lt;I39*1.03),"○","×")</f>
        <v>×</v>
      </c>
      <c r="P39" s="90" t="str">
        <f ca="1">IF(AND(H39&gt;I39*0.97,H39&lt;I39*1.03),"○","×")</f>
        <v>×</v>
      </c>
      <c r="Q39" s="143" t="str">
        <f ca="1">IF(COUNTIF(L39:P39,"○")=5,"同程度","―")</f>
        <v>―</v>
      </c>
      <c r="R39" s="134" t="str">
        <f t="shared" ref="R39:U42" ca="1" si="5">IF(E39-D39&gt;0,"↑",IF(E39-D39&lt;0,"↓","－"))</f>
        <v>↓</v>
      </c>
      <c r="S39" s="133" t="str">
        <f t="shared" ca="1" si="5"/>
        <v>↑</v>
      </c>
      <c r="T39" s="133" t="str">
        <f t="shared" ca="1" si="5"/>
        <v>↓</v>
      </c>
      <c r="U39" s="133" t="str">
        <f t="shared" ca="1" si="5"/>
        <v>↑</v>
      </c>
      <c r="V39" s="133" t="str">
        <f ca="1">R39&amp;S39&amp;T39&amp;U39</f>
        <v>↓↑↓↑</v>
      </c>
      <c r="W39" s="147" t="str" cm="1">
        <f t="array" aca="1" ref="W39" ca="1">INDEX($AL$2:$AL$82,MATCH(V39,$AK$2:$AK$82,0),0)</f>
        <v>隔年で増減</v>
      </c>
      <c r="X39" s="145" t="str">
        <f ca="1">IF(F39-D39&gt;0,"↑",IF(F39-D39&lt;0,"↓","－"))</f>
        <v>↑</v>
      </c>
      <c r="Y39" s="146" t="str">
        <f ca="1">IF(V39="↓↑↓↓",IF(X39="↓","減少傾向","×"),"判定外")</f>
        <v>判定外</v>
      </c>
      <c r="Z39" s="147" t="str">
        <f ca="1">IF(V39="↑↓↑↑",IF(X39="↑","増加傾向","×"),"判定外")</f>
        <v>判定外</v>
      </c>
      <c r="AA39" s="148" t="str">
        <f ca="1">IF(G39-E39&gt;0,"↑",IF(G39-E39&lt;0,"↓","－"))</f>
        <v>↑</v>
      </c>
      <c r="AB39" s="146" t="str">
        <f ca="1">IF(V39="↓↓↑↓",IF(AA39="↓","減少傾向","×"),"判定外")</f>
        <v>判定外</v>
      </c>
      <c r="AC39" s="147" t="str">
        <f ca="1">IF(V39="↑↑↓↑",IF(AA39="↑","増加傾向","×"),"判定外")</f>
        <v>判定外</v>
      </c>
      <c r="AD39" s="149"/>
      <c r="AE39" s="129"/>
      <c r="AK39" s="110" t="s">
        <v>363</v>
      </c>
      <c r="AL39" s="110" t="s">
        <v>317</v>
      </c>
    </row>
    <row r="40" spans="2:38">
      <c r="B40" s="126"/>
      <c r="C40" s="139" t="s">
        <v>226</v>
      </c>
      <c r="D40" s="275">
        <f ca="1">SUMIF('4.経年データ（学部単位）'!A:A,D38,'4.経年データ（学部単位）'!C:C)</f>
        <v>153</v>
      </c>
      <c r="E40" s="275">
        <f ca="1">SUMIF('4.経年データ（学部単位）'!A:A,E38,'4.経年データ（学部単位）'!C:C)</f>
        <v>169</v>
      </c>
      <c r="F40" s="275">
        <f ca="1">SUMIF('4.経年データ（学部単位）'!A:A,F38,'4.経年データ（学部単位）'!C:C)</f>
        <v>143</v>
      </c>
      <c r="G40" s="275">
        <f ca="1">SUMIF('4.経年データ（学部単位）'!A:A,G38,'4.経年データ（学部単位）'!C:C)</f>
        <v>144</v>
      </c>
      <c r="H40" s="275">
        <f ca="1">SUMIF('4.経年データ（学部単位）'!A:A,H38,'4.経年データ（学部単位）'!C:C)</f>
        <v>155</v>
      </c>
      <c r="I40" s="280">
        <f ca="1">AVERAGE(D40:H40)</f>
        <v>152.80000000000001</v>
      </c>
      <c r="J40" s="281">
        <f ca="1">I40*0.97</f>
        <v>148.21600000000001</v>
      </c>
      <c r="K40" s="281">
        <f ca="1">I40*1.03</f>
        <v>157.38400000000001</v>
      </c>
      <c r="L40" s="90" t="str">
        <f ca="1">IF(AND(D40&gt;I40*0.97,D40&lt;I40*1.03),"○","×")</f>
        <v>○</v>
      </c>
      <c r="M40" s="90" t="str">
        <f ca="1">IF(AND(E40&gt;I40*0.97,E40&lt;I40*1.03),"○","×")</f>
        <v>×</v>
      </c>
      <c r="N40" s="90" t="str">
        <f ca="1">IF(AND(F40&gt;I40*0.97,F40&lt;I40*1.03),"○","×")</f>
        <v>×</v>
      </c>
      <c r="O40" s="90" t="str">
        <f ca="1">IF(AND(G40&gt;I40*0.97,G40&lt;I40*1.03),"○","×")</f>
        <v>×</v>
      </c>
      <c r="P40" s="90" t="str">
        <f ca="1">IF(AND(H40&gt;I40*0.97,H40&lt;I40*1.03),"○","×")</f>
        <v>○</v>
      </c>
      <c r="Q40" s="143" t="str">
        <f ca="1">IF(COUNTIF(L40:P40,"○")=5,"同程度","―")</f>
        <v>―</v>
      </c>
      <c r="R40" s="134" t="str">
        <f t="shared" ca="1" si="5"/>
        <v>↑</v>
      </c>
      <c r="S40" s="133" t="str">
        <f t="shared" ca="1" si="5"/>
        <v>↓</v>
      </c>
      <c r="T40" s="133" t="str">
        <f t="shared" ca="1" si="5"/>
        <v>↑</v>
      </c>
      <c r="U40" s="133" t="str">
        <f t="shared" ca="1" si="5"/>
        <v>↑</v>
      </c>
      <c r="V40" s="133" t="str">
        <f ca="1">R40&amp;S40&amp;T40&amp;U40</f>
        <v>↑↓↑↑</v>
      </c>
      <c r="W40" s="147" t="str" cm="1">
        <f t="array" aca="1" ref="W40" ca="1">INDEX($AL$2:$AL$82,MATCH(V40,$AK$2:$AK$82,0),0)</f>
        <v>年度により増減</v>
      </c>
      <c r="X40" s="145" t="str">
        <f ca="1">IF(F40-D40&gt;0,"↑",IF(F40-D40&lt;0,"↓","－"))</f>
        <v>↓</v>
      </c>
      <c r="Y40" s="146" t="str">
        <f ca="1">IF(V40="↓↑↓↓",IF(X40="↓","減少傾向","×"),"判定外")</f>
        <v>判定外</v>
      </c>
      <c r="Z40" s="147" t="str">
        <f ca="1">IF(V40="↑↓↑↑",IF(X40="↑","増加傾向","×"),"判定外")</f>
        <v>×</v>
      </c>
      <c r="AA40" s="148" t="str">
        <f ca="1">IF(G40-E40&gt;0,"↑",IF(G40-E40&lt;0,"↓","－"))</f>
        <v>↓</v>
      </c>
      <c r="AB40" s="146" t="str">
        <f ca="1">IF(V40="↓↓↑↓",IF(AA40="↓","減少傾向","×"),"判定外")</f>
        <v>判定外</v>
      </c>
      <c r="AC40" s="147" t="str">
        <f ca="1">IF(V40="↑↑↓↑",IF(AA40="↑","増加傾向","×"),"判定外")</f>
        <v>判定外</v>
      </c>
      <c r="AD40" s="149"/>
      <c r="AE40" s="129"/>
      <c r="AK40" s="110" t="s">
        <v>364</v>
      </c>
      <c r="AL40" s="110" t="s">
        <v>317</v>
      </c>
    </row>
    <row r="41" spans="2:38">
      <c r="B41" s="126"/>
      <c r="C41" s="139" t="s">
        <v>276</v>
      </c>
      <c r="D41" s="270">
        <f ca="1">SUM(D39:D40)</f>
        <v>283</v>
      </c>
      <c r="E41" s="270">
        <f ca="1">SUM(E39:E40)</f>
        <v>290</v>
      </c>
      <c r="F41" s="270">
        <f ca="1">SUM(F39:F40)</f>
        <v>286</v>
      </c>
      <c r="G41" s="270">
        <f ca="1">SUM(G39:G40)</f>
        <v>285</v>
      </c>
      <c r="H41" s="270">
        <f ca="1">SUM(H39:H40)</f>
        <v>297</v>
      </c>
      <c r="I41" s="280">
        <f ca="1">AVERAGE(D41:H41)</f>
        <v>288.2</v>
      </c>
      <c r="J41" s="281">
        <f ca="1">I41*0.97</f>
        <v>279.55399999999997</v>
      </c>
      <c r="K41" s="281">
        <f ca="1">I41*1.03</f>
        <v>296.846</v>
      </c>
      <c r="L41" s="90" t="str">
        <f ca="1">IF(AND(D41&gt;I41*0.97,D41&lt;I41*1.03),"○","×")</f>
        <v>○</v>
      </c>
      <c r="M41" s="90" t="str">
        <f ca="1">IF(AND(E41&gt;I41*0.97,E41&lt;I41*1.03),"○","×")</f>
        <v>○</v>
      </c>
      <c r="N41" s="90" t="str">
        <f ca="1">IF(AND(F41&gt;I41*0.97,F41&lt;I41*1.03),"○","×")</f>
        <v>○</v>
      </c>
      <c r="O41" s="90" t="str">
        <f ca="1">IF(AND(G41&gt;I41*0.97,G41&lt;I41*1.03),"○","×")</f>
        <v>○</v>
      </c>
      <c r="P41" s="90" t="str">
        <f ca="1">IF(AND(H41&gt;I41*0.97,H41&lt;I41*1.03),"○","×")</f>
        <v>×</v>
      </c>
      <c r="Q41" s="143" t="str">
        <f ca="1">IF(COUNTIF(L41:P41,"○")=5,"同程度","―")</f>
        <v>―</v>
      </c>
      <c r="R41" s="134" t="str">
        <f t="shared" ca="1" si="5"/>
        <v>↑</v>
      </c>
      <c r="S41" s="133" t="str">
        <f t="shared" ca="1" si="5"/>
        <v>↓</v>
      </c>
      <c r="T41" s="133" t="str">
        <f t="shared" ca="1" si="5"/>
        <v>↓</v>
      </c>
      <c r="U41" s="133" t="str">
        <f t="shared" ca="1" si="5"/>
        <v>↑</v>
      </c>
      <c r="V41" s="133" t="str">
        <f ca="1">R41&amp;S41&amp;T41&amp;U41</f>
        <v>↑↓↓↑</v>
      </c>
      <c r="W41" s="147" t="str" cm="1">
        <f t="array" aca="1" ref="W41" ca="1">INDEX($AL$2:$AL$82,MATCH(V41,$AK$2:$AK$82,0),0)</f>
        <v>年度により増減</v>
      </c>
      <c r="X41" s="145" t="str">
        <f ca="1">IF(F41-D41&gt;0,"↑",IF(F41-D41&lt;0,"↓","－"))</f>
        <v>↑</v>
      </c>
      <c r="Y41" s="146" t="str">
        <f ca="1">IF(V41="↓↑↓↓",IF(X41="↓","減少傾向","×"),"判定外")</f>
        <v>判定外</v>
      </c>
      <c r="Z41" s="147" t="str">
        <f ca="1">IF(V41="↑↓↑↑",IF(X41="↑","増加傾向","×"),"判定外")</f>
        <v>判定外</v>
      </c>
      <c r="AA41" s="148" t="str">
        <f ca="1">IF(G41-E41&gt;0,"↑",IF(G41-E41&lt;0,"↓","－"))</f>
        <v>↓</v>
      </c>
      <c r="AB41" s="146" t="str">
        <f ca="1">IF(V41="↓↓↑↓",IF(AA41="↓","減少傾向","×"),"判定外")</f>
        <v>判定外</v>
      </c>
      <c r="AC41" s="147" t="str">
        <f ca="1">IF(V41="↑↑↓↑",IF(AA41="↑","増加傾向","×"),"判定外")</f>
        <v>判定外</v>
      </c>
      <c r="AD41" s="150" t="s">
        <v>317</v>
      </c>
      <c r="AE41" s="129"/>
      <c r="AK41" s="110" t="s">
        <v>365</v>
      </c>
      <c r="AL41" s="110" t="s">
        <v>366</v>
      </c>
    </row>
    <row r="42" spans="2:38" ht="27.75" thickBot="1">
      <c r="B42" s="126"/>
      <c r="C42" s="139" t="s">
        <v>278</v>
      </c>
      <c r="D42" s="151">
        <f ca="1">ROUND(D40/D41,3)</f>
        <v>0.54100000000000004</v>
      </c>
      <c r="E42" s="151">
        <f ca="1">ROUND(E40/E41,3)</f>
        <v>0.58299999999999996</v>
      </c>
      <c r="F42" s="151">
        <f ca="1">ROUND(F40/F41,3)</f>
        <v>0.5</v>
      </c>
      <c r="G42" s="151">
        <f ca="1">ROUND(G40/G41,3)</f>
        <v>0.505</v>
      </c>
      <c r="H42" s="151">
        <f ca="1">ROUND(H40/H41,3)</f>
        <v>0.52200000000000002</v>
      </c>
      <c r="I42" s="152">
        <f ca="1">AVERAGE(D42:H42)</f>
        <v>0.5302</v>
      </c>
      <c r="J42" s="153">
        <f ca="1">I42-0.03</f>
        <v>0.50019999999999998</v>
      </c>
      <c r="K42" s="153">
        <f ca="1">I42+0.03</f>
        <v>0.56020000000000003</v>
      </c>
      <c r="L42" s="282" t="str">
        <f ca="1">IF(AND(D42&gt;I42-0.03,D42&lt;I42+0.03),"○","×")</f>
        <v>○</v>
      </c>
      <c r="M42" s="282" t="str">
        <f ca="1">IF(AND(E42&gt;I42-0.03,E42&lt;I42+0.03),"○","×")</f>
        <v>×</v>
      </c>
      <c r="N42" s="282" t="str">
        <f ca="1">IF(AND(F42&gt;I42-0.03,F42&lt;I42+0.03),"○","×")</f>
        <v>×</v>
      </c>
      <c r="O42" s="282" t="str">
        <f ca="1">IF(AND(G42&gt;I42-0.03,G42&lt;I42+0.03),"○","×")</f>
        <v>○</v>
      </c>
      <c r="P42" s="282" t="str">
        <f ca="1">IF(AND(H42&gt;I42-0.03,H42&lt;I42+0.03),"○","×")</f>
        <v>○</v>
      </c>
      <c r="Q42" s="154" t="str">
        <f ca="1">IF(COUNTIF(L42:P42,"○")=5,"同程度","―")</f>
        <v>―</v>
      </c>
      <c r="R42" s="155" t="str">
        <f t="shared" ca="1" si="5"/>
        <v>↑</v>
      </c>
      <c r="S42" s="117" t="str">
        <f t="shared" ca="1" si="5"/>
        <v>↓</v>
      </c>
      <c r="T42" s="117" t="str">
        <f t="shared" ca="1" si="5"/>
        <v>↑</v>
      </c>
      <c r="U42" s="117" t="str">
        <f t="shared" ca="1" si="5"/>
        <v>↑</v>
      </c>
      <c r="V42" s="117" t="str">
        <f ca="1">R42&amp;S42&amp;T42&amp;U42</f>
        <v>↑↓↑↑</v>
      </c>
      <c r="W42" s="159" t="str" cm="1">
        <f t="array" aca="1" ref="W42" ca="1">INDEX($AL$2:$AL$82,MATCH(V42,$AK$2:$AK$82,0),0)</f>
        <v>年度により増減</v>
      </c>
      <c r="X42" s="157" t="str">
        <f ca="1">IF(F42-D42&gt;0,"↑",IF(F42-D42&lt;0,"↓","－"))</f>
        <v>↓</v>
      </c>
      <c r="Y42" s="158" t="str">
        <f ca="1">IF(V42="↓↑↓↓",IF(X42="↓","減少傾向","×"),"判定外")</f>
        <v>判定外</v>
      </c>
      <c r="Z42" s="159" t="str">
        <f ca="1">IF(V42="↑↓↑↑",IF(X42="↑","増加傾向","×"),"判定外")</f>
        <v>×</v>
      </c>
      <c r="AA42" s="160" t="str">
        <f ca="1">IF(G42-E42&gt;0,"↑",IF(G42-E42&lt;0,"↓","－"))</f>
        <v>↓</v>
      </c>
      <c r="AB42" s="158" t="str">
        <f ca="1">IF(V42="↓↓↑↓",IF(AA42="↓","減少傾向","×"),"判定外")</f>
        <v>判定外</v>
      </c>
      <c r="AC42" s="159" t="str">
        <f ca="1">IF(V42="↑↑↓↑",IF(AA42="↑","増加傾向","×"),"判定外")</f>
        <v>判定外</v>
      </c>
      <c r="AD42" s="161" t="s">
        <v>317</v>
      </c>
      <c r="AE42" s="129"/>
      <c r="AK42" s="110" t="s">
        <v>367</v>
      </c>
      <c r="AL42" s="110" t="s">
        <v>338</v>
      </c>
    </row>
    <row r="43" spans="2:38" ht="14.25" thickBot="1">
      <c r="B43" s="126"/>
      <c r="C43" s="127"/>
      <c r="D43" s="265"/>
      <c r="E43" s="265"/>
      <c r="F43" s="265"/>
      <c r="G43" s="265"/>
      <c r="H43" s="265"/>
      <c r="I43" s="283"/>
      <c r="J43" s="283"/>
      <c r="K43" s="283"/>
      <c r="L43" s="284"/>
      <c r="M43" s="284"/>
      <c r="N43" s="284"/>
      <c r="O43" s="284"/>
      <c r="P43" s="284"/>
      <c r="Q43" s="163"/>
      <c r="R43" s="163"/>
      <c r="S43" s="163"/>
      <c r="T43" s="163"/>
      <c r="U43" s="163"/>
      <c r="V43" s="163"/>
      <c r="W43" s="162"/>
      <c r="X43" s="163"/>
      <c r="Y43" s="162"/>
      <c r="Z43" s="162"/>
      <c r="AA43" s="163"/>
      <c r="AB43" s="162"/>
      <c r="AC43" s="162"/>
      <c r="AD43" s="164"/>
      <c r="AE43" s="129"/>
      <c r="AK43" s="110" t="s">
        <v>368</v>
      </c>
      <c r="AL43" s="110" t="s">
        <v>338</v>
      </c>
    </row>
    <row r="44" spans="2:38">
      <c r="B44" s="126"/>
      <c r="C44" s="127"/>
      <c r="D44" s="265"/>
      <c r="E44" s="265"/>
      <c r="F44" s="265"/>
      <c r="G44" s="265"/>
      <c r="H44" s="265"/>
      <c r="I44" s="340" t="s">
        <v>307</v>
      </c>
      <c r="J44" s="341"/>
      <c r="K44" s="341"/>
      <c r="L44" s="342"/>
      <c r="M44" s="342"/>
      <c r="N44" s="342"/>
      <c r="O44" s="342"/>
      <c r="P44" s="342"/>
      <c r="Q44" s="336" t="s">
        <v>308</v>
      </c>
      <c r="R44" s="324" t="s">
        <v>309</v>
      </c>
      <c r="S44" s="325"/>
      <c r="T44" s="325"/>
      <c r="U44" s="325"/>
      <c r="V44" s="326" t="s">
        <v>310</v>
      </c>
      <c r="W44" s="327"/>
      <c r="X44" s="330" t="s">
        <v>311</v>
      </c>
      <c r="Y44" s="332" t="s">
        <v>312</v>
      </c>
      <c r="Z44" s="333"/>
      <c r="AA44" s="334" t="s">
        <v>313</v>
      </c>
      <c r="AB44" s="332" t="s">
        <v>314</v>
      </c>
      <c r="AC44" s="333"/>
      <c r="AD44" s="338" t="s">
        <v>315</v>
      </c>
      <c r="AE44" s="129"/>
      <c r="AK44" s="110" t="s">
        <v>369</v>
      </c>
      <c r="AL44" s="110" t="s">
        <v>366</v>
      </c>
    </row>
    <row r="45" spans="2:38" s="111" customFormat="1">
      <c r="B45" s="175"/>
      <c r="C45" s="139" t="s">
        <v>262</v>
      </c>
      <c r="D45" s="274" t="str">
        <f ca="1">Q1</f>
        <v>R2</v>
      </c>
      <c r="E45" s="274" t="str">
        <f ca="1">R1</f>
        <v>R3</v>
      </c>
      <c r="F45" s="274" t="str">
        <f ca="1">S1</f>
        <v>R4</v>
      </c>
      <c r="G45" s="274" t="str">
        <f ca="1">T1</f>
        <v>R5</v>
      </c>
      <c r="H45" s="274" t="str">
        <f ca="1">U1</f>
        <v>R6</v>
      </c>
      <c r="I45" s="278" t="s">
        <v>318</v>
      </c>
      <c r="J45" s="279">
        <v>-0.03</v>
      </c>
      <c r="K45" s="279">
        <v>0.03</v>
      </c>
      <c r="L45" s="274" t="str">
        <f ca="1">Q1</f>
        <v>R2</v>
      </c>
      <c r="M45" s="274" t="str">
        <f ca="1">R1</f>
        <v>R3</v>
      </c>
      <c r="N45" s="274" t="str">
        <f ca="1">S1</f>
        <v>R4</v>
      </c>
      <c r="O45" s="274" t="str">
        <f ca="1">T1</f>
        <v>R5</v>
      </c>
      <c r="P45" s="274" t="str">
        <f ca="1">U1</f>
        <v>R6</v>
      </c>
      <c r="Q45" s="337"/>
      <c r="R45" s="134" t="s">
        <v>319</v>
      </c>
      <c r="S45" s="133" t="s">
        <v>320</v>
      </c>
      <c r="T45" s="133" t="s">
        <v>321</v>
      </c>
      <c r="U45" s="133" t="s">
        <v>322</v>
      </c>
      <c r="V45" s="328"/>
      <c r="W45" s="329"/>
      <c r="X45" s="331"/>
      <c r="Y45" s="135" t="s">
        <v>323</v>
      </c>
      <c r="Z45" s="136" t="s">
        <v>324</v>
      </c>
      <c r="AA45" s="335"/>
      <c r="AB45" s="137" t="s">
        <v>325</v>
      </c>
      <c r="AC45" s="138" t="s">
        <v>326</v>
      </c>
      <c r="AD45" s="339"/>
      <c r="AE45" s="129"/>
      <c r="AF45" s="102"/>
      <c r="AG45" s="102"/>
      <c r="AH45" s="102"/>
      <c r="AI45" s="102"/>
      <c r="AJ45" s="102"/>
      <c r="AK45" s="110" t="s">
        <v>370</v>
      </c>
      <c r="AL45" s="110" t="s">
        <v>338</v>
      </c>
    </row>
    <row r="46" spans="2:38">
      <c r="B46" s="126"/>
      <c r="C46" s="139" t="s">
        <v>225</v>
      </c>
      <c r="D46" s="270">
        <f ca="1">SUMIF('4.経年データ（学部単位）'!A:A,D38,'4.経年データ（学部単位）'!D:D)</f>
        <v>63</v>
      </c>
      <c r="E46" s="270">
        <f ca="1">SUMIF('4.経年データ（学部単位）'!A:A,E38,'4.経年データ（学部単位）'!D:D)</f>
        <v>64</v>
      </c>
      <c r="F46" s="270">
        <f ca="1">SUMIF('4.経年データ（学部単位）'!A:A,F38,'4.経年データ（学部単位）'!D:D)</f>
        <v>68</v>
      </c>
      <c r="G46" s="270">
        <f ca="1">SUMIF('4.経年データ（学部単位）'!A:A,G38,'4.経年データ（学部単位）'!D:D)</f>
        <v>70</v>
      </c>
      <c r="H46" s="270">
        <f ca="1">SUMIF('4.経年データ（学部単位）'!A:A,H38,'4.経年データ（学部単位）'!D:D)</f>
        <v>66</v>
      </c>
      <c r="I46" s="280">
        <f ca="1">AVERAGE(D46:H46)</f>
        <v>66.2</v>
      </c>
      <c r="J46" s="281">
        <f ca="1">I46*0.97</f>
        <v>64.213999999999999</v>
      </c>
      <c r="K46" s="281">
        <f ca="1">I46*1.03</f>
        <v>68.186000000000007</v>
      </c>
      <c r="L46" s="90" t="str">
        <f ca="1">IF(AND(D46&gt;I46*0.97,D46&lt;I46*1.03),"○","×")</f>
        <v>×</v>
      </c>
      <c r="M46" s="90" t="str">
        <f ca="1">IF(AND(E46&gt;I46*0.97,E46&lt;I46*1.03),"○","×")</f>
        <v>×</v>
      </c>
      <c r="N46" s="90" t="str">
        <f ca="1">IF(AND(F46&gt;I46*0.97,F46&lt;I46*1.03),"○","×")</f>
        <v>○</v>
      </c>
      <c r="O46" s="90" t="str">
        <f ca="1">IF(AND(G46&gt;I46*0.97,G46&lt;I46*1.03),"○","×")</f>
        <v>×</v>
      </c>
      <c r="P46" s="90" t="str">
        <f ca="1">IF(AND(H46&gt;I46*0.97,H46&lt;I46*1.03),"○","×")</f>
        <v>○</v>
      </c>
      <c r="Q46" s="143" t="str">
        <f ca="1">IF(COUNTIF(L46:P46,"○")=5,"同程度","―")</f>
        <v>―</v>
      </c>
      <c r="R46" s="134" t="str">
        <f t="shared" ref="R46:U49" ca="1" si="6">IF(E46-D46&gt;0,"↑",IF(E46-D46&lt;0,"↓","－"))</f>
        <v>↑</v>
      </c>
      <c r="S46" s="133" t="str">
        <f t="shared" ca="1" si="6"/>
        <v>↑</v>
      </c>
      <c r="T46" s="133" t="str">
        <f t="shared" ca="1" si="6"/>
        <v>↑</v>
      </c>
      <c r="U46" s="133" t="str">
        <f t="shared" ca="1" si="6"/>
        <v>↓</v>
      </c>
      <c r="V46" s="133" t="str">
        <f ca="1">R46&amp;S46&amp;T46&amp;U46</f>
        <v>↑↑↑↓</v>
      </c>
      <c r="W46" s="147" t="str" cm="1">
        <f t="array" aca="1" ref="W46" ca="1">INDEX($AL$2:$AL$82,MATCH(V46,$AK$2:$AK$82,0),0)</f>
        <v>最新年度のみ減少</v>
      </c>
      <c r="X46" s="145" t="str">
        <f ca="1">IF(F46-D46&gt;0,"↑",IF(F46-D46&lt;0,"↓","－"))</f>
        <v>↑</v>
      </c>
      <c r="Y46" s="146" t="str">
        <f ca="1">IF(V46="↓↑↓↓",IF(X46="↓","減少傾向","×"),"判定外")</f>
        <v>判定外</v>
      </c>
      <c r="Z46" s="147" t="str">
        <f ca="1">IF(V46="↑↓↑↑",IF(X46="↑","増加傾向","×"),"判定外")</f>
        <v>判定外</v>
      </c>
      <c r="AA46" s="148" t="str">
        <f ca="1">IF(G46-E46&gt;0,"↑",IF(G46-E46&lt;0,"↓","－"))</f>
        <v>↑</v>
      </c>
      <c r="AB46" s="146" t="str">
        <f ca="1">IF(V46="↓↓↑↓",IF(AA46="↓","減少傾向","×"),"判定外")</f>
        <v>判定外</v>
      </c>
      <c r="AC46" s="147" t="str">
        <f ca="1">IF(V46="↑↑↓↑",IF(AA46="↑","増加傾向","×"),"判定外")</f>
        <v>判定外</v>
      </c>
      <c r="AD46" s="149"/>
      <c r="AE46" s="129"/>
      <c r="AK46" s="110" t="s">
        <v>371</v>
      </c>
      <c r="AL46" s="110" t="s">
        <v>338</v>
      </c>
    </row>
    <row r="47" spans="2:38">
      <c r="B47" s="126"/>
      <c r="C47" s="139" t="s">
        <v>226</v>
      </c>
      <c r="D47" s="275">
        <f ca="1">SUMIF('4.経年データ（学部単位）'!A:A,D38,'4.経年データ（学部単位）'!E:E)</f>
        <v>71</v>
      </c>
      <c r="E47" s="275">
        <f ca="1">SUMIF('4.経年データ（学部単位）'!A:A,E38,'4.経年データ（学部単位）'!E:E)</f>
        <v>71</v>
      </c>
      <c r="F47" s="275">
        <f ca="1">SUMIF('4.経年データ（学部単位）'!A:A,F38,'4.経年データ（学部単位）'!E:E)</f>
        <v>72</v>
      </c>
      <c r="G47" s="275">
        <f ca="1">SUMIF('4.経年データ（学部単位）'!A:A,G38,'4.経年データ（学部単位）'!E:E)</f>
        <v>67</v>
      </c>
      <c r="H47" s="275">
        <f ca="1">SUMIF('4.経年データ（学部単位）'!A:A,H38,'4.経年データ（学部単位）'!E:E)</f>
        <v>71</v>
      </c>
      <c r="I47" s="280">
        <f ca="1">AVERAGE(D47:H47)</f>
        <v>70.400000000000006</v>
      </c>
      <c r="J47" s="281">
        <f ca="1">I47*0.97</f>
        <v>68.287999999999997</v>
      </c>
      <c r="K47" s="281">
        <f ca="1">I47*1.03</f>
        <v>72.512000000000015</v>
      </c>
      <c r="L47" s="90" t="str">
        <f ca="1">IF(AND(D47&gt;I47*0.97,D47&lt;I47*1.03),"○","×")</f>
        <v>○</v>
      </c>
      <c r="M47" s="90" t="str">
        <f ca="1">IF(AND(E47&gt;I47*0.97,E47&lt;I47*1.03),"○","×")</f>
        <v>○</v>
      </c>
      <c r="N47" s="90" t="str">
        <f ca="1">IF(AND(F47&gt;I47*0.97,F47&lt;I47*1.03),"○","×")</f>
        <v>○</v>
      </c>
      <c r="O47" s="90" t="str">
        <f ca="1">IF(AND(G47&gt;I47*0.97,G47&lt;I47*1.03),"○","×")</f>
        <v>×</v>
      </c>
      <c r="P47" s="90" t="str">
        <f ca="1">IF(AND(H47&gt;I47*0.97,H47&lt;I47*1.03),"○","×")</f>
        <v>○</v>
      </c>
      <c r="Q47" s="143" t="str">
        <f ca="1">IF(COUNTIF(L47:P47,"○")=5,"同程度","―")</f>
        <v>―</v>
      </c>
      <c r="R47" s="134" t="str">
        <f t="shared" ca="1" si="6"/>
        <v>－</v>
      </c>
      <c r="S47" s="133" t="str">
        <f t="shared" ca="1" si="6"/>
        <v>↑</v>
      </c>
      <c r="T47" s="133" t="str">
        <f t="shared" ca="1" si="6"/>
        <v>↓</v>
      </c>
      <c r="U47" s="133" t="str">
        <f t="shared" ca="1" si="6"/>
        <v>↑</v>
      </c>
      <c r="V47" s="133" t="str">
        <f ca="1">R47&amp;S47&amp;T47&amp;U47</f>
        <v>－↑↓↑</v>
      </c>
      <c r="W47" s="147" t="str" cm="1">
        <f t="array" aca="1" ref="W47" ca="1">INDEX($AL$2:$AL$82,MATCH(V47,$AK$2:$AK$82,0),0)</f>
        <v>年度により増減</v>
      </c>
      <c r="X47" s="145" t="str">
        <f ca="1">IF(F47-D47&gt;0,"↑",IF(F47-D47&lt;0,"↓","－"))</f>
        <v>↑</v>
      </c>
      <c r="Y47" s="146" t="str">
        <f ca="1">IF(V47="↓↑↓↓",IF(X47="↓","減少傾向","×"),"判定外")</f>
        <v>判定外</v>
      </c>
      <c r="Z47" s="147" t="str">
        <f ca="1">IF(V47="↑↓↑↑",IF(X47="↑","増加傾向","×"),"判定外")</f>
        <v>判定外</v>
      </c>
      <c r="AA47" s="148" t="str">
        <f ca="1">IF(G47-E47&gt;0,"↑",IF(G47-E47&lt;0,"↓","－"))</f>
        <v>↓</v>
      </c>
      <c r="AB47" s="146" t="str">
        <f ca="1">IF(V47="↓↓↑↓",IF(AA47="↓","減少傾向","×"),"判定外")</f>
        <v>判定外</v>
      </c>
      <c r="AC47" s="147" t="str">
        <f ca="1">IF(V47="↑↑↓↑",IF(AA47="↑","増加傾向","×"),"判定外")</f>
        <v>判定外</v>
      </c>
      <c r="AD47" s="149"/>
      <c r="AE47" s="129"/>
      <c r="AK47" s="110" t="s">
        <v>372</v>
      </c>
      <c r="AL47" s="110" t="s">
        <v>223</v>
      </c>
    </row>
    <row r="48" spans="2:38">
      <c r="B48" s="126"/>
      <c r="C48" s="139" t="s">
        <v>276</v>
      </c>
      <c r="D48" s="270">
        <f ca="1">SUM(D46:D47)</f>
        <v>134</v>
      </c>
      <c r="E48" s="270">
        <f ca="1">SUM(E46:E47)</f>
        <v>135</v>
      </c>
      <c r="F48" s="270">
        <f ca="1">SUM(F46:F47)</f>
        <v>140</v>
      </c>
      <c r="G48" s="270">
        <f ca="1">SUM(G46:G47)</f>
        <v>137</v>
      </c>
      <c r="H48" s="270">
        <f ca="1">SUM(H46:H47)</f>
        <v>137</v>
      </c>
      <c r="I48" s="280">
        <f ca="1">AVERAGE(D48:H48)</f>
        <v>136.6</v>
      </c>
      <c r="J48" s="281">
        <f ca="1">I48*0.97</f>
        <v>132.50199999999998</v>
      </c>
      <c r="K48" s="281">
        <f ca="1">I48*1.03</f>
        <v>140.69800000000001</v>
      </c>
      <c r="L48" s="90" t="str">
        <f ca="1">IF(AND(D48&gt;I48*0.97,D48&lt;I48*1.03),"○","×")</f>
        <v>○</v>
      </c>
      <c r="M48" s="90" t="str">
        <f ca="1">IF(AND(E48&gt;I48*0.97,E48&lt;I48*1.03),"○","×")</f>
        <v>○</v>
      </c>
      <c r="N48" s="90" t="str">
        <f ca="1">IF(AND(F48&gt;I48*0.97,F48&lt;I48*1.03),"○","×")</f>
        <v>○</v>
      </c>
      <c r="O48" s="90" t="str">
        <f ca="1">IF(AND(G48&gt;I48*0.97,G48&lt;I48*1.03),"○","×")</f>
        <v>○</v>
      </c>
      <c r="P48" s="90" t="str">
        <f ca="1">IF(AND(H48&gt;I48*0.97,H48&lt;I48*1.03),"○","×")</f>
        <v>○</v>
      </c>
      <c r="Q48" s="143" t="str">
        <f ca="1">IF(COUNTIF(L48:P48,"○")=5,"同程度","―")</f>
        <v>同程度</v>
      </c>
      <c r="R48" s="134" t="str">
        <f t="shared" ca="1" si="6"/>
        <v>↑</v>
      </c>
      <c r="S48" s="133" t="str">
        <f t="shared" ca="1" si="6"/>
        <v>↑</v>
      </c>
      <c r="T48" s="133" t="str">
        <f t="shared" ca="1" si="6"/>
        <v>↓</v>
      </c>
      <c r="U48" s="133" t="str">
        <f t="shared" ca="1" si="6"/>
        <v>－</v>
      </c>
      <c r="V48" s="133" t="str">
        <f ca="1">R48&amp;S48&amp;T48&amp;U48</f>
        <v>↑↑↓－</v>
      </c>
      <c r="W48" s="147" t="str" cm="1">
        <f t="array" aca="1" ref="W48" ca="1">INDEX($AL$2:$AL$82,MATCH(V48,$AK$2:$AK$82,0),0)</f>
        <v>年度により増減</v>
      </c>
      <c r="X48" s="145" t="str">
        <f ca="1">IF(F48-D48&gt;0,"↑",IF(F48-D48&lt;0,"↓","－"))</f>
        <v>↑</v>
      </c>
      <c r="Y48" s="146" t="str">
        <f ca="1">IF(V48="↓↑↓↓",IF(X48="↓","減少傾向","×"),"判定外")</f>
        <v>判定外</v>
      </c>
      <c r="Z48" s="147" t="str">
        <f ca="1">IF(V48="↑↓↑↑",IF(X48="↑","増加傾向","×"),"判定外")</f>
        <v>判定外</v>
      </c>
      <c r="AA48" s="148" t="str">
        <f ca="1">IF(G48-E48&gt;0,"↑",IF(G48-E48&lt;0,"↓","－"))</f>
        <v>↑</v>
      </c>
      <c r="AB48" s="146" t="str">
        <f ca="1">IF(V48="↓↓↑↓",IF(AA48="↓","減少傾向","×"),"判定外")</f>
        <v>判定外</v>
      </c>
      <c r="AC48" s="147" t="str">
        <f ca="1">IF(V48="↑↑↓↑",IF(AA48="↑","増加傾向","×"),"判定外")</f>
        <v>判定外</v>
      </c>
      <c r="AD48" s="150" t="s">
        <v>298</v>
      </c>
      <c r="AE48" s="129"/>
      <c r="AK48" s="110" t="s">
        <v>373</v>
      </c>
      <c r="AL48" s="110" t="s">
        <v>317</v>
      </c>
    </row>
    <row r="49" spans="2:38" ht="27.75" thickBot="1">
      <c r="B49" s="126"/>
      <c r="C49" s="139" t="s">
        <v>278</v>
      </c>
      <c r="D49" s="151">
        <f ca="1">ROUND(D47/D48,3)</f>
        <v>0.53</v>
      </c>
      <c r="E49" s="151">
        <f ca="1">ROUND(E47/E48,3)</f>
        <v>0.52600000000000002</v>
      </c>
      <c r="F49" s="151">
        <f ca="1">ROUND(F47/F48,3)</f>
        <v>0.51400000000000001</v>
      </c>
      <c r="G49" s="151">
        <f ca="1">ROUND(G47/G48,3)</f>
        <v>0.48899999999999999</v>
      </c>
      <c r="H49" s="151">
        <f ca="1">ROUND(H47/H48,3)</f>
        <v>0.51800000000000002</v>
      </c>
      <c r="I49" s="152">
        <f ca="1">AVERAGE(D49:H49)</f>
        <v>0.51539999999999997</v>
      </c>
      <c r="J49" s="153">
        <f ca="1">I49-0.03</f>
        <v>0.48539999999999994</v>
      </c>
      <c r="K49" s="153">
        <f ca="1">I49+0.03</f>
        <v>0.5454</v>
      </c>
      <c r="L49" s="282" t="str">
        <f ca="1">IF(AND(D49&gt;I49-0.03,D49&lt;I49+0.03),"○","×")</f>
        <v>○</v>
      </c>
      <c r="M49" s="282" t="str">
        <f ca="1">IF(AND(E49&gt;I49-0.03,E49&lt;I49+0.03),"○","×")</f>
        <v>○</v>
      </c>
      <c r="N49" s="282" t="str">
        <f ca="1">IF(AND(F49&gt;I49-0.03,F49&lt;I49+0.03),"○","×")</f>
        <v>○</v>
      </c>
      <c r="O49" s="282" t="str">
        <f ca="1">IF(AND(G49&gt;I49-0.03,G49&lt;I49+0.03),"○","×")</f>
        <v>○</v>
      </c>
      <c r="P49" s="282" t="str">
        <f ca="1">IF(AND(H49&gt;I49-0.03,H49&lt;I49+0.03),"○","×")</f>
        <v>○</v>
      </c>
      <c r="Q49" s="154" t="str">
        <f ca="1">IF(COUNTIF(L49:P49,"○")=5,"同程度","―")</f>
        <v>同程度</v>
      </c>
      <c r="R49" s="155" t="str">
        <f t="shared" ca="1" si="6"/>
        <v>↓</v>
      </c>
      <c r="S49" s="117" t="str">
        <f t="shared" ca="1" si="6"/>
        <v>↓</v>
      </c>
      <c r="T49" s="117" t="str">
        <f t="shared" ca="1" si="6"/>
        <v>↓</v>
      </c>
      <c r="U49" s="117" t="str">
        <f t="shared" ca="1" si="6"/>
        <v>↑</v>
      </c>
      <c r="V49" s="117" t="str">
        <f ca="1">R49&amp;S49&amp;T49&amp;U49</f>
        <v>↓↓↓↑</v>
      </c>
      <c r="W49" s="159" t="str" cm="1">
        <f t="array" aca="1" ref="W49" ca="1">INDEX($AL$2:$AL$82,MATCH(V49,$AK$2:$AK$82,0),0)</f>
        <v>最新年度のみ増加</v>
      </c>
      <c r="X49" s="157" t="str">
        <f ca="1">IF(F49-D49&gt;0,"↑",IF(F49-D49&lt;0,"↓","－"))</f>
        <v>↓</v>
      </c>
      <c r="Y49" s="158" t="str">
        <f ca="1">IF(V49="↓↑↓↓",IF(X49="↓","減少傾向","×"),"判定外")</f>
        <v>判定外</v>
      </c>
      <c r="Z49" s="159" t="str">
        <f ca="1">IF(V49="↑↓↑↑",IF(X49="↑","増加傾向","×"),"判定外")</f>
        <v>判定外</v>
      </c>
      <c r="AA49" s="160" t="str">
        <f ca="1">IF(G49-E49&gt;0,"↑",IF(G49-E49&lt;0,"↓","－"))</f>
        <v>↓</v>
      </c>
      <c r="AB49" s="158" t="str">
        <f ca="1">IF(V49="↓↓↑↓",IF(AA49="↓","減少傾向","×"),"判定外")</f>
        <v>判定外</v>
      </c>
      <c r="AC49" s="159" t="str">
        <f ca="1">IF(V49="↑↑↓↑",IF(AA49="↑","増加傾向","×"),"判定外")</f>
        <v>判定外</v>
      </c>
      <c r="AD49" s="161" t="s">
        <v>298</v>
      </c>
      <c r="AE49" s="129"/>
      <c r="AK49" s="110" t="s">
        <v>374</v>
      </c>
      <c r="AL49" s="110" t="s">
        <v>317</v>
      </c>
    </row>
    <row r="50" spans="2:38" ht="14.25" thickBot="1">
      <c r="B50" s="126"/>
      <c r="C50" s="127"/>
      <c r="D50" s="265"/>
      <c r="E50" s="265"/>
      <c r="F50" s="265"/>
      <c r="G50" s="265"/>
      <c r="H50" s="265"/>
      <c r="I50" s="283"/>
      <c r="J50" s="283"/>
      <c r="K50" s="283"/>
      <c r="L50" s="284"/>
      <c r="M50" s="284"/>
      <c r="N50" s="284"/>
      <c r="O50" s="284"/>
      <c r="P50" s="284"/>
      <c r="Q50" s="163"/>
      <c r="R50" s="163"/>
      <c r="S50" s="163"/>
      <c r="T50" s="163"/>
      <c r="U50" s="163"/>
      <c r="V50" s="163"/>
      <c r="W50" s="162"/>
      <c r="X50" s="163"/>
      <c r="Y50" s="162"/>
      <c r="Z50" s="162"/>
      <c r="AA50" s="163"/>
      <c r="AB50" s="162"/>
      <c r="AC50" s="162"/>
      <c r="AD50" s="164"/>
      <c r="AE50" s="129"/>
      <c r="AK50" s="110" t="s">
        <v>375</v>
      </c>
      <c r="AL50" s="110" t="s">
        <v>366</v>
      </c>
    </row>
    <row r="51" spans="2:38">
      <c r="B51" s="126"/>
      <c r="C51" s="127"/>
      <c r="D51" s="265"/>
      <c r="E51" s="265"/>
      <c r="F51" s="265"/>
      <c r="G51" s="265"/>
      <c r="H51" s="265"/>
      <c r="I51" s="343" t="s">
        <v>307</v>
      </c>
      <c r="J51" s="344"/>
      <c r="K51" s="344"/>
      <c r="L51" s="344"/>
      <c r="M51" s="344"/>
      <c r="N51" s="344"/>
      <c r="O51" s="344"/>
      <c r="P51" s="341"/>
      <c r="Q51" s="322" t="s">
        <v>308</v>
      </c>
      <c r="R51" s="324" t="s">
        <v>309</v>
      </c>
      <c r="S51" s="325"/>
      <c r="T51" s="325"/>
      <c r="U51" s="325"/>
      <c r="V51" s="326" t="s">
        <v>310</v>
      </c>
      <c r="W51" s="327"/>
      <c r="X51" s="330" t="s">
        <v>311</v>
      </c>
      <c r="Y51" s="332" t="s">
        <v>312</v>
      </c>
      <c r="Z51" s="333"/>
      <c r="AA51" s="334" t="s">
        <v>313</v>
      </c>
      <c r="AB51" s="332" t="s">
        <v>314</v>
      </c>
      <c r="AC51" s="333"/>
      <c r="AD51" s="338" t="s">
        <v>315</v>
      </c>
      <c r="AE51" s="129"/>
      <c r="AK51" s="110" t="s">
        <v>376</v>
      </c>
      <c r="AL51" s="110" t="s">
        <v>338</v>
      </c>
    </row>
    <row r="52" spans="2:38">
      <c r="B52" s="126"/>
      <c r="C52" s="139" t="s">
        <v>473</v>
      </c>
      <c r="D52" s="274" t="str">
        <f ca="1">Q1</f>
        <v>R2</v>
      </c>
      <c r="E52" s="274" t="str">
        <f ca="1">R1</f>
        <v>R3</v>
      </c>
      <c r="F52" s="274" t="str">
        <f ca="1">S1</f>
        <v>R4</v>
      </c>
      <c r="G52" s="274" t="str">
        <f ca="1">T1</f>
        <v>R5</v>
      </c>
      <c r="H52" s="274" t="str">
        <f ca="1">U1</f>
        <v>R6</v>
      </c>
      <c r="I52" s="278" t="s">
        <v>318</v>
      </c>
      <c r="J52" s="279">
        <v>-0.03</v>
      </c>
      <c r="K52" s="279">
        <v>0.03</v>
      </c>
      <c r="L52" s="274" t="str">
        <f ca="1">Q1</f>
        <v>R2</v>
      </c>
      <c r="M52" s="274" t="str">
        <f ca="1">R1</f>
        <v>R3</v>
      </c>
      <c r="N52" s="274" t="str">
        <f ca="1">S1</f>
        <v>R4</v>
      </c>
      <c r="O52" s="274" t="str">
        <f ca="1">T1</f>
        <v>R5</v>
      </c>
      <c r="P52" s="274" t="str">
        <f ca="1">U1</f>
        <v>R6</v>
      </c>
      <c r="Q52" s="323"/>
      <c r="R52" s="134" t="s">
        <v>319</v>
      </c>
      <c r="S52" s="133" t="s">
        <v>320</v>
      </c>
      <c r="T52" s="133" t="s">
        <v>321</v>
      </c>
      <c r="U52" s="133" t="s">
        <v>322</v>
      </c>
      <c r="V52" s="328"/>
      <c r="W52" s="329"/>
      <c r="X52" s="331"/>
      <c r="Y52" s="135" t="s">
        <v>323</v>
      </c>
      <c r="Z52" s="136" t="s">
        <v>324</v>
      </c>
      <c r="AA52" s="335"/>
      <c r="AB52" s="137" t="s">
        <v>325</v>
      </c>
      <c r="AC52" s="138" t="s">
        <v>326</v>
      </c>
      <c r="AD52" s="339"/>
      <c r="AE52" s="129"/>
      <c r="AK52" s="110" t="s">
        <v>377</v>
      </c>
      <c r="AL52" s="110" t="s">
        <v>338</v>
      </c>
    </row>
    <row r="53" spans="2:38">
      <c r="B53" s="126"/>
      <c r="C53" s="139" t="s">
        <v>225</v>
      </c>
      <c r="D53" s="270">
        <f ca="1">SUMIF('4.経年データ（学部単位）'!A:A,D38,'4.経年データ（学部単位）'!F:F)</f>
        <v>179</v>
      </c>
      <c r="E53" s="270">
        <f ca="1">SUMIF('4.経年データ（学部単位）'!A:A,E38,'4.経年データ（学部単位）'!F:F)</f>
        <v>190</v>
      </c>
      <c r="F53" s="270">
        <f ca="1">SUMIF('4.経年データ（学部単位）'!A:A,F38,'4.経年データ（学部単位）'!F:F)</f>
        <v>195</v>
      </c>
      <c r="G53" s="270">
        <f ca="1">SUMIF('4.経年データ（学部単位）'!A:A,G38,'4.経年データ（学部単位）'!F:F)</f>
        <v>184</v>
      </c>
      <c r="H53" s="270">
        <f ca="1">SUMIF('4.経年データ（学部単位）'!A:A,H38,'4.経年データ（学部単位）'!F:F)</f>
        <v>184</v>
      </c>
      <c r="I53" s="280">
        <f ca="1">AVERAGE(D53:H53)</f>
        <v>186.4</v>
      </c>
      <c r="J53" s="281">
        <f ca="1">I53*0.97</f>
        <v>180.80799999999999</v>
      </c>
      <c r="K53" s="281">
        <f ca="1">I53*1.03</f>
        <v>191.99200000000002</v>
      </c>
      <c r="L53" s="90" t="str">
        <f ca="1">IF(AND(D53&gt;I53*0.97,D53&lt;I53*1.03),"○","×")</f>
        <v>×</v>
      </c>
      <c r="M53" s="90" t="str">
        <f ca="1">IF(AND(E53&gt;I53*0.97,E53&lt;I53*1.03),"○","×")</f>
        <v>○</v>
      </c>
      <c r="N53" s="90" t="str">
        <f ca="1">IF(AND(F53&gt;I53*0.97,F53&lt;I53*1.03),"○","×")</f>
        <v>×</v>
      </c>
      <c r="O53" s="90" t="str">
        <f ca="1">IF(AND(G53&gt;I53*0.97,G53&lt;I53*1.03),"○","×")</f>
        <v>○</v>
      </c>
      <c r="P53" s="90" t="str">
        <f ca="1">IF(AND(H53&gt;I53*0.97,H53&lt;I53*1.03),"○","×")</f>
        <v>○</v>
      </c>
      <c r="Q53" s="143" t="str">
        <f ca="1">IF(COUNTIF(L53:P53,"○")=5,"同程度","―")</f>
        <v>―</v>
      </c>
      <c r="R53" s="134" t="str">
        <f t="shared" ref="R53:U56" ca="1" si="7">IF(E53-D53&gt;0,"↑",IF(E53-D53&lt;0,"↓","－"))</f>
        <v>↑</v>
      </c>
      <c r="S53" s="133" t="str">
        <f t="shared" ca="1" si="7"/>
        <v>↑</v>
      </c>
      <c r="T53" s="133" t="str">
        <f t="shared" ca="1" si="7"/>
        <v>↓</v>
      </c>
      <c r="U53" s="133" t="str">
        <f t="shared" ca="1" si="7"/>
        <v>－</v>
      </c>
      <c r="V53" s="133" t="str">
        <f ca="1">R53&amp;S53&amp;T53&amp;U53</f>
        <v>↑↑↓－</v>
      </c>
      <c r="W53" s="147" t="str" cm="1">
        <f t="array" aca="1" ref="W53" ca="1">INDEX($AL$2:$AL$82,MATCH(V53,$AK$2:$AK$82,0),0)</f>
        <v>年度により増減</v>
      </c>
      <c r="X53" s="145" t="str">
        <f ca="1">IF(F53-D53&gt;0,"↑",IF(F53-D53&lt;0,"↓","－"))</f>
        <v>↑</v>
      </c>
      <c r="Y53" s="146" t="str">
        <f ca="1">IF(V53="↓↑↓↓",IF(X53="↓","減少傾向","×"),"判定外")</f>
        <v>判定外</v>
      </c>
      <c r="Z53" s="147" t="str">
        <f ca="1">IF(V53="↑↓↑↑",IF(X53="↑","増加傾向","×"),"判定外")</f>
        <v>判定外</v>
      </c>
      <c r="AA53" s="148" t="str">
        <f ca="1">IF(G53-E53&gt;0,"↑",IF(G53-E53&lt;0,"↓","－"))</f>
        <v>↓</v>
      </c>
      <c r="AB53" s="146" t="str">
        <f ca="1">IF(V53="↓↓↑↓",IF(AA53="↓","減少傾向","×"),"判定外")</f>
        <v>判定外</v>
      </c>
      <c r="AC53" s="147" t="str">
        <f ca="1">IF(V53="↑↑↓↑",IF(AA53="↑","増加傾向","×"),"判定外")</f>
        <v>判定外</v>
      </c>
      <c r="AD53" s="149"/>
      <c r="AE53" s="129"/>
      <c r="AK53" s="110" t="s">
        <v>378</v>
      </c>
      <c r="AL53" s="110" t="s">
        <v>317</v>
      </c>
    </row>
    <row r="54" spans="2:38">
      <c r="B54" s="126"/>
      <c r="C54" s="139" t="s">
        <v>226</v>
      </c>
      <c r="D54" s="275">
        <f ca="1">SUMIF('4.経年データ（学部単位）'!A:A,D38,'4.経年データ（学部単位）'!G:G)</f>
        <v>66</v>
      </c>
      <c r="E54" s="275">
        <f ca="1">SUMIF('4.経年データ（学部単位）'!A:A,E38,'4.経年データ（学部単位）'!G:G)</f>
        <v>57</v>
      </c>
      <c r="F54" s="275">
        <f ca="1">SUMIF('4.経年データ（学部単位）'!A:A,F38,'4.経年データ（学部単位）'!G:G)</f>
        <v>57</v>
      </c>
      <c r="G54" s="275">
        <f ca="1">SUMIF('4.経年データ（学部単位）'!A:A,G38,'4.経年データ（学部単位）'!G:G)</f>
        <v>62</v>
      </c>
      <c r="H54" s="275">
        <f ca="1">SUMIF('4.経年データ（学部単位）'!A:A,H38,'4.経年データ（学部単位）'!G:G)</f>
        <v>65</v>
      </c>
      <c r="I54" s="280">
        <f ca="1">AVERAGE(D54:H54)</f>
        <v>61.4</v>
      </c>
      <c r="J54" s="281">
        <f ca="1">I54*0.97</f>
        <v>59.558</v>
      </c>
      <c r="K54" s="281">
        <f ca="1">I54*1.03</f>
        <v>63.241999999999997</v>
      </c>
      <c r="L54" s="90" t="str">
        <f ca="1">IF(AND(D54&gt;I54*0.97,D54&lt;I54*1.03),"○","×")</f>
        <v>×</v>
      </c>
      <c r="M54" s="90" t="str">
        <f ca="1">IF(AND(E54&gt;I54*0.97,E54&lt;I54*1.03),"○","×")</f>
        <v>×</v>
      </c>
      <c r="N54" s="90" t="str">
        <f ca="1">IF(AND(F54&gt;I54*0.97,F54&lt;I54*1.03),"○","×")</f>
        <v>×</v>
      </c>
      <c r="O54" s="90" t="str">
        <f ca="1">IF(AND(G54&gt;I54*0.97,G54&lt;I54*1.03),"○","×")</f>
        <v>○</v>
      </c>
      <c r="P54" s="90" t="str">
        <f ca="1">IF(AND(H54&gt;I54*0.97,H54&lt;I54*1.03),"○","×")</f>
        <v>×</v>
      </c>
      <c r="Q54" s="143" t="str">
        <f ca="1">IF(COUNTIF(L54:P54,"○")=5,"同程度","―")</f>
        <v>―</v>
      </c>
      <c r="R54" s="134" t="str">
        <f t="shared" ca="1" si="7"/>
        <v>↓</v>
      </c>
      <c r="S54" s="133" t="str">
        <f t="shared" ca="1" si="7"/>
        <v>－</v>
      </c>
      <c r="T54" s="133" t="str">
        <f t="shared" ca="1" si="7"/>
        <v>↑</v>
      </c>
      <c r="U54" s="133" t="str">
        <f t="shared" ca="1" si="7"/>
        <v>↑</v>
      </c>
      <c r="V54" s="133" t="str">
        <f ca="1">R54&amp;S54&amp;T54&amp;U54</f>
        <v>↓－↑↑</v>
      </c>
      <c r="W54" s="147" t="str" cm="1">
        <f t="array" aca="1" ref="W54" ca="1">INDEX($AL$2:$AL$82,MATCH(V54,$AK$2:$AK$82,0),0)</f>
        <v>増加傾向⤴</v>
      </c>
      <c r="X54" s="145" t="str">
        <f ca="1">IF(F54-D54&gt;0,"↑",IF(F54-D54&lt;0,"↓","－"))</f>
        <v>↓</v>
      </c>
      <c r="Y54" s="146" t="str">
        <f ca="1">IF(V54="↓↑↓↓",IF(X54="↓","減少傾向","×"),"判定外")</f>
        <v>判定外</v>
      </c>
      <c r="Z54" s="147" t="str">
        <f ca="1">IF(V54="↑↓↑↑",IF(X54="↑","増加傾向","×"),"判定外")</f>
        <v>判定外</v>
      </c>
      <c r="AA54" s="148" t="str">
        <f ca="1">IF(G54-E54&gt;0,"↑",IF(G54-E54&lt;0,"↓","－"))</f>
        <v>↑</v>
      </c>
      <c r="AB54" s="146" t="str">
        <f ca="1">IF(V54="↓↓↑↓",IF(AA54="↓","減少傾向","×"),"判定外")</f>
        <v>判定外</v>
      </c>
      <c r="AC54" s="147" t="str">
        <f ca="1">IF(V54="↑↑↓↑",IF(AA54="↑","増加傾向","×"),"判定外")</f>
        <v>判定外</v>
      </c>
      <c r="AD54" s="149"/>
      <c r="AE54" s="129"/>
      <c r="AK54" s="110" t="s">
        <v>379</v>
      </c>
      <c r="AL54" s="110" t="s">
        <v>338</v>
      </c>
    </row>
    <row r="55" spans="2:38">
      <c r="B55" s="126"/>
      <c r="C55" s="139" t="s">
        <v>276</v>
      </c>
      <c r="D55" s="270">
        <f ca="1">SUM(D53:D54)</f>
        <v>245</v>
      </c>
      <c r="E55" s="270">
        <f ca="1">SUM(E53:E54)</f>
        <v>247</v>
      </c>
      <c r="F55" s="270">
        <f ca="1">SUM(F53:F54)</f>
        <v>252</v>
      </c>
      <c r="G55" s="270">
        <f ca="1">SUM(G53:G54)</f>
        <v>246</v>
      </c>
      <c r="H55" s="270">
        <f ca="1">SUM(H53:H54)</f>
        <v>249</v>
      </c>
      <c r="I55" s="280">
        <f ca="1">AVERAGE(D55:H55)</f>
        <v>247.8</v>
      </c>
      <c r="J55" s="281">
        <f ca="1">I55*0.97</f>
        <v>240.36600000000001</v>
      </c>
      <c r="K55" s="281">
        <f ca="1">I55*1.03</f>
        <v>255.23400000000001</v>
      </c>
      <c r="L55" s="90" t="str">
        <f ca="1">IF(AND(D55&gt;I55*0.97,D55&lt;I55*1.03),"○","×")</f>
        <v>○</v>
      </c>
      <c r="M55" s="90" t="str">
        <f ca="1">IF(AND(E55&gt;I55*0.97,E55&lt;I55*1.03),"○","×")</f>
        <v>○</v>
      </c>
      <c r="N55" s="90" t="str">
        <f ca="1">IF(AND(F55&gt;I55*0.97,F55&lt;I55*1.03),"○","×")</f>
        <v>○</v>
      </c>
      <c r="O55" s="90" t="str">
        <f ca="1">IF(AND(G55&gt;I55*0.97,G55&lt;I55*1.03),"○","×")</f>
        <v>○</v>
      </c>
      <c r="P55" s="90" t="str">
        <f ca="1">IF(AND(H55&gt;I55*0.97,H55&lt;I55*1.03),"○","×")</f>
        <v>○</v>
      </c>
      <c r="Q55" s="143" t="str">
        <f ca="1">IF(COUNTIF(L55:P55,"○")=5,"同程度","―")</f>
        <v>同程度</v>
      </c>
      <c r="R55" s="134" t="str">
        <f t="shared" ca="1" si="7"/>
        <v>↑</v>
      </c>
      <c r="S55" s="133" t="str">
        <f t="shared" ca="1" si="7"/>
        <v>↑</v>
      </c>
      <c r="T55" s="133" t="str">
        <f t="shared" ca="1" si="7"/>
        <v>↓</v>
      </c>
      <c r="U55" s="133" t="str">
        <f t="shared" ca="1" si="7"/>
        <v>↑</v>
      </c>
      <c r="V55" s="133" t="str">
        <f ca="1">R55&amp;S55&amp;T55&amp;U55</f>
        <v>↑↑↓↑</v>
      </c>
      <c r="W55" s="147" t="str" cm="1">
        <f t="array" aca="1" ref="W55" ca="1">INDEX($AL$2:$AL$82,MATCH(V55,$AK$2:$AK$82,0),0)</f>
        <v>年度により増減</v>
      </c>
      <c r="X55" s="145" t="str">
        <f ca="1">IF(F55-D55&gt;0,"↑",IF(F55-D55&lt;0,"↓","－"))</f>
        <v>↑</v>
      </c>
      <c r="Y55" s="146" t="str">
        <f ca="1">IF(V55="↓↑↓↓",IF(X55="↓","減少傾向","×"),"判定外")</f>
        <v>判定外</v>
      </c>
      <c r="Z55" s="147" t="str">
        <f ca="1">IF(V55="↑↓↑↑",IF(X55="↑","増加傾向","×"),"判定外")</f>
        <v>判定外</v>
      </c>
      <c r="AA55" s="148" t="str">
        <f ca="1">IF(G55-E55&gt;0,"↑",IF(G55-E55&lt;0,"↓","－"))</f>
        <v>↓</v>
      </c>
      <c r="AB55" s="146" t="str">
        <f ca="1">IF(V55="↓↓↑↓",IF(AA55="↓","減少傾向","×"),"判定外")</f>
        <v>判定外</v>
      </c>
      <c r="AC55" s="147" t="str">
        <f ca="1">IF(V55="↑↑↓↑",IF(AA55="↑","増加傾向","×"),"判定外")</f>
        <v>×</v>
      </c>
      <c r="AD55" s="150" t="s">
        <v>298</v>
      </c>
      <c r="AE55" s="129"/>
      <c r="AK55" s="110" t="s">
        <v>380</v>
      </c>
      <c r="AL55" s="110" t="s">
        <v>298</v>
      </c>
    </row>
    <row r="56" spans="2:38" ht="27.75" thickBot="1">
      <c r="B56" s="126"/>
      <c r="C56" s="139" t="s">
        <v>278</v>
      </c>
      <c r="D56" s="151">
        <f ca="1">ROUND(D54/D55,3)</f>
        <v>0.26900000000000002</v>
      </c>
      <c r="E56" s="151">
        <f ca="1">ROUND(E54/E55,3)</f>
        <v>0.23100000000000001</v>
      </c>
      <c r="F56" s="151">
        <f ca="1">ROUND(F54/F55,3)</f>
        <v>0.22600000000000001</v>
      </c>
      <c r="G56" s="151">
        <f ca="1">ROUND(G54/G55,3)</f>
        <v>0.252</v>
      </c>
      <c r="H56" s="151">
        <f ca="1">ROUND(H54/H55,3)</f>
        <v>0.26100000000000001</v>
      </c>
      <c r="I56" s="152">
        <f ca="1">AVERAGE(D56:H56)</f>
        <v>0.24779999999999996</v>
      </c>
      <c r="J56" s="153">
        <f ca="1">I56-0.03</f>
        <v>0.21779999999999997</v>
      </c>
      <c r="K56" s="153">
        <f ca="1">I56+0.03</f>
        <v>0.27779999999999994</v>
      </c>
      <c r="L56" s="282" t="str">
        <f ca="1">IF(AND(D56&gt;I56-0.03,D56&lt;I56+0.03),"○","×")</f>
        <v>○</v>
      </c>
      <c r="M56" s="282" t="str">
        <f ca="1">IF(AND(E56&gt;I56-0.03,E56&lt;I56+0.03),"○","×")</f>
        <v>○</v>
      </c>
      <c r="N56" s="282" t="str">
        <f ca="1">IF(AND(F56&gt;I56-0.03,F56&lt;I56+0.03),"○","×")</f>
        <v>○</v>
      </c>
      <c r="O56" s="282" t="str">
        <f ca="1">IF(AND(G56&gt;I56-0.03,G56&lt;I56+0.03),"○","×")</f>
        <v>○</v>
      </c>
      <c r="P56" s="282" t="str">
        <f ca="1">IF(AND(H56&gt;I56-0.03,H56&lt;I56+0.03),"○","×")</f>
        <v>○</v>
      </c>
      <c r="Q56" s="154" t="str">
        <f ca="1">IF(COUNTIF(L56:P56,"○")=5,"同程度","―")</f>
        <v>同程度</v>
      </c>
      <c r="R56" s="155" t="str">
        <f t="shared" ca="1" si="7"/>
        <v>↓</v>
      </c>
      <c r="S56" s="117" t="str">
        <f t="shared" ca="1" si="7"/>
        <v>↓</v>
      </c>
      <c r="T56" s="117" t="str">
        <f t="shared" ca="1" si="7"/>
        <v>↑</v>
      </c>
      <c r="U56" s="117" t="str">
        <f t="shared" ca="1" si="7"/>
        <v>↑</v>
      </c>
      <c r="V56" s="117" t="str">
        <f ca="1">R56&amp;S56&amp;T56&amp;U56</f>
        <v>↓↓↑↑</v>
      </c>
      <c r="W56" s="159" t="str" cm="1">
        <f t="array" aca="1" ref="W56" ca="1">INDEX($AL$2:$AL$82,MATCH(V56,$AK$2:$AK$82,0),0)</f>
        <v>年度により増減</v>
      </c>
      <c r="X56" s="157" t="str">
        <f ca="1">IF(F56-D56&gt;0,"↑",IF(F56-D56&lt;0,"↓","－"))</f>
        <v>↓</v>
      </c>
      <c r="Y56" s="158" t="str">
        <f ca="1">IF(V56="↓↑↓↓",IF(X56="↓","減少傾向","×"),"判定外")</f>
        <v>判定外</v>
      </c>
      <c r="Z56" s="159" t="str">
        <f ca="1">IF(V56="↑↓↑↑",IF(X56="↑","増加傾向","×"),"判定外")</f>
        <v>判定外</v>
      </c>
      <c r="AA56" s="160" t="str">
        <f ca="1">IF(G56-E56&gt;0,"↑",IF(G56-E56&lt;0,"↓","－"))</f>
        <v>↑</v>
      </c>
      <c r="AB56" s="158" t="str">
        <f ca="1">IF(V56="↓↓↑↓",IF(AA56="↓","減少傾向","×"),"判定外")</f>
        <v>判定外</v>
      </c>
      <c r="AC56" s="159" t="str">
        <f ca="1">IF(V56="↑↑↓↑",IF(AA56="↑","増加傾向","×"),"判定外")</f>
        <v>判定外</v>
      </c>
      <c r="AD56" s="161" t="s">
        <v>298</v>
      </c>
      <c r="AE56" s="129"/>
      <c r="AK56" s="110" t="s">
        <v>381</v>
      </c>
      <c r="AL56" s="110" t="s">
        <v>300</v>
      </c>
    </row>
    <row r="57" spans="2:38" ht="14.25" thickBot="1">
      <c r="B57" s="126"/>
      <c r="C57" s="127"/>
      <c r="D57" s="265"/>
      <c r="E57" s="265"/>
      <c r="F57" s="265"/>
      <c r="G57" s="265"/>
      <c r="H57" s="265"/>
      <c r="I57" s="283"/>
      <c r="J57" s="283"/>
      <c r="K57" s="283"/>
      <c r="L57" s="284"/>
      <c r="M57" s="284"/>
      <c r="N57" s="284"/>
      <c r="O57" s="284"/>
      <c r="P57" s="284"/>
      <c r="Q57" s="163"/>
      <c r="R57" s="163"/>
      <c r="S57" s="163"/>
      <c r="T57" s="163"/>
      <c r="U57" s="163"/>
      <c r="V57" s="163"/>
      <c r="W57" s="162"/>
      <c r="X57" s="163"/>
      <c r="Y57" s="162"/>
      <c r="Z57" s="162"/>
      <c r="AA57" s="163"/>
      <c r="AB57" s="162"/>
      <c r="AC57" s="162"/>
      <c r="AD57" s="164"/>
      <c r="AE57" s="129"/>
      <c r="AK57" s="110" t="s">
        <v>382</v>
      </c>
      <c r="AL57" s="110" t="s">
        <v>304</v>
      </c>
    </row>
    <row r="58" spans="2:38">
      <c r="B58" s="126"/>
      <c r="C58" s="127"/>
      <c r="D58" s="265"/>
      <c r="E58" s="265"/>
      <c r="F58" s="265"/>
      <c r="G58" s="265"/>
      <c r="H58" s="265"/>
      <c r="I58" s="340" t="s">
        <v>307</v>
      </c>
      <c r="J58" s="341"/>
      <c r="K58" s="341"/>
      <c r="L58" s="342"/>
      <c r="M58" s="342"/>
      <c r="N58" s="342"/>
      <c r="O58" s="342"/>
      <c r="P58" s="342"/>
      <c r="Q58" s="336" t="s">
        <v>308</v>
      </c>
      <c r="R58" s="324" t="s">
        <v>309</v>
      </c>
      <c r="S58" s="325"/>
      <c r="T58" s="325"/>
      <c r="U58" s="325"/>
      <c r="V58" s="326" t="s">
        <v>310</v>
      </c>
      <c r="W58" s="327"/>
      <c r="X58" s="330" t="s">
        <v>311</v>
      </c>
      <c r="Y58" s="332" t="s">
        <v>312</v>
      </c>
      <c r="Z58" s="333"/>
      <c r="AA58" s="334" t="s">
        <v>313</v>
      </c>
      <c r="AB58" s="332" t="s">
        <v>314</v>
      </c>
      <c r="AC58" s="333"/>
      <c r="AD58" s="338" t="s">
        <v>315</v>
      </c>
      <c r="AE58" s="129"/>
      <c r="AK58" s="110" t="s">
        <v>383</v>
      </c>
      <c r="AL58" s="110" t="s">
        <v>300</v>
      </c>
    </row>
    <row r="59" spans="2:38">
      <c r="B59" s="126"/>
      <c r="C59" s="139" t="s">
        <v>263</v>
      </c>
      <c r="D59" s="274" t="str">
        <f ca="1">Q1</f>
        <v>R2</v>
      </c>
      <c r="E59" s="274" t="str">
        <f ca="1">R1</f>
        <v>R3</v>
      </c>
      <c r="F59" s="274" t="str">
        <f ca="1">S1</f>
        <v>R4</v>
      </c>
      <c r="G59" s="274" t="str">
        <f ca="1">T1</f>
        <v>R5</v>
      </c>
      <c r="H59" s="274" t="str">
        <f ca="1">U1</f>
        <v>R6</v>
      </c>
      <c r="I59" s="278" t="s">
        <v>318</v>
      </c>
      <c r="J59" s="279">
        <v>-0.03</v>
      </c>
      <c r="K59" s="279">
        <v>0.03</v>
      </c>
      <c r="L59" s="274" t="str">
        <f ca="1">Q1</f>
        <v>R2</v>
      </c>
      <c r="M59" s="274" t="str">
        <f ca="1">R1</f>
        <v>R3</v>
      </c>
      <c r="N59" s="274" t="str">
        <f ca="1">S1</f>
        <v>R4</v>
      </c>
      <c r="O59" s="274" t="str">
        <f ca="1">T1</f>
        <v>R5</v>
      </c>
      <c r="P59" s="274" t="str">
        <f ca="1">U1</f>
        <v>R6</v>
      </c>
      <c r="Q59" s="337"/>
      <c r="R59" s="134" t="s">
        <v>319</v>
      </c>
      <c r="S59" s="133" t="s">
        <v>320</v>
      </c>
      <c r="T59" s="133" t="s">
        <v>321</v>
      </c>
      <c r="U59" s="133" t="s">
        <v>322</v>
      </c>
      <c r="V59" s="328"/>
      <c r="W59" s="329"/>
      <c r="X59" s="331"/>
      <c r="Y59" s="135" t="s">
        <v>323</v>
      </c>
      <c r="Z59" s="136" t="s">
        <v>324</v>
      </c>
      <c r="AA59" s="335"/>
      <c r="AB59" s="137" t="s">
        <v>325</v>
      </c>
      <c r="AC59" s="138" t="s">
        <v>326</v>
      </c>
      <c r="AD59" s="339"/>
      <c r="AE59" s="129"/>
      <c r="AK59" s="110" t="s">
        <v>384</v>
      </c>
      <c r="AL59" s="110" t="s">
        <v>317</v>
      </c>
    </row>
    <row r="60" spans="2:38">
      <c r="B60" s="126"/>
      <c r="C60" s="139" t="s">
        <v>225</v>
      </c>
      <c r="D60" s="270">
        <f ca="1">SUMIF('4.経年データ（学部単位）'!A:A,D38,'4.経年データ（学部単位）'!H:H)</f>
        <v>71</v>
      </c>
      <c r="E60" s="270">
        <f ca="1">SUMIF('4.経年データ（学部単位）'!A:A,E38,'4.経年データ（学部単位）'!H:H)</f>
        <v>61</v>
      </c>
      <c r="F60" s="270">
        <f ca="1">SUMIF('4.経年データ（学部単位）'!A:A,F38,'4.経年データ（学部単位）'!H:H)</f>
        <v>66</v>
      </c>
      <c r="G60" s="270">
        <f ca="1">SUMIF('4.経年データ（学部単位）'!A:A,G38,'4.経年データ（学部単位）'!H:H)</f>
        <v>67</v>
      </c>
      <c r="H60" s="270">
        <f ca="1">SUMIF('4.経年データ（学部単位）'!A:A,H38,'4.経年データ（学部単位）'!H:H)</f>
        <v>71</v>
      </c>
      <c r="I60" s="280">
        <f ca="1">AVERAGE(D60:H60)</f>
        <v>67.2</v>
      </c>
      <c r="J60" s="281">
        <f ca="1">I60*0.97</f>
        <v>65.183999999999997</v>
      </c>
      <c r="K60" s="281">
        <f ca="1">I60*1.03</f>
        <v>69.216000000000008</v>
      </c>
      <c r="L60" s="90" t="str">
        <f ca="1">IF(AND(D60&gt;I60*0.97,D60&lt;I60*1.03),"○","×")</f>
        <v>×</v>
      </c>
      <c r="M60" s="90" t="str">
        <f ca="1">IF(AND(E60&gt;I60*0.97,E60&lt;I60*1.03),"○","×")</f>
        <v>×</v>
      </c>
      <c r="N60" s="90" t="str">
        <f ca="1">IF(AND(F60&gt;I60*0.97,F60&lt;I60*1.03),"○","×")</f>
        <v>○</v>
      </c>
      <c r="O60" s="90" t="str">
        <f ca="1">IF(AND(G60&gt;I60*0.97,G60&lt;I60*1.03),"○","×")</f>
        <v>○</v>
      </c>
      <c r="P60" s="90" t="str">
        <f ca="1">IF(AND(H60&gt;I60*0.97,H60&lt;I60*1.03),"○","×")</f>
        <v>×</v>
      </c>
      <c r="Q60" s="143" t="str">
        <f ca="1">IF(COUNTIF(L60:P60,"○")=5,"同程度","―")</f>
        <v>―</v>
      </c>
      <c r="R60" s="134" t="str">
        <f t="shared" ref="R60:U63" ca="1" si="8">IF(E60-D60&gt;0,"↑",IF(E60-D60&lt;0,"↓","－"))</f>
        <v>↓</v>
      </c>
      <c r="S60" s="133" t="str">
        <f t="shared" ca="1" si="8"/>
        <v>↑</v>
      </c>
      <c r="T60" s="133" t="str">
        <f t="shared" ca="1" si="8"/>
        <v>↑</v>
      </c>
      <c r="U60" s="133" t="str">
        <f t="shared" ca="1" si="8"/>
        <v>↑</v>
      </c>
      <c r="V60" s="133" t="str">
        <f ca="1">R60&amp;S60&amp;T60&amp;U60</f>
        <v>↓↑↑↑</v>
      </c>
      <c r="W60" s="147" t="str" cm="1">
        <f t="array" aca="1" ref="W60" ca="1">INDEX($AL$2:$AL$82,MATCH(V60,$AK$2:$AK$82,0),0)</f>
        <v>増加傾向⤴</v>
      </c>
      <c r="X60" s="145" t="str">
        <f ca="1">IF(F60-D60&gt;0,"↑",IF(F60-D60&lt;0,"↓","－"))</f>
        <v>↓</v>
      </c>
      <c r="Y60" s="146" t="str">
        <f ca="1">IF(V60="↓↑↓↓",IF(X60="↓","減少傾向","×"),"判定外")</f>
        <v>判定外</v>
      </c>
      <c r="Z60" s="147" t="str">
        <f ca="1">IF(V60="↑↓↑↑",IF(X60="↑","増加傾向","×"),"判定外")</f>
        <v>判定外</v>
      </c>
      <c r="AA60" s="148" t="str">
        <f ca="1">IF(G60-E60&gt;0,"↑",IF(G60-E60&lt;0,"↓","－"))</f>
        <v>↑</v>
      </c>
      <c r="AB60" s="146" t="str">
        <f ca="1">IF(V60="↓↓↑↓",IF(AA60="↓","減少傾向","×"),"判定外")</f>
        <v>判定外</v>
      </c>
      <c r="AC60" s="147" t="str">
        <f ca="1">IF(V60="↑↑↓↑",IF(AA60="↑","増加傾向","×"),"判定外")</f>
        <v>判定外</v>
      </c>
      <c r="AD60" s="149"/>
      <c r="AE60" s="129"/>
      <c r="AK60" s="110" t="s">
        <v>385</v>
      </c>
      <c r="AL60" s="110" t="s">
        <v>317</v>
      </c>
    </row>
    <row r="61" spans="2:38">
      <c r="B61" s="126"/>
      <c r="C61" s="139" t="s">
        <v>226</v>
      </c>
      <c r="D61" s="275">
        <f ca="1">SUMIF('4.経年データ（学部単位）'!A:A,D38,'4.経年データ（学部単位）'!I:I)</f>
        <v>99</v>
      </c>
      <c r="E61" s="275">
        <f ca="1">SUMIF('4.経年データ（学部単位）'!A:A,E38,'4.経年データ（学部単位）'!I:I)</f>
        <v>110</v>
      </c>
      <c r="F61" s="275">
        <f ca="1">SUMIF('4.経年データ（学部単位）'!A:A,F38,'4.経年データ（学部単位）'!I:I)</f>
        <v>106</v>
      </c>
      <c r="G61" s="275">
        <f ca="1">SUMIF('4.経年データ（学部単位）'!A:A,G38,'4.経年データ（学部単位）'!I:I)</f>
        <v>103</v>
      </c>
      <c r="H61" s="275">
        <f ca="1">SUMIF('4.経年データ（学部単位）'!A:A,H38,'4.経年データ（学部単位）'!I:I)</f>
        <v>99</v>
      </c>
      <c r="I61" s="280">
        <f ca="1">AVERAGE(D61:H61)</f>
        <v>103.4</v>
      </c>
      <c r="J61" s="281">
        <f ca="1">I61*0.97</f>
        <v>100.298</v>
      </c>
      <c r="K61" s="281">
        <f ca="1">I61*1.03</f>
        <v>106.50200000000001</v>
      </c>
      <c r="L61" s="90" t="str">
        <f ca="1">IF(AND(D61&gt;I61*0.97,D61&lt;I61*1.03),"○","×")</f>
        <v>×</v>
      </c>
      <c r="M61" s="90" t="str">
        <f ca="1">IF(AND(E61&gt;I61*0.97,E61&lt;I61*1.03),"○","×")</f>
        <v>×</v>
      </c>
      <c r="N61" s="90" t="str">
        <f ca="1">IF(AND(F61&gt;I61*0.97,F61&lt;I61*1.03),"○","×")</f>
        <v>○</v>
      </c>
      <c r="O61" s="90" t="str">
        <f ca="1">IF(AND(G61&gt;I61*0.97,G61&lt;I61*1.03),"○","×")</f>
        <v>○</v>
      </c>
      <c r="P61" s="90" t="str">
        <f ca="1">IF(AND(H61&gt;I61*0.97,H61&lt;I61*1.03),"○","×")</f>
        <v>×</v>
      </c>
      <c r="Q61" s="143" t="str">
        <f ca="1">IF(COUNTIF(L61:P61,"○")=5,"同程度","―")</f>
        <v>―</v>
      </c>
      <c r="R61" s="134" t="str">
        <f t="shared" ca="1" si="8"/>
        <v>↑</v>
      </c>
      <c r="S61" s="133" t="str">
        <f t="shared" ca="1" si="8"/>
        <v>↓</v>
      </c>
      <c r="T61" s="133" t="str">
        <f t="shared" ca="1" si="8"/>
        <v>↓</v>
      </c>
      <c r="U61" s="133" t="str">
        <f t="shared" ca="1" si="8"/>
        <v>↓</v>
      </c>
      <c r="V61" s="133" t="str">
        <f ca="1">R61&amp;S61&amp;T61&amp;U61</f>
        <v>↑↓↓↓</v>
      </c>
      <c r="W61" s="147" t="str" cm="1">
        <f t="array" aca="1" ref="W61" ca="1">INDEX($AL$2:$AL$82,MATCH(V61,$AK$2:$AK$82,0),0)</f>
        <v>減少傾向⤵</v>
      </c>
      <c r="X61" s="145" t="str">
        <f ca="1">IF(F61-D61&gt;0,"↑",IF(F61-D61&lt;0,"↓","－"))</f>
        <v>↑</v>
      </c>
      <c r="Y61" s="146" t="str">
        <f ca="1">IF(V61="↓↑↓↓",IF(X61="↓","減少傾向","×"),"判定外")</f>
        <v>判定外</v>
      </c>
      <c r="Z61" s="147" t="str">
        <f ca="1">IF(V61="↑↓↑↑",IF(X61="↑","増加傾向","×"),"判定外")</f>
        <v>判定外</v>
      </c>
      <c r="AA61" s="148" t="str">
        <f ca="1">IF(G61-E61&gt;0,"↑",IF(G61-E61&lt;0,"↓","－"))</f>
        <v>↓</v>
      </c>
      <c r="AB61" s="146" t="str">
        <f ca="1">IF(V61="↓↓↑↓",IF(AA61="↓","減少傾向","×"),"判定外")</f>
        <v>判定外</v>
      </c>
      <c r="AC61" s="147" t="str">
        <f ca="1">IF(V61="↑↑↓↑",IF(AA61="↑","増加傾向","×"),"判定外")</f>
        <v>判定外</v>
      </c>
      <c r="AD61" s="149"/>
      <c r="AE61" s="129"/>
      <c r="AK61" s="110" t="s">
        <v>386</v>
      </c>
      <c r="AL61" s="110" t="s">
        <v>317</v>
      </c>
    </row>
    <row r="62" spans="2:38">
      <c r="B62" s="126"/>
      <c r="C62" s="139" t="s">
        <v>276</v>
      </c>
      <c r="D62" s="270">
        <f ca="1">SUM(D60:D61)</f>
        <v>170</v>
      </c>
      <c r="E62" s="270">
        <f ca="1">SUM(E60:E61)</f>
        <v>171</v>
      </c>
      <c r="F62" s="270">
        <f ca="1">SUM(F60:F61)</f>
        <v>172</v>
      </c>
      <c r="G62" s="270">
        <f ca="1">SUM(G60:G61)</f>
        <v>170</v>
      </c>
      <c r="H62" s="270">
        <f ca="1">SUM(H60:H61)</f>
        <v>170</v>
      </c>
      <c r="I62" s="280">
        <f ca="1">AVERAGE(D62:H62)</f>
        <v>170.6</v>
      </c>
      <c r="J62" s="281">
        <f ca="1">I62*0.97</f>
        <v>165.482</v>
      </c>
      <c r="K62" s="281">
        <f ca="1">I62*1.03</f>
        <v>175.71799999999999</v>
      </c>
      <c r="L62" s="90" t="str">
        <f ca="1">IF(AND(D62&gt;I62*0.97,D62&lt;I62*1.03),"○","×")</f>
        <v>○</v>
      </c>
      <c r="M62" s="90" t="str">
        <f ca="1">IF(AND(E62&gt;I62*0.97,E62&lt;I62*1.03),"○","×")</f>
        <v>○</v>
      </c>
      <c r="N62" s="90" t="str">
        <f ca="1">IF(AND(F62&gt;I62*0.97,F62&lt;I62*1.03),"○","×")</f>
        <v>○</v>
      </c>
      <c r="O62" s="90" t="str">
        <f ca="1">IF(AND(G62&gt;I62*0.97,G62&lt;I62*1.03),"○","×")</f>
        <v>○</v>
      </c>
      <c r="P62" s="90" t="str">
        <f ca="1">IF(AND(H62&gt;I62*0.97,H62&lt;I62*1.03),"○","×")</f>
        <v>○</v>
      </c>
      <c r="Q62" s="143" t="str">
        <f ca="1">IF(COUNTIF(L62:P62,"○")=5,"同程度","―")</f>
        <v>同程度</v>
      </c>
      <c r="R62" s="134" t="str">
        <f t="shared" ca="1" si="8"/>
        <v>↑</v>
      </c>
      <c r="S62" s="133" t="str">
        <f t="shared" ca="1" si="8"/>
        <v>↑</v>
      </c>
      <c r="T62" s="133" t="str">
        <f t="shared" ca="1" si="8"/>
        <v>↓</v>
      </c>
      <c r="U62" s="133" t="str">
        <f t="shared" ca="1" si="8"/>
        <v>－</v>
      </c>
      <c r="V62" s="133" t="str">
        <f ca="1">R62&amp;S62&amp;T62&amp;U62</f>
        <v>↑↑↓－</v>
      </c>
      <c r="W62" s="147" t="str" cm="1">
        <f t="array" aca="1" ref="W62" ca="1">INDEX($AL$2:$AL$82,MATCH(V62,$AK$2:$AK$82,0),0)</f>
        <v>年度により増減</v>
      </c>
      <c r="X62" s="145" t="str">
        <f ca="1">IF(F62-D62&gt;0,"↑",IF(F62-D62&lt;0,"↓","－"))</f>
        <v>↑</v>
      </c>
      <c r="Y62" s="146" t="str">
        <f ca="1">IF(V62="↓↑↓↓",IF(X62="↓","減少傾向","×"),"判定外")</f>
        <v>判定外</v>
      </c>
      <c r="Z62" s="147" t="str">
        <f ca="1">IF(V62="↑↓↑↑",IF(X62="↑","増加傾向","×"),"判定外")</f>
        <v>判定外</v>
      </c>
      <c r="AA62" s="148" t="str">
        <f ca="1">IF(G62-E62&gt;0,"↑",IF(G62-E62&lt;0,"↓","－"))</f>
        <v>↓</v>
      </c>
      <c r="AB62" s="146" t="str">
        <f ca="1">IF(V62="↓↓↑↓",IF(AA62="↓","減少傾向","×"),"判定外")</f>
        <v>判定外</v>
      </c>
      <c r="AC62" s="147" t="str">
        <f ca="1">IF(V62="↑↑↓↑",IF(AA62="↑","増加傾向","×"),"判定外")</f>
        <v>判定外</v>
      </c>
      <c r="AD62" s="150" t="s">
        <v>298</v>
      </c>
      <c r="AE62" s="129"/>
      <c r="AK62" s="110" t="s">
        <v>387</v>
      </c>
      <c r="AL62" s="110" t="s">
        <v>300</v>
      </c>
    </row>
    <row r="63" spans="2:38" ht="27.75" thickBot="1">
      <c r="B63" s="126"/>
      <c r="C63" s="139" t="s">
        <v>278</v>
      </c>
      <c r="D63" s="151">
        <f ca="1">ROUND(D61/D62,3)</f>
        <v>0.58199999999999996</v>
      </c>
      <c r="E63" s="151">
        <f ca="1">ROUND(E61/E62,3)</f>
        <v>0.64300000000000002</v>
      </c>
      <c r="F63" s="151">
        <f ca="1">ROUND(F61/F62,3)</f>
        <v>0.61599999999999999</v>
      </c>
      <c r="G63" s="151">
        <f ca="1">ROUND(G61/G62,3)</f>
        <v>0.60599999999999998</v>
      </c>
      <c r="H63" s="151">
        <f ca="1">ROUND(H61/H62,3)</f>
        <v>0.58199999999999996</v>
      </c>
      <c r="I63" s="152">
        <f ca="1">AVERAGE(D63:H63)</f>
        <v>0.60580000000000001</v>
      </c>
      <c r="J63" s="153">
        <f ca="1">I63-0.03</f>
        <v>0.57579999999999998</v>
      </c>
      <c r="K63" s="153">
        <f ca="1">I63+0.03</f>
        <v>0.63580000000000003</v>
      </c>
      <c r="L63" s="282" t="str">
        <f ca="1">IF(AND(D63&gt;I63-0.03,D63&lt;I63+0.03),"○","×")</f>
        <v>○</v>
      </c>
      <c r="M63" s="282" t="str">
        <f ca="1">IF(AND(E63&gt;I63-0.03,E63&lt;I63+0.03),"○","×")</f>
        <v>×</v>
      </c>
      <c r="N63" s="282" t="str">
        <f ca="1">IF(AND(F63&gt;I63-0.03,F63&lt;I63+0.03),"○","×")</f>
        <v>○</v>
      </c>
      <c r="O63" s="282" t="str">
        <f ca="1">IF(AND(G63&gt;I63-0.03,G63&lt;I63+0.03),"○","×")</f>
        <v>○</v>
      </c>
      <c r="P63" s="282" t="str">
        <f ca="1">IF(AND(H63&gt;I63-0.03,H63&lt;I63+0.03),"○","×")</f>
        <v>○</v>
      </c>
      <c r="Q63" s="154" t="str">
        <f ca="1">IF(COUNTIF(L63:P63,"○")=5,"同程度","―")</f>
        <v>―</v>
      </c>
      <c r="R63" s="155" t="str">
        <f t="shared" ca="1" si="8"/>
        <v>↑</v>
      </c>
      <c r="S63" s="117" t="str">
        <f t="shared" ca="1" si="8"/>
        <v>↓</v>
      </c>
      <c r="T63" s="117" t="str">
        <f t="shared" ca="1" si="8"/>
        <v>↓</v>
      </c>
      <c r="U63" s="117" t="str">
        <f t="shared" ca="1" si="8"/>
        <v>↓</v>
      </c>
      <c r="V63" s="117" t="str">
        <f ca="1">R63&amp;S63&amp;T63&amp;U63</f>
        <v>↑↓↓↓</v>
      </c>
      <c r="W63" s="159" t="str" cm="1">
        <f t="array" aca="1" ref="W63" ca="1">INDEX($AL$2:$AL$82,MATCH(V63,$AK$2:$AK$82,0),0)</f>
        <v>減少傾向⤵</v>
      </c>
      <c r="X63" s="157" t="str">
        <f ca="1">IF(F63-D63&gt;0,"↑",IF(F63-D63&lt;0,"↓","－"))</f>
        <v>↑</v>
      </c>
      <c r="Y63" s="158" t="str">
        <f ca="1">IF(V63="↓↑↓↓",IF(X63="↓","減少傾向","×"),"判定外")</f>
        <v>判定外</v>
      </c>
      <c r="Z63" s="159" t="str">
        <f ca="1">IF(V63="↑↓↑↑",IF(X63="↑","増加傾向","×"),"判定外")</f>
        <v>判定外</v>
      </c>
      <c r="AA63" s="160" t="str">
        <f ca="1">IF(G63-E63&gt;0,"↑",IF(G63-E63&lt;0,"↓","－"))</f>
        <v>↓</v>
      </c>
      <c r="AB63" s="158" t="str">
        <f ca="1">IF(V63="↓↓↑↓",IF(AA63="↓","減少傾向","×"),"判定外")</f>
        <v>判定外</v>
      </c>
      <c r="AC63" s="159" t="str">
        <f ca="1">IF(V63="↑↑↓↑",IF(AA63="↑","増加傾向","×"),"判定外")</f>
        <v>判定外</v>
      </c>
      <c r="AD63" s="161" t="s">
        <v>224</v>
      </c>
      <c r="AE63" s="129"/>
      <c r="AK63" s="110" t="s">
        <v>388</v>
      </c>
      <c r="AL63" s="110" t="s">
        <v>317</v>
      </c>
    </row>
    <row r="64" spans="2:38" ht="14.25" thickBot="1">
      <c r="B64" s="126"/>
      <c r="C64" s="127"/>
      <c r="D64" s="265"/>
      <c r="E64" s="265"/>
      <c r="F64" s="265"/>
      <c r="G64" s="265"/>
      <c r="H64" s="265"/>
      <c r="I64" s="283"/>
      <c r="J64" s="283"/>
      <c r="K64" s="283"/>
      <c r="L64" s="284"/>
      <c r="M64" s="284"/>
      <c r="N64" s="284"/>
      <c r="O64" s="284"/>
      <c r="P64" s="284"/>
      <c r="Q64" s="163"/>
      <c r="R64" s="163"/>
      <c r="S64" s="163"/>
      <c r="T64" s="163"/>
      <c r="U64" s="163"/>
      <c r="V64" s="163"/>
      <c r="W64" s="162"/>
      <c r="X64" s="163"/>
      <c r="Y64" s="162"/>
      <c r="Z64" s="162"/>
      <c r="AA64" s="163"/>
      <c r="AB64" s="162"/>
      <c r="AC64" s="162"/>
      <c r="AD64" s="164"/>
      <c r="AE64" s="129"/>
      <c r="AK64" s="110" t="s">
        <v>389</v>
      </c>
      <c r="AL64" s="110" t="s">
        <v>298</v>
      </c>
    </row>
    <row r="65" spans="2:38">
      <c r="B65" s="126"/>
      <c r="C65" s="127"/>
      <c r="D65" s="265"/>
      <c r="E65" s="265"/>
      <c r="F65" s="265"/>
      <c r="G65" s="265"/>
      <c r="H65" s="265"/>
      <c r="I65" s="343" t="s">
        <v>307</v>
      </c>
      <c r="J65" s="344"/>
      <c r="K65" s="344"/>
      <c r="L65" s="344"/>
      <c r="M65" s="344"/>
      <c r="N65" s="344"/>
      <c r="O65" s="344"/>
      <c r="P65" s="341"/>
      <c r="Q65" s="322" t="s">
        <v>308</v>
      </c>
      <c r="R65" s="324" t="s">
        <v>309</v>
      </c>
      <c r="S65" s="325"/>
      <c r="T65" s="325"/>
      <c r="U65" s="325"/>
      <c r="V65" s="326" t="s">
        <v>310</v>
      </c>
      <c r="W65" s="327"/>
      <c r="X65" s="330" t="s">
        <v>311</v>
      </c>
      <c r="Y65" s="332" t="s">
        <v>312</v>
      </c>
      <c r="Z65" s="333"/>
      <c r="AA65" s="334" t="s">
        <v>313</v>
      </c>
      <c r="AB65" s="332" t="s">
        <v>314</v>
      </c>
      <c r="AC65" s="333"/>
      <c r="AD65" s="338" t="s">
        <v>315</v>
      </c>
      <c r="AE65" s="129"/>
      <c r="AK65" s="110" t="s">
        <v>390</v>
      </c>
      <c r="AL65" s="110" t="s">
        <v>317</v>
      </c>
    </row>
    <row r="66" spans="2:38">
      <c r="B66" s="126"/>
      <c r="C66" s="139" t="s">
        <v>435</v>
      </c>
      <c r="D66" s="274" t="str">
        <f ca="1">Q1</f>
        <v>R2</v>
      </c>
      <c r="E66" s="274" t="str">
        <f ca="1">R1</f>
        <v>R3</v>
      </c>
      <c r="F66" s="274" t="str">
        <f ca="1">S1</f>
        <v>R4</v>
      </c>
      <c r="G66" s="274" t="str">
        <f ca="1">T1</f>
        <v>R5</v>
      </c>
      <c r="H66" s="274" t="str">
        <f ca="1">U1</f>
        <v>R6</v>
      </c>
      <c r="I66" s="278" t="s">
        <v>318</v>
      </c>
      <c r="J66" s="279">
        <v>-0.03</v>
      </c>
      <c r="K66" s="279">
        <v>0.03</v>
      </c>
      <c r="L66" s="274" t="str">
        <f ca="1">Q1</f>
        <v>R2</v>
      </c>
      <c r="M66" s="274" t="str">
        <f ca="1">R1</f>
        <v>R3</v>
      </c>
      <c r="N66" s="274" t="str">
        <f ca="1">S1</f>
        <v>R4</v>
      </c>
      <c r="O66" s="274" t="str">
        <f ca="1">T1</f>
        <v>R5</v>
      </c>
      <c r="P66" s="274" t="str">
        <f ca="1">U1</f>
        <v>R6</v>
      </c>
      <c r="Q66" s="323"/>
      <c r="R66" s="134" t="s">
        <v>319</v>
      </c>
      <c r="S66" s="133" t="s">
        <v>320</v>
      </c>
      <c r="T66" s="133" t="s">
        <v>321</v>
      </c>
      <c r="U66" s="133" t="s">
        <v>322</v>
      </c>
      <c r="V66" s="328"/>
      <c r="W66" s="329"/>
      <c r="X66" s="331"/>
      <c r="Y66" s="135" t="s">
        <v>323</v>
      </c>
      <c r="Z66" s="136" t="s">
        <v>324</v>
      </c>
      <c r="AA66" s="335"/>
      <c r="AB66" s="137" t="s">
        <v>325</v>
      </c>
      <c r="AC66" s="138" t="s">
        <v>326</v>
      </c>
      <c r="AD66" s="339"/>
      <c r="AE66" s="129"/>
      <c r="AK66" s="110" t="s">
        <v>391</v>
      </c>
      <c r="AL66" s="110" t="s">
        <v>317</v>
      </c>
    </row>
    <row r="67" spans="2:38">
      <c r="B67" s="126"/>
      <c r="C67" s="139" t="s">
        <v>225</v>
      </c>
      <c r="D67" s="270">
        <f ca="1">SUMIF('4.経年データ（学部単位）'!A:A,D38,'4.経年データ（学部単位）'!J:J)</f>
        <v>137</v>
      </c>
      <c r="E67" s="270">
        <f ca="1">SUMIF('4.経年データ（学部単位）'!A:A,E38,'4.経年データ（学部単位）'!J:J)</f>
        <v>140</v>
      </c>
      <c r="F67" s="270">
        <f ca="1">SUMIF('4.経年データ（学部単位）'!A:A,F38,'4.経年データ（学部単位）'!J:J)</f>
        <v>132</v>
      </c>
      <c r="G67" s="270">
        <f ca="1">SUMIF('4.経年データ（学部単位）'!A:A,G38,'4.経年データ（学部単位）'!J:J)</f>
        <v>128</v>
      </c>
      <c r="H67" s="270">
        <f ca="1">SUMIF('4.経年データ（学部単位）'!A:A,H38,'4.経年データ（学部単位）'!J:J)</f>
        <v>126</v>
      </c>
      <c r="I67" s="280">
        <f ca="1">AVERAGE(D67:H67)</f>
        <v>132.6</v>
      </c>
      <c r="J67" s="281">
        <f ca="1">I67*0.97</f>
        <v>128.62199999999999</v>
      </c>
      <c r="K67" s="281">
        <f ca="1">I67*1.03</f>
        <v>136.578</v>
      </c>
      <c r="L67" s="90" t="str">
        <f ca="1">IF(AND(D67&gt;I67*0.97,D67&lt;I67*1.03),"○","×")</f>
        <v>×</v>
      </c>
      <c r="M67" s="90" t="str">
        <f ca="1">IF(AND(E67&gt;I67*0.97,E67&lt;I67*1.03),"○","×")</f>
        <v>×</v>
      </c>
      <c r="N67" s="90" t="str">
        <f ca="1">IF(AND(F67&gt;I67*0.97,F67&lt;I67*1.03),"○","×")</f>
        <v>○</v>
      </c>
      <c r="O67" s="90" t="str">
        <f ca="1">IF(AND(G67&gt;I67*0.97,G67&lt;I67*1.03),"○","×")</f>
        <v>×</v>
      </c>
      <c r="P67" s="90" t="str">
        <f ca="1">IF(AND(H67&gt;I67*0.97,H67&lt;I67*1.03),"○","×")</f>
        <v>×</v>
      </c>
      <c r="Q67" s="143" t="str">
        <f ca="1">IF(COUNTIF(L67:P67,"○")=5,"同程度","―")</f>
        <v>―</v>
      </c>
      <c r="R67" s="134" t="str">
        <f t="shared" ref="R67:U70" ca="1" si="9">IF(E67-D67&gt;0,"↑",IF(E67-D67&lt;0,"↓","－"))</f>
        <v>↑</v>
      </c>
      <c r="S67" s="133" t="str">
        <f t="shared" ca="1" si="9"/>
        <v>↓</v>
      </c>
      <c r="T67" s="133" t="str">
        <f t="shared" ca="1" si="9"/>
        <v>↓</v>
      </c>
      <c r="U67" s="133" t="str">
        <f t="shared" ca="1" si="9"/>
        <v>↓</v>
      </c>
      <c r="V67" s="133" t="str">
        <f ca="1">R67&amp;S67&amp;T67&amp;U67</f>
        <v>↑↓↓↓</v>
      </c>
      <c r="W67" s="147" t="str" cm="1">
        <f t="array" aca="1" ref="W67" ca="1">INDEX($AL$2:$AL$82,MATCH(V67,$AK$2:$AK$82,0),0)</f>
        <v>減少傾向⤵</v>
      </c>
      <c r="X67" s="145" t="str">
        <f ca="1">IF(F67-D67&gt;0,"↑",IF(F67-D67&lt;0,"↓","－"))</f>
        <v>↓</v>
      </c>
      <c r="Y67" s="146" t="str">
        <f ca="1">IF(V67="↓↑↓↓",IF(X67="↓","減少傾向","×"),"判定外")</f>
        <v>判定外</v>
      </c>
      <c r="Z67" s="147" t="str">
        <f ca="1">IF(V67="↑↓↑↑",IF(X67="↑","増加傾向","×"),"判定外")</f>
        <v>判定外</v>
      </c>
      <c r="AA67" s="148" t="str">
        <f ca="1">IF(G67-E67&gt;0,"↑",IF(G67-E67&lt;0,"↓","－"))</f>
        <v>↓</v>
      </c>
      <c r="AB67" s="146" t="str">
        <f ca="1">IF(V67="↓↓↑↓",IF(AA67="↓","減少傾向","×"),"判定外")</f>
        <v>判定外</v>
      </c>
      <c r="AC67" s="147" t="str">
        <f ca="1">IF(V67="↑↑↓↑",IF(AA67="↑","増加傾向","×"),"判定外")</f>
        <v>判定外</v>
      </c>
      <c r="AD67" s="149"/>
      <c r="AE67" s="129"/>
      <c r="AK67" s="110" t="s">
        <v>392</v>
      </c>
      <c r="AL67" s="110" t="s">
        <v>317</v>
      </c>
    </row>
    <row r="68" spans="2:38">
      <c r="B68" s="126"/>
      <c r="C68" s="139" t="s">
        <v>226</v>
      </c>
      <c r="D68" s="275">
        <f ca="1">SUMIF('4.経年データ（学部単位）'!A:A,D38,'4.経年データ（学部単位）'!K:K)</f>
        <v>65</v>
      </c>
      <c r="E68" s="275">
        <f ca="1">SUMIF('4.経年データ（学部単位）'!A:A,E38,'4.経年データ（学部単位）'!K:K)</f>
        <v>67</v>
      </c>
      <c r="F68" s="275">
        <f ca="1">SUMIF('4.経年データ（学部単位）'!A:A,F38,'4.経年データ（学部単位）'!K:K)</f>
        <v>75</v>
      </c>
      <c r="G68" s="275">
        <f ca="1">SUMIF('4.経年データ（学部単位）'!A:A,G38,'4.経年データ（学部単位）'!K:K)</f>
        <v>80</v>
      </c>
      <c r="H68" s="275">
        <f ca="1">SUMIF('4.経年データ（学部単位）'!A:A,H38,'4.経年データ（学部単位）'!K:K)</f>
        <v>80</v>
      </c>
      <c r="I68" s="280">
        <f ca="1">AVERAGE(D68:H68)</f>
        <v>73.400000000000006</v>
      </c>
      <c r="J68" s="281">
        <f ca="1">I68*0.97</f>
        <v>71.198000000000008</v>
      </c>
      <c r="K68" s="281">
        <f ca="1">I68*1.03</f>
        <v>75.602000000000004</v>
      </c>
      <c r="L68" s="90" t="str">
        <f ca="1">IF(AND(D68&gt;I68*0.97,D68&lt;I68*1.03),"○","×")</f>
        <v>×</v>
      </c>
      <c r="M68" s="90" t="str">
        <f ca="1">IF(AND(E68&gt;I68*0.97,E68&lt;I68*1.03),"○","×")</f>
        <v>×</v>
      </c>
      <c r="N68" s="90" t="str">
        <f ca="1">IF(AND(F68&gt;I68*0.97,F68&lt;I68*1.03),"○","×")</f>
        <v>○</v>
      </c>
      <c r="O68" s="90" t="str">
        <f ca="1">IF(AND(G68&gt;I68*0.97,G68&lt;I68*1.03),"○","×")</f>
        <v>×</v>
      </c>
      <c r="P68" s="90" t="str">
        <f ca="1">IF(AND(H68&gt;I68*0.97,H68&lt;I68*1.03),"○","×")</f>
        <v>×</v>
      </c>
      <c r="Q68" s="143" t="str">
        <f ca="1">IF(COUNTIF(L68:P68,"○")=5,"同程度","―")</f>
        <v>―</v>
      </c>
      <c r="R68" s="134" t="str">
        <f t="shared" ca="1" si="9"/>
        <v>↑</v>
      </c>
      <c r="S68" s="133" t="str">
        <f t="shared" ca="1" si="9"/>
        <v>↑</v>
      </c>
      <c r="T68" s="133" t="str">
        <f t="shared" ca="1" si="9"/>
        <v>↑</v>
      </c>
      <c r="U68" s="133" t="str">
        <f t="shared" ca="1" si="9"/>
        <v>－</v>
      </c>
      <c r="V68" s="133" t="str">
        <f ca="1">R68&amp;S68&amp;T68&amp;U68</f>
        <v>↑↑↑－</v>
      </c>
      <c r="W68" s="147" t="str" cm="1">
        <f t="array" aca="1" ref="W68" ca="1">INDEX($AL$2:$AL$82,MATCH(V68,$AK$2:$AK$82,0),0)</f>
        <v>増加傾向⤴</v>
      </c>
      <c r="X68" s="145" t="str">
        <f ca="1">IF(F68-D68&gt;0,"↑",IF(F68-D68&lt;0,"↓","－"))</f>
        <v>↑</v>
      </c>
      <c r="Y68" s="146" t="str">
        <f ca="1">IF(V68="↓↑↓↓",IF(X68="↓","減少傾向","×"),"判定外")</f>
        <v>判定外</v>
      </c>
      <c r="Z68" s="147" t="str">
        <f ca="1">IF(V68="↑↓↑↑",IF(X68="↑","増加傾向","×"),"判定外")</f>
        <v>判定外</v>
      </c>
      <c r="AA68" s="148" t="str">
        <f ca="1">IF(G68-E68&gt;0,"↑",IF(G68-E68&lt;0,"↓","－"))</f>
        <v>↑</v>
      </c>
      <c r="AB68" s="146" t="str">
        <f ca="1">IF(V68="↓↓↑↓",IF(AA68="↓","減少傾向","×"),"判定外")</f>
        <v>判定外</v>
      </c>
      <c r="AC68" s="147" t="str">
        <f ca="1">IF(V68="↑↑↓↑",IF(AA68="↑","増加傾向","×"),"判定外")</f>
        <v>判定外</v>
      </c>
      <c r="AD68" s="149"/>
      <c r="AE68" s="129"/>
      <c r="AK68" s="110" t="s">
        <v>393</v>
      </c>
      <c r="AL68" s="110" t="s">
        <v>366</v>
      </c>
    </row>
    <row r="69" spans="2:38">
      <c r="B69" s="126"/>
      <c r="C69" s="139" t="s">
        <v>276</v>
      </c>
      <c r="D69" s="270">
        <f ca="1">SUM(D67:D68)</f>
        <v>202</v>
      </c>
      <c r="E69" s="270">
        <f ca="1">SUM(E67:E68)</f>
        <v>207</v>
      </c>
      <c r="F69" s="270">
        <f ca="1">SUM(F67:F68)</f>
        <v>207</v>
      </c>
      <c r="G69" s="270">
        <f ca="1">SUM(G67:G68)</f>
        <v>208</v>
      </c>
      <c r="H69" s="270">
        <f ca="1">SUM(H67:H68)</f>
        <v>206</v>
      </c>
      <c r="I69" s="280">
        <f ca="1">AVERAGE(D69:H69)</f>
        <v>206</v>
      </c>
      <c r="J69" s="281">
        <f ca="1">I69*0.97</f>
        <v>199.82</v>
      </c>
      <c r="K69" s="281">
        <f ca="1">I69*1.03</f>
        <v>212.18</v>
      </c>
      <c r="L69" s="90" t="str">
        <f ca="1">IF(AND(D69&gt;I69*0.97,D69&lt;I69*1.03),"○","×")</f>
        <v>○</v>
      </c>
      <c r="M69" s="90" t="str">
        <f ca="1">IF(AND(E69&gt;I69*0.97,E69&lt;I69*1.03),"○","×")</f>
        <v>○</v>
      </c>
      <c r="N69" s="90" t="str">
        <f ca="1">IF(AND(F69&gt;I69*0.97,F69&lt;I69*1.03),"○","×")</f>
        <v>○</v>
      </c>
      <c r="O69" s="90" t="str">
        <f ca="1">IF(AND(G69&gt;I69*0.97,G69&lt;I69*1.03),"○","×")</f>
        <v>○</v>
      </c>
      <c r="P69" s="90" t="str">
        <f ca="1">IF(AND(H69&gt;I69*0.97,H69&lt;I69*1.03),"○","×")</f>
        <v>○</v>
      </c>
      <c r="Q69" s="143" t="str">
        <f ca="1">IF(COUNTIF(L69:P69,"○")=5,"同程度","―")</f>
        <v>同程度</v>
      </c>
      <c r="R69" s="134" t="str">
        <f t="shared" ca="1" si="9"/>
        <v>↑</v>
      </c>
      <c r="S69" s="133" t="str">
        <f t="shared" ca="1" si="9"/>
        <v>－</v>
      </c>
      <c r="T69" s="133" t="str">
        <f t="shared" ca="1" si="9"/>
        <v>↑</v>
      </c>
      <c r="U69" s="133" t="str">
        <f t="shared" ca="1" si="9"/>
        <v>↓</v>
      </c>
      <c r="V69" s="133" t="str">
        <f ca="1">R69&amp;S69&amp;T69&amp;U69</f>
        <v>↑－↑↓</v>
      </c>
      <c r="W69" s="147" t="str" cm="1">
        <f t="array" aca="1" ref="W69" ca="1">INDEX($AL$2:$AL$82,MATCH(V69,$AK$2:$AK$82,0),0)</f>
        <v>最新年度のみ減少</v>
      </c>
      <c r="X69" s="145" t="str">
        <f ca="1">IF(F69-D69&gt;0,"↑",IF(F69-D69&lt;0,"↓","－"))</f>
        <v>↑</v>
      </c>
      <c r="Y69" s="146" t="str">
        <f ca="1">IF(V69="↓↑↓↓",IF(X69="↓","減少傾向","×"),"判定外")</f>
        <v>判定外</v>
      </c>
      <c r="Z69" s="147" t="str">
        <f ca="1">IF(V69="↑↓↑↑",IF(X69="↑","増加傾向","×"),"判定外")</f>
        <v>判定外</v>
      </c>
      <c r="AA69" s="148" t="str">
        <f ca="1">IF(G69-E69&gt;0,"↑",IF(G69-E69&lt;0,"↓","－"))</f>
        <v>↑</v>
      </c>
      <c r="AB69" s="146" t="str">
        <f ca="1">IF(V69="↓↓↑↓",IF(AA69="↓","減少傾向","×"),"判定外")</f>
        <v>判定外</v>
      </c>
      <c r="AC69" s="147" t="str">
        <f ca="1">IF(V69="↑↑↓↑",IF(AA69="↑","増加傾向","×"),"判定外")</f>
        <v>判定外</v>
      </c>
      <c r="AD69" s="150" t="s">
        <v>298</v>
      </c>
      <c r="AE69" s="129"/>
      <c r="AK69" s="110" t="s">
        <v>394</v>
      </c>
      <c r="AL69" s="110" t="s">
        <v>338</v>
      </c>
    </row>
    <row r="70" spans="2:38" ht="27.75" thickBot="1">
      <c r="B70" s="126"/>
      <c r="C70" s="139" t="s">
        <v>278</v>
      </c>
      <c r="D70" s="151">
        <f ca="1">ROUND(D68/D69,3)</f>
        <v>0.32200000000000001</v>
      </c>
      <c r="E70" s="151">
        <f ca="1">ROUND(E68/E69,3)</f>
        <v>0.32400000000000001</v>
      </c>
      <c r="F70" s="151">
        <f ca="1">ROUND(F68/F69,3)</f>
        <v>0.36199999999999999</v>
      </c>
      <c r="G70" s="151">
        <f ca="1">ROUND(G68/G69,3)</f>
        <v>0.38500000000000001</v>
      </c>
      <c r="H70" s="151">
        <f ca="1">ROUND(H68/H69,3)</f>
        <v>0.38800000000000001</v>
      </c>
      <c r="I70" s="152">
        <f ca="1">AVERAGE(D70:H70)</f>
        <v>0.35620000000000002</v>
      </c>
      <c r="J70" s="153">
        <f ca="1">I70-0.03</f>
        <v>0.32620000000000005</v>
      </c>
      <c r="K70" s="153">
        <f ca="1">I70+0.03</f>
        <v>0.38619999999999999</v>
      </c>
      <c r="L70" s="282" t="str">
        <f ca="1">IF(AND(D70&gt;I70-0.03,D70&lt;I70+0.03),"○","×")</f>
        <v>×</v>
      </c>
      <c r="M70" s="282" t="str">
        <f ca="1">IF(AND(E70&gt;I70-0.03,E70&lt;I70+0.03),"○","×")</f>
        <v>×</v>
      </c>
      <c r="N70" s="282" t="str">
        <f ca="1">IF(AND(F70&gt;I70-0.03,F70&lt;I70+0.03),"○","×")</f>
        <v>○</v>
      </c>
      <c r="O70" s="282" t="str">
        <f ca="1">IF(AND(G70&gt;I70-0.03,G70&lt;I70+0.03),"○","×")</f>
        <v>○</v>
      </c>
      <c r="P70" s="282" t="str">
        <f ca="1">IF(AND(H70&gt;I70-0.03,H70&lt;I70+0.03),"○","×")</f>
        <v>×</v>
      </c>
      <c r="Q70" s="154" t="str">
        <f ca="1">IF(COUNTIF(L70:P70,"○")=5,"同程度","―")</f>
        <v>―</v>
      </c>
      <c r="R70" s="155" t="str">
        <f t="shared" ca="1" si="9"/>
        <v>↑</v>
      </c>
      <c r="S70" s="117" t="str">
        <f t="shared" ca="1" si="9"/>
        <v>↑</v>
      </c>
      <c r="T70" s="117" t="str">
        <f t="shared" ca="1" si="9"/>
        <v>↑</v>
      </c>
      <c r="U70" s="117" t="str">
        <f t="shared" ca="1" si="9"/>
        <v>↑</v>
      </c>
      <c r="V70" s="117" t="str">
        <f ca="1">R70&amp;S70&amp;T70&amp;U70</f>
        <v>↑↑↑↑</v>
      </c>
      <c r="W70" s="159" t="str" cm="1">
        <f t="array" aca="1" ref="W70" ca="1">INDEX($AL$2:$AL$82,MATCH(V70,$AK$2:$AK$82,0),0)</f>
        <v>増加傾向⤴</v>
      </c>
      <c r="X70" s="157" t="str">
        <f ca="1">IF(F70-D70&gt;0,"↑",IF(F70-D70&lt;0,"↓","－"))</f>
        <v>↑</v>
      </c>
      <c r="Y70" s="158" t="str">
        <f ca="1">IF(V70="↓↑↓↓",IF(X70="↓","減少傾向","×"),"判定外")</f>
        <v>判定外</v>
      </c>
      <c r="Z70" s="159" t="str">
        <f ca="1">IF(V70="↑↓↑↑",IF(X70="↑","増加傾向","×"),"判定外")</f>
        <v>判定外</v>
      </c>
      <c r="AA70" s="160" t="str">
        <f ca="1">IF(G70-E70&gt;0,"↑",IF(G70-E70&lt;0,"↓","－"))</f>
        <v>↑</v>
      </c>
      <c r="AB70" s="158" t="str">
        <f ca="1">IF(V70="↓↓↑↓",IF(AA70="↓","減少傾向","×"),"判定外")</f>
        <v>判定外</v>
      </c>
      <c r="AC70" s="159" t="str">
        <f ca="1">IF(V70="↑↑↓↑",IF(AA70="↑","増加傾向","×"),"判定外")</f>
        <v>判定外</v>
      </c>
      <c r="AD70" s="161" t="s">
        <v>223</v>
      </c>
      <c r="AE70" s="129"/>
      <c r="AK70" s="110" t="s">
        <v>395</v>
      </c>
      <c r="AL70" s="110" t="s">
        <v>338</v>
      </c>
    </row>
    <row r="71" spans="2:38" ht="14.25" thickBot="1">
      <c r="B71" s="126"/>
      <c r="C71" s="127"/>
      <c r="D71" s="265"/>
      <c r="E71" s="265"/>
      <c r="F71" s="265"/>
      <c r="G71" s="265"/>
      <c r="H71" s="265"/>
      <c r="I71" s="283"/>
      <c r="J71" s="283"/>
      <c r="K71" s="283"/>
      <c r="L71" s="284"/>
      <c r="M71" s="284"/>
      <c r="N71" s="284"/>
      <c r="O71" s="284"/>
      <c r="P71" s="284"/>
      <c r="Q71" s="163"/>
      <c r="R71" s="163"/>
      <c r="S71" s="163"/>
      <c r="T71" s="163"/>
      <c r="U71" s="163"/>
      <c r="V71" s="163"/>
      <c r="W71" s="162"/>
      <c r="X71" s="163"/>
      <c r="Y71" s="162"/>
      <c r="Z71" s="162"/>
      <c r="AA71" s="163"/>
      <c r="AB71" s="162"/>
      <c r="AC71" s="162"/>
      <c r="AD71" s="164"/>
      <c r="AE71" s="129"/>
      <c r="AK71" s="110" t="s">
        <v>396</v>
      </c>
      <c r="AL71" s="110" t="s">
        <v>317</v>
      </c>
    </row>
    <row r="72" spans="2:38">
      <c r="B72" s="126"/>
      <c r="C72" s="127"/>
      <c r="D72" s="265"/>
      <c r="E72" s="265"/>
      <c r="F72" s="265"/>
      <c r="G72" s="265"/>
      <c r="H72" s="265"/>
      <c r="I72" s="340" t="s">
        <v>307</v>
      </c>
      <c r="J72" s="341"/>
      <c r="K72" s="341"/>
      <c r="L72" s="342"/>
      <c r="M72" s="342"/>
      <c r="N72" s="342"/>
      <c r="O72" s="342"/>
      <c r="P72" s="342"/>
      <c r="Q72" s="336" t="s">
        <v>308</v>
      </c>
      <c r="R72" s="324" t="s">
        <v>309</v>
      </c>
      <c r="S72" s="325"/>
      <c r="T72" s="325"/>
      <c r="U72" s="325"/>
      <c r="V72" s="326" t="s">
        <v>310</v>
      </c>
      <c r="W72" s="327"/>
      <c r="X72" s="330" t="s">
        <v>311</v>
      </c>
      <c r="Y72" s="332" t="s">
        <v>312</v>
      </c>
      <c r="Z72" s="333"/>
      <c r="AA72" s="334" t="s">
        <v>313</v>
      </c>
      <c r="AB72" s="332" t="s">
        <v>314</v>
      </c>
      <c r="AC72" s="333"/>
      <c r="AD72" s="338" t="s">
        <v>315</v>
      </c>
      <c r="AE72" s="129"/>
      <c r="AK72" s="110" t="s">
        <v>397</v>
      </c>
      <c r="AL72" s="110" t="s">
        <v>338</v>
      </c>
    </row>
    <row r="73" spans="2:38" s="111" customFormat="1">
      <c r="B73" s="175"/>
      <c r="C73" s="139" t="s">
        <v>264</v>
      </c>
      <c r="D73" s="274" t="str">
        <f ca="1">Q1</f>
        <v>R2</v>
      </c>
      <c r="E73" s="274" t="str">
        <f ca="1">R1</f>
        <v>R3</v>
      </c>
      <c r="F73" s="274" t="str">
        <f ca="1">S1</f>
        <v>R4</v>
      </c>
      <c r="G73" s="274" t="str">
        <f ca="1">T1</f>
        <v>R5</v>
      </c>
      <c r="H73" s="274" t="str">
        <f ca="1">U1</f>
        <v>R6</v>
      </c>
      <c r="I73" s="278" t="s">
        <v>318</v>
      </c>
      <c r="J73" s="279">
        <v>-0.03</v>
      </c>
      <c r="K73" s="279">
        <v>0.03</v>
      </c>
      <c r="L73" s="274" t="str">
        <f ca="1">Q1</f>
        <v>R2</v>
      </c>
      <c r="M73" s="274" t="str">
        <f ca="1">R1</f>
        <v>R3</v>
      </c>
      <c r="N73" s="274" t="str">
        <f ca="1">S1</f>
        <v>R4</v>
      </c>
      <c r="O73" s="274" t="str">
        <f ca="1">T1</f>
        <v>R5</v>
      </c>
      <c r="P73" s="274" t="str">
        <f ca="1">U1</f>
        <v>R6</v>
      </c>
      <c r="Q73" s="337"/>
      <c r="R73" s="134" t="s">
        <v>319</v>
      </c>
      <c r="S73" s="133" t="s">
        <v>320</v>
      </c>
      <c r="T73" s="133" t="s">
        <v>321</v>
      </c>
      <c r="U73" s="133" t="s">
        <v>322</v>
      </c>
      <c r="V73" s="328"/>
      <c r="W73" s="329"/>
      <c r="X73" s="331"/>
      <c r="Y73" s="135" t="s">
        <v>323</v>
      </c>
      <c r="Z73" s="136" t="s">
        <v>324</v>
      </c>
      <c r="AA73" s="335"/>
      <c r="AB73" s="137" t="s">
        <v>325</v>
      </c>
      <c r="AC73" s="138" t="s">
        <v>326</v>
      </c>
      <c r="AD73" s="339"/>
      <c r="AE73" s="129"/>
      <c r="AF73" s="102"/>
      <c r="AG73" s="102"/>
      <c r="AH73" s="102"/>
      <c r="AI73" s="102"/>
      <c r="AJ73" s="102"/>
      <c r="AK73" s="110" t="s">
        <v>398</v>
      </c>
      <c r="AL73" s="110" t="s">
        <v>298</v>
      </c>
    </row>
    <row r="74" spans="2:38">
      <c r="B74" s="126"/>
      <c r="C74" s="139" t="s">
        <v>225</v>
      </c>
      <c r="D74" s="270">
        <f ca="1">SUMIF('4.経年データ（学部単位）'!A:A,D38,'4.経年データ（学部単位）'!L:L)</f>
        <v>32</v>
      </c>
      <c r="E74" s="270">
        <f ca="1">SUMIF('4.経年データ（学部単位）'!A:A,E38,'4.経年データ（学部単位）'!L:L)</f>
        <v>28</v>
      </c>
      <c r="F74" s="270">
        <f ca="1">SUMIF('4.経年データ（学部単位）'!A:A,F38,'4.経年データ（学部単位）'!L:L)</f>
        <v>27</v>
      </c>
      <c r="G74" s="270">
        <f ca="1">SUMIF('4.経年データ（学部単位）'!A:A,G38,'4.経年データ（学部単位）'!L:L)</f>
        <v>31</v>
      </c>
      <c r="H74" s="270">
        <f ca="1">SUMIF('4.経年データ（学部単位）'!A:A,H38,'4.経年データ（学部単位）'!L:L)</f>
        <v>31</v>
      </c>
      <c r="I74" s="280">
        <f ca="1">AVERAGE(D74:H74)</f>
        <v>29.8</v>
      </c>
      <c r="J74" s="281">
        <f ca="1">I74*0.97</f>
        <v>28.905999999999999</v>
      </c>
      <c r="K74" s="281">
        <f ca="1">I74*1.03</f>
        <v>30.694000000000003</v>
      </c>
      <c r="L74" s="90" t="str">
        <f ca="1">IF(AND(D74&gt;I74*0.97,D74&lt;I74*1.03),"○","×")</f>
        <v>×</v>
      </c>
      <c r="M74" s="90" t="str">
        <f ca="1">IF(AND(E74&gt;I74*0.97,E74&lt;I74*1.03),"○","×")</f>
        <v>×</v>
      </c>
      <c r="N74" s="90" t="str">
        <f ca="1">IF(AND(F74&gt;I74*0.97,F74&lt;I74*1.03),"○","×")</f>
        <v>×</v>
      </c>
      <c r="O74" s="90" t="str">
        <f ca="1">IF(AND(G74&gt;I74*0.97,G74&lt;I74*1.03),"○","×")</f>
        <v>×</v>
      </c>
      <c r="P74" s="90" t="str">
        <f ca="1">IF(AND(H74&gt;I74*0.97,H74&lt;I74*1.03),"○","×")</f>
        <v>×</v>
      </c>
      <c r="Q74" s="143" t="str">
        <f ca="1">IF(COUNTIF(L74:P74,"○")=5,"同程度","―")</f>
        <v>―</v>
      </c>
      <c r="R74" s="134" t="str">
        <f t="shared" ref="R74:U77" ca="1" si="10">IF(E74-D74&gt;0,"↑",IF(E74-D74&lt;0,"↓","－"))</f>
        <v>↓</v>
      </c>
      <c r="S74" s="133" t="str">
        <f t="shared" ca="1" si="10"/>
        <v>↓</v>
      </c>
      <c r="T74" s="133" t="str">
        <f t="shared" ca="1" si="10"/>
        <v>↑</v>
      </c>
      <c r="U74" s="133" t="str">
        <f t="shared" ca="1" si="10"/>
        <v>－</v>
      </c>
      <c r="V74" s="133" t="str">
        <f ca="1">R74&amp;S74&amp;T74&amp;U74</f>
        <v>↓↓↑－</v>
      </c>
      <c r="W74" s="147" t="str" cm="1">
        <f t="array" aca="1" ref="W74" ca="1">INDEX($AL$2:$AL$82,MATCH(V74,$AK$2:$AK$82,0),0)</f>
        <v>年度により増減</v>
      </c>
      <c r="X74" s="145" t="str">
        <f ca="1">IF(F74-D74&gt;0,"↑",IF(F74-D74&lt;0,"↓","－"))</f>
        <v>↓</v>
      </c>
      <c r="Y74" s="146" t="str">
        <f ca="1">IF(V74="↓↑↓↓",IF(X74="↓","減少傾向","×"),"判定外")</f>
        <v>判定外</v>
      </c>
      <c r="Z74" s="147" t="str">
        <f ca="1">IF(V74="↑↓↑↑",IF(X74="↑","増加傾向","×"),"判定外")</f>
        <v>判定外</v>
      </c>
      <c r="AA74" s="148" t="str">
        <f ca="1">IF(G74-E74&gt;0,"↑",IF(G74-E74&lt;0,"↓","－"))</f>
        <v>↑</v>
      </c>
      <c r="AB74" s="146" t="str">
        <f ca="1">IF(V74="↓↓↑↓",IF(AA74="↓","減少傾向","×"),"判定外")</f>
        <v>判定外</v>
      </c>
      <c r="AC74" s="147" t="str">
        <f ca="1">IF(V74="↑↑↓↑",IF(AA74="↑","増加傾向","×"),"判定外")</f>
        <v>判定外</v>
      </c>
      <c r="AD74" s="149"/>
      <c r="AE74" s="129"/>
      <c r="AK74" s="110" t="s">
        <v>399</v>
      </c>
      <c r="AL74" s="110" t="s">
        <v>300</v>
      </c>
    </row>
    <row r="75" spans="2:38">
      <c r="B75" s="126"/>
      <c r="C75" s="139" t="s">
        <v>226</v>
      </c>
      <c r="D75" s="275">
        <f ca="1">SUMIF('4.経年データ（学部単位）'!A:A,D38,'4.経年データ（学部単位）'!M:M)</f>
        <v>37</v>
      </c>
      <c r="E75" s="275">
        <f ca="1">SUMIF('4.経年データ（学部単位）'!A:A,E38,'4.経年データ（学部単位）'!M:M)</f>
        <v>32</v>
      </c>
      <c r="F75" s="275">
        <f ca="1">SUMIF('4.経年データ（学部単位）'!A:A,F38,'4.経年データ（学部単位）'!M:M)</f>
        <v>33</v>
      </c>
      <c r="G75" s="275">
        <f ca="1">SUMIF('4.経年データ（学部単位）'!A:A,G38,'4.経年データ（学部単位）'!M:M)</f>
        <v>34</v>
      </c>
      <c r="H75" s="275">
        <f ca="1">SUMIF('4.経年データ（学部単位）'!A:A,H38,'4.経年データ（学部単位）'!M:M)</f>
        <v>31</v>
      </c>
      <c r="I75" s="280">
        <f ca="1">AVERAGE(D75:H75)</f>
        <v>33.4</v>
      </c>
      <c r="J75" s="281">
        <f ca="1">I75*0.97</f>
        <v>32.397999999999996</v>
      </c>
      <c r="K75" s="281">
        <f ca="1">I75*1.03</f>
        <v>34.402000000000001</v>
      </c>
      <c r="L75" s="90" t="str">
        <f ca="1">IF(AND(D75&gt;I75*0.97,D75&lt;I75*1.03),"○","×")</f>
        <v>×</v>
      </c>
      <c r="M75" s="90" t="str">
        <f ca="1">IF(AND(E75&gt;I75*0.97,E75&lt;I75*1.03),"○","×")</f>
        <v>×</v>
      </c>
      <c r="N75" s="90" t="str">
        <f ca="1">IF(AND(F75&gt;I75*0.97,F75&lt;I75*1.03),"○","×")</f>
        <v>○</v>
      </c>
      <c r="O75" s="90" t="str">
        <f ca="1">IF(AND(G75&gt;I75*0.97,G75&lt;I75*1.03),"○","×")</f>
        <v>○</v>
      </c>
      <c r="P75" s="90" t="str">
        <f ca="1">IF(AND(H75&gt;I75*0.97,H75&lt;I75*1.03),"○","×")</f>
        <v>×</v>
      </c>
      <c r="Q75" s="143" t="str">
        <f ca="1">IF(COUNTIF(L75:P75,"○")=5,"同程度","―")</f>
        <v>―</v>
      </c>
      <c r="R75" s="134" t="str">
        <f t="shared" ca="1" si="10"/>
        <v>↓</v>
      </c>
      <c r="S75" s="133" t="str">
        <f t="shared" ca="1" si="10"/>
        <v>↑</v>
      </c>
      <c r="T75" s="133" t="str">
        <f t="shared" ca="1" si="10"/>
        <v>↑</v>
      </c>
      <c r="U75" s="133" t="str">
        <f t="shared" ca="1" si="10"/>
        <v>↓</v>
      </c>
      <c r="V75" s="133" t="str">
        <f ca="1">R75&amp;S75&amp;T75&amp;U75</f>
        <v>↓↑↑↓</v>
      </c>
      <c r="W75" s="147" t="str" cm="1">
        <f t="array" aca="1" ref="W75" ca="1">INDEX($AL$2:$AL$82,MATCH(V75,$AK$2:$AK$82,0),0)</f>
        <v>年度により増減</v>
      </c>
      <c r="X75" s="145" t="str">
        <f ca="1">IF(F75-D75&gt;0,"↑",IF(F75-D75&lt;0,"↓","－"))</f>
        <v>↓</v>
      </c>
      <c r="Y75" s="146" t="str">
        <f ca="1">IF(V75="↓↑↓↓",IF(X75="↓","減少傾向","×"),"判定外")</f>
        <v>判定外</v>
      </c>
      <c r="Z75" s="147" t="str">
        <f ca="1">IF(V75="↑↓↑↑",IF(X75="↑","増加傾向","×"),"判定外")</f>
        <v>判定外</v>
      </c>
      <c r="AA75" s="148" t="str">
        <f ca="1">IF(G75-E75&gt;0,"↑",IF(G75-E75&lt;0,"↓","－"))</f>
        <v>↑</v>
      </c>
      <c r="AB75" s="146" t="str">
        <f ca="1">IF(V75="↓↓↑↓",IF(AA75="↓","減少傾向","×"),"判定外")</f>
        <v>判定外</v>
      </c>
      <c r="AC75" s="147" t="str">
        <f ca="1">IF(V75="↑↑↓↑",IF(AA75="↑","増加傾向","×"),"判定外")</f>
        <v>判定外</v>
      </c>
      <c r="AD75" s="149"/>
      <c r="AE75" s="129"/>
      <c r="AK75" s="110" t="s">
        <v>400</v>
      </c>
      <c r="AL75" s="110" t="s">
        <v>317</v>
      </c>
    </row>
    <row r="76" spans="2:38">
      <c r="B76" s="126"/>
      <c r="C76" s="139" t="s">
        <v>276</v>
      </c>
      <c r="D76" s="270">
        <f ca="1">SUM(D74:D75)</f>
        <v>69</v>
      </c>
      <c r="E76" s="270">
        <f ca="1">SUM(E74:E75)</f>
        <v>60</v>
      </c>
      <c r="F76" s="270">
        <f ca="1">SUM(F74:F75)</f>
        <v>60</v>
      </c>
      <c r="G76" s="270">
        <f ca="1">SUM(G74:G75)</f>
        <v>65</v>
      </c>
      <c r="H76" s="270">
        <f ca="1">SUM(H74:H75)</f>
        <v>62</v>
      </c>
      <c r="I76" s="280">
        <f ca="1">AVERAGE(D76:H76)</f>
        <v>63.2</v>
      </c>
      <c r="J76" s="281">
        <f ca="1">I76*0.97</f>
        <v>61.304000000000002</v>
      </c>
      <c r="K76" s="281">
        <f ca="1">I76*1.03</f>
        <v>65.096000000000004</v>
      </c>
      <c r="L76" s="90" t="str">
        <f ca="1">IF(AND(D76&gt;I76*0.97,D76&lt;I76*1.03),"○","×")</f>
        <v>×</v>
      </c>
      <c r="M76" s="90" t="str">
        <f ca="1">IF(AND(E76&gt;I76*0.97,E76&lt;I76*1.03),"○","×")</f>
        <v>×</v>
      </c>
      <c r="N76" s="90" t="str">
        <f ca="1">IF(AND(F76&gt;I76*0.97,F76&lt;I76*1.03),"○","×")</f>
        <v>×</v>
      </c>
      <c r="O76" s="90" t="str">
        <f ca="1">IF(AND(G76&gt;I76*0.97,G76&lt;I76*1.03),"○","×")</f>
        <v>○</v>
      </c>
      <c r="P76" s="90" t="str">
        <f ca="1">IF(AND(H76&gt;I76*0.97,H76&lt;I76*1.03),"○","×")</f>
        <v>○</v>
      </c>
      <c r="Q76" s="143" t="str">
        <f ca="1">IF(COUNTIF(L76:P76,"○")=5,"同程度","―")</f>
        <v>―</v>
      </c>
      <c r="R76" s="134" t="str">
        <f t="shared" ca="1" si="10"/>
        <v>↓</v>
      </c>
      <c r="S76" s="133" t="str">
        <f t="shared" ca="1" si="10"/>
        <v>－</v>
      </c>
      <c r="T76" s="133" t="str">
        <f t="shared" ca="1" si="10"/>
        <v>↑</v>
      </c>
      <c r="U76" s="133" t="str">
        <f t="shared" ca="1" si="10"/>
        <v>↓</v>
      </c>
      <c r="V76" s="133" t="str">
        <f ca="1">R76&amp;S76&amp;T76&amp;U76</f>
        <v>↓－↑↓</v>
      </c>
      <c r="W76" s="147" t="str" cm="1">
        <f t="array" aca="1" ref="W76" ca="1">INDEX($AL$2:$AL$82,MATCH(V76,$AK$2:$AK$82,0),0)</f>
        <v>年度により増減</v>
      </c>
      <c r="X76" s="145" t="str">
        <f ca="1">IF(F76-D76&gt;0,"↑",IF(F76-D76&lt;0,"↓","－"))</f>
        <v>↓</v>
      </c>
      <c r="Y76" s="146" t="str">
        <f ca="1">IF(V76="↓↑↓↓",IF(X76="↓","減少傾向","×"),"判定外")</f>
        <v>判定外</v>
      </c>
      <c r="Z76" s="147" t="str">
        <f ca="1">IF(V76="↑↓↑↑",IF(X76="↑","増加傾向","×"),"判定外")</f>
        <v>判定外</v>
      </c>
      <c r="AA76" s="148" t="str">
        <f ca="1">IF(G76-E76&gt;0,"↑",IF(G76-E76&lt;0,"↓","－"))</f>
        <v>↑</v>
      </c>
      <c r="AB76" s="146" t="str">
        <f ca="1">IF(V76="↓↓↑↓",IF(AA76="↓","減少傾向","×"),"判定外")</f>
        <v>判定外</v>
      </c>
      <c r="AC76" s="147" t="str">
        <f ca="1">IF(V76="↑↑↓↑",IF(AA76="↑","増加傾向","×"),"判定外")</f>
        <v>判定外</v>
      </c>
      <c r="AD76" s="150" t="s">
        <v>317</v>
      </c>
      <c r="AE76" s="129"/>
      <c r="AK76" s="110" t="s">
        <v>401</v>
      </c>
      <c r="AL76" s="110" t="s">
        <v>298</v>
      </c>
    </row>
    <row r="77" spans="2:38" ht="27.75" thickBot="1">
      <c r="B77" s="126"/>
      <c r="C77" s="139" t="s">
        <v>278</v>
      </c>
      <c r="D77" s="151">
        <f ca="1">ROUND(D75/D76,3)</f>
        <v>0.53600000000000003</v>
      </c>
      <c r="E77" s="151">
        <f ca="1">ROUND(E75/E76,3)</f>
        <v>0.53300000000000003</v>
      </c>
      <c r="F77" s="151">
        <f ca="1">ROUND(F75/F76,3)</f>
        <v>0.55000000000000004</v>
      </c>
      <c r="G77" s="151">
        <f ca="1">ROUND(G75/G76,3)</f>
        <v>0.52300000000000002</v>
      </c>
      <c r="H77" s="151">
        <f ca="1">ROUND(H75/H76,3)</f>
        <v>0.5</v>
      </c>
      <c r="I77" s="152">
        <f ca="1">AVERAGE(D77:H77)</f>
        <v>0.52839999999999998</v>
      </c>
      <c r="J77" s="153">
        <f ca="1">I77-0.03</f>
        <v>0.49839999999999995</v>
      </c>
      <c r="K77" s="153">
        <f ca="1">I77+0.03</f>
        <v>0.55840000000000001</v>
      </c>
      <c r="L77" s="282" t="str">
        <f ca="1">IF(AND(D77&gt;I77-0.03,D77&lt;I77+0.03),"○","×")</f>
        <v>○</v>
      </c>
      <c r="M77" s="282" t="str">
        <f ca="1">IF(AND(E77&gt;I77-0.03,E77&lt;I77+0.03),"○","×")</f>
        <v>○</v>
      </c>
      <c r="N77" s="282" t="str">
        <f ca="1">IF(AND(F77&gt;I77-0.03,F77&lt;I77+0.03),"○","×")</f>
        <v>○</v>
      </c>
      <c r="O77" s="282" t="str">
        <f ca="1">IF(AND(G77&gt;I77-0.03,G77&lt;I77+0.03),"○","×")</f>
        <v>○</v>
      </c>
      <c r="P77" s="282" t="str">
        <f ca="1">IF(AND(H77&gt;I77-0.03,H77&lt;I77+0.03),"○","×")</f>
        <v>○</v>
      </c>
      <c r="Q77" s="154" t="str">
        <f ca="1">IF(COUNTIF(L77:P77,"○")=5,"同程度","―")</f>
        <v>同程度</v>
      </c>
      <c r="R77" s="155" t="str">
        <f t="shared" ca="1" si="10"/>
        <v>↓</v>
      </c>
      <c r="S77" s="117" t="str">
        <f t="shared" ca="1" si="10"/>
        <v>↑</v>
      </c>
      <c r="T77" s="117" t="str">
        <f t="shared" ca="1" si="10"/>
        <v>↓</v>
      </c>
      <c r="U77" s="117" t="str">
        <f t="shared" ca="1" si="10"/>
        <v>↓</v>
      </c>
      <c r="V77" s="117" t="str">
        <f ca="1">R77&amp;S77&amp;T77&amp;U77</f>
        <v>↓↑↓↓</v>
      </c>
      <c r="W77" s="159" t="str" cm="1">
        <f t="array" aca="1" ref="W77" ca="1">INDEX($AL$2:$AL$82,MATCH(V77,$AK$2:$AK$82,0),0)</f>
        <v>年度により増減</v>
      </c>
      <c r="X77" s="157" t="str">
        <f ca="1">IF(F77-D77&gt;0,"↑",IF(F77-D77&lt;0,"↓","－"))</f>
        <v>↑</v>
      </c>
      <c r="Y77" s="158" t="str">
        <f ca="1">IF(V77="↓↑↓↓",IF(X77="↓","減少傾向","×"),"判定外")</f>
        <v>×</v>
      </c>
      <c r="Z77" s="159" t="str">
        <f ca="1">IF(V77="↑↓↑↑",IF(X77="↑","増加傾向","×"),"判定外")</f>
        <v>判定外</v>
      </c>
      <c r="AA77" s="160" t="str">
        <f ca="1">IF(G77-E77&gt;0,"↑",IF(G77-E77&lt;0,"↓","－"))</f>
        <v>↓</v>
      </c>
      <c r="AB77" s="158" t="str">
        <f ca="1">IF(V77="↓↓↑↓",IF(AA77="↓","減少傾向","×"),"判定外")</f>
        <v>判定外</v>
      </c>
      <c r="AC77" s="159" t="str">
        <f ca="1">IF(V77="↑↑↓↑",IF(AA77="↑","増加傾向","×"),"判定外")</f>
        <v>判定外</v>
      </c>
      <c r="AD77" s="161" t="s">
        <v>298</v>
      </c>
      <c r="AE77" s="129"/>
      <c r="AK77" s="110" t="s">
        <v>402</v>
      </c>
      <c r="AL77" s="110" t="s">
        <v>317</v>
      </c>
    </row>
    <row r="78" spans="2:38" ht="14.25" thickBot="1">
      <c r="B78" s="169"/>
      <c r="C78" s="170"/>
      <c r="D78" s="176"/>
      <c r="E78" s="176"/>
      <c r="F78" s="176"/>
      <c r="G78" s="176"/>
      <c r="H78" s="176"/>
      <c r="I78" s="285"/>
      <c r="J78" s="285"/>
      <c r="K78" s="285"/>
      <c r="L78" s="286"/>
      <c r="M78" s="286"/>
      <c r="N78" s="286"/>
      <c r="O78" s="286"/>
      <c r="P78" s="286"/>
      <c r="Q78" s="172"/>
      <c r="R78" s="172"/>
      <c r="S78" s="172"/>
      <c r="T78" s="172"/>
      <c r="U78" s="172"/>
      <c r="V78" s="172"/>
      <c r="W78" s="171"/>
      <c r="X78" s="172"/>
      <c r="Y78" s="171"/>
      <c r="Z78" s="171"/>
      <c r="AA78" s="172"/>
      <c r="AB78" s="171"/>
      <c r="AC78" s="171"/>
      <c r="AD78" s="173"/>
      <c r="AE78" s="174"/>
      <c r="AK78" s="110" t="s">
        <v>403</v>
      </c>
      <c r="AL78" s="110" t="s">
        <v>338</v>
      </c>
    </row>
    <row r="79" spans="2:38" s="111" customFormat="1" ht="14.25" thickBot="1">
      <c r="B79" s="102"/>
      <c r="D79" s="4"/>
      <c r="E79" s="4"/>
      <c r="F79" s="4"/>
      <c r="G79" s="4"/>
      <c r="H79" s="4"/>
      <c r="I79" s="287"/>
      <c r="J79" s="287"/>
      <c r="K79" s="287"/>
      <c r="L79" s="288"/>
      <c r="M79" s="288"/>
      <c r="N79" s="288"/>
      <c r="O79" s="288"/>
      <c r="P79" s="288"/>
      <c r="Q79" s="113"/>
      <c r="R79" s="113"/>
      <c r="S79" s="113"/>
      <c r="T79" s="113"/>
      <c r="U79" s="113"/>
      <c r="V79" s="113"/>
      <c r="W79" s="112"/>
      <c r="X79" s="113"/>
      <c r="Y79" s="112"/>
      <c r="Z79" s="112"/>
      <c r="AA79" s="113"/>
      <c r="AB79" s="112"/>
      <c r="AC79" s="112"/>
      <c r="AD79" s="104"/>
      <c r="AE79" s="102"/>
      <c r="AF79" s="102"/>
      <c r="AG79" s="102"/>
      <c r="AH79" s="102"/>
      <c r="AI79" s="102"/>
      <c r="AJ79" s="102"/>
      <c r="AK79" s="110" t="s">
        <v>404</v>
      </c>
      <c r="AL79" s="110" t="s">
        <v>298</v>
      </c>
    </row>
    <row r="80" spans="2:38" ht="14.25" thickBot="1">
      <c r="B80" s="178" t="s">
        <v>415</v>
      </c>
      <c r="C80" s="179"/>
      <c r="D80" s="276"/>
      <c r="E80" s="276"/>
      <c r="F80" s="276"/>
      <c r="G80" s="276"/>
      <c r="H80" s="276"/>
      <c r="I80" s="291"/>
      <c r="J80" s="291"/>
      <c r="K80" s="291"/>
      <c r="L80" s="292"/>
      <c r="M80" s="292"/>
      <c r="N80" s="292"/>
      <c r="O80" s="292"/>
      <c r="P80" s="292"/>
      <c r="Q80" s="182"/>
      <c r="R80" s="182"/>
      <c r="S80" s="182"/>
      <c r="T80" s="182"/>
      <c r="U80" s="182"/>
      <c r="V80" s="182"/>
      <c r="W80" s="181"/>
      <c r="X80" s="182"/>
      <c r="Y80" s="181"/>
      <c r="Z80" s="181"/>
      <c r="AA80" s="182"/>
      <c r="AB80" s="181"/>
      <c r="AC80" s="181"/>
      <c r="AD80" s="183"/>
      <c r="AE80" s="184"/>
      <c r="AK80" s="110" t="s">
        <v>405</v>
      </c>
      <c r="AL80" s="110" t="s">
        <v>298</v>
      </c>
    </row>
    <row r="81" spans="2:38">
      <c r="B81" s="185"/>
      <c r="C81" s="186"/>
      <c r="D81" s="277"/>
      <c r="E81" s="277"/>
      <c r="F81" s="277"/>
      <c r="G81" s="277"/>
      <c r="H81" s="277"/>
      <c r="I81" s="340" t="s">
        <v>307</v>
      </c>
      <c r="J81" s="341"/>
      <c r="K81" s="341"/>
      <c r="L81" s="342"/>
      <c r="M81" s="342"/>
      <c r="N81" s="342"/>
      <c r="O81" s="342"/>
      <c r="P81" s="342"/>
      <c r="Q81" s="336" t="s">
        <v>308</v>
      </c>
      <c r="R81" s="324" t="s">
        <v>309</v>
      </c>
      <c r="S81" s="325"/>
      <c r="T81" s="325"/>
      <c r="U81" s="325"/>
      <c r="V81" s="326" t="s">
        <v>310</v>
      </c>
      <c r="W81" s="327"/>
      <c r="X81" s="330" t="s">
        <v>311</v>
      </c>
      <c r="Y81" s="332" t="s">
        <v>312</v>
      </c>
      <c r="Z81" s="333"/>
      <c r="AA81" s="334" t="s">
        <v>313</v>
      </c>
      <c r="AB81" s="332" t="s">
        <v>314</v>
      </c>
      <c r="AC81" s="333"/>
      <c r="AD81" s="338" t="s">
        <v>315</v>
      </c>
      <c r="AE81" s="188"/>
      <c r="AK81" s="110" t="s">
        <v>406</v>
      </c>
      <c r="AL81" s="110" t="s">
        <v>298</v>
      </c>
    </row>
    <row r="82" spans="2:38">
      <c r="B82" s="185"/>
      <c r="C82" s="130" t="s">
        <v>3</v>
      </c>
      <c r="D82" s="269" t="str" cm="1">
        <f t="array" aca="1" ref="D82" ca="1">"R"&amp;RIGHT(CELL("filename",'4-2.2020'!A1),4)-2018</f>
        <v>R2</v>
      </c>
      <c r="E82" s="269" t="str" cm="1">
        <f t="array" aca="1" ref="E82" ca="1">"R"&amp;RIGHT(CELL("filename",'4-2.2021'!A1),4)-2018</f>
        <v>R3</v>
      </c>
      <c r="F82" s="269" t="str" cm="1">
        <f t="array" aca="1" ref="F82" ca="1">"R"&amp;RIGHT(CELL("filename",'4-2.2022'!B1),4)-2018</f>
        <v>R4</v>
      </c>
      <c r="G82" s="269" t="str" cm="1">
        <f t="array" aca="1" ref="G82" ca="1">"R"&amp;RIGHT(CELL("filename",'4-2.2023'!C1),4)-2018</f>
        <v>R5</v>
      </c>
      <c r="H82" s="269" t="str" cm="1">
        <f t="array" aca="1" ref="H82" ca="1">"R"&amp;RIGHT(CELL("filename",'4-2.2024'!D1),4)-2018</f>
        <v>R6</v>
      </c>
      <c r="I82" s="278" t="s">
        <v>318</v>
      </c>
      <c r="J82" s="279">
        <v>-0.03</v>
      </c>
      <c r="K82" s="279">
        <v>0.03</v>
      </c>
      <c r="L82" s="274" t="str">
        <f ca="1">Q1</f>
        <v>R2</v>
      </c>
      <c r="M82" s="274" t="str">
        <f ca="1">R1</f>
        <v>R3</v>
      </c>
      <c r="N82" s="274" t="str">
        <f ca="1">S1</f>
        <v>R4</v>
      </c>
      <c r="O82" s="274" t="str">
        <f ca="1">T1</f>
        <v>R5</v>
      </c>
      <c r="P82" s="274" t="str">
        <f ca="1">U1</f>
        <v>R6</v>
      </c>
      <c r="Q82" s="337"/>
      <c r="R82" s="134" t="s">
        <v>319</v>
      </c>
      <c r="S82" s="133" t="s">
        <v>320</v>
      </c>
      <c r="T82" s="133" t="s">
        <v>321</v>
      </c>
      <c r="U82" s="133" t="s">
        <v>322</v>
      </c>
      <c r="V82" s="328"/>
      <c r="W82" s="329"/>
      <c r="X82" s="331"/>
      <c r="Y82" s="135" t="s">
        <v>323</v>
      </c>
      <c r="Z82" s="136" t="s">
        <v>324</v>
      </c>
      <c r="AA82" s="335"/>
      <c r="AB82" s="137" t="s">
        <v>325</v>
      </c>
      <c r="AC82" s="138" t="s">
        <v>326</v>
      </c>
      <c r="AD82" s="339"/>
      <c r="AE82" s="188"/>
      <c r="AK82" s="110" t="s">
        <v>407</v>
      </c>
      <c r="AL82" s="110" t="s">
        <v>298</v>
      </c>
    </row>
    <row r="83" spans="2:38">
      <c r="B83" s="185"/>
      <c r="C83" s="139" t="s">
        <v>225</v>
      </c>
      <c r="D83" s="270" cm="1">
        <f t="array" ref="D83">INDEX('4-2.2020'!D:D,MATCH("F139110110504",'4-2.2020'!A:A,0),0)</f>
        <v>85</v>
      </c>
      <c r="E83" s="270" cm="1">
        <f t="array" ref="E83">INDEX('4-2.2021'!D:D,MATCH("F139110110504",'4-2.2021'!A:A,0),0)</f>
        <v>105</v>
      </c>
      <c r="F83" s="270" cm="1">
        <f t="array" ref="F83">INDEX('4-2.2022'!D:D,MATCH("F139110110504",'4-2.2022'!A:A,0),0)</f>
        <v>102</v>
      </c>
      <c r="G83" s="270" cm="1">
        <f t="array" ref="G83">INDEX('4-2.2023'!D:D,MATCH("F139110110504",'4-2.2023'!A:A,0),0)</f>
        <v>100</v>
      </c>
      <c r="H83" s="270" cm="1">
        <f t="array" ref="H83">INDEX('4-2.2024'!D:D,MATCH("F139110110504",'4-2.2024'!A:A,0),0)</f>
        <v>87</v>
      </c>
      <c r="I83" s="280">
        <f>AVERAGE(D83:H83)</f>
        <v>95.8</v>
      </c>
      <c r="J83" s="281">
        <f>I83*0.97</f>
        <v>92.925999999999988</v>
      </c>
      <c r="K83" s="281">
        <f>I83*1.03</f>
        <v>98.674000000000007</v>
      </c>
      <c r="L83" s="90" t="str">
        <f>IF(AND(D83&gt;I83*0.97,D83&lt;I83*1.03),"○","×")</f>
        <v>×</v>
      </c>
      <c r="M83" s="90" t="str">
        <f>IF(AND(E83&gt;I83*0.97,E83&lt;I83*1.03),"○","×")</f>
        <v>×</v>
      </c>
      <c r="N83" s="90" t="str">
        <f>IF(AND(F83&gt;I83*0.97,F83&lt;I83*1.03),"○","×")</f>
        <v>×</v>
      </c>
      <c r="O83" s="90" t="str">
        <f>IF(AND(G83&gt;I83*0.97,G83&lt;I83*1.03),"○","×")</f>
        <v>×</v>
      </c>
      <c r="P83" s="90" t="str">
        <f>IF(AND(H83&gt;I83*0.97,H83&lt;I83*1.03),"○","×")</f>
        <v>×</v>
      </c>
      <c r="Q83" s="143" t="str">
        <f>IF(COUNTIF(L83:P83,"○")=5,"同程度","―")</f>
        <v>―</v>
      </c>
      <c r="R83" s="134" t="str">
        <f t="shared" ref="R83:U86" si="11">IF(E83-D83&gt;0,"↑",IF(E83-D83&lt;0,"↓","－"))</f>
        <v>↑</v>
      </c>
      <c r="S83" s="133" t="str">
        <f t="shared" si="11"/>
        <v>↓</v>
      </c>
      <c r="T83" s="133" t="str">
        <f t="shared" si="11"/>
        <v>↓</v>
      </c>
      <c r="U83" s="133" t="str">
        <f t="shared" si="11"/>
        <v>↓</v>
      </c>
      <c r="V83" s="133" t="str">
        <f>R83&amp;S83&amp;T83&amp;U83</f>
        <v>↑↓↓↓</v>
      </c>
      <c r="W83" s="147" t="str" cm="1">
        <f t="array" ref="W83">INDEX($AL$2:$AL$82,MATCH(V83,$AK$2:$AK$82,0),0)</f>
        <v>減少傾向⤵</v>
      </c>
      <c r="X83" s="145" t="str">
        <f>IF(F83-D83&gt;0,"↑",IF(F83-D83&lt;0,"↓","－"))</f>
        <v>↑</v>
      </c>
      <c r="Y83" s="146" t="str">
        <f>IF(V83="↓↑↓↓",IF(X83="↓","減少傾向","×"),"判定外")</f>
        <v>判定外</v>
      </c>
      <c r="Z83" s="147" t="str">
        <f>IF(V83="↑↓↑↑",IF(X83="↑","増加傾向","×"),"判定外")</f>
        <v>判定外</v>
      </c>
      <c r="AA83" s="148" t="str">
        <f>IF(G83-E83&gt;0,"↑",IF(G83-E83&lt;0,"↓","－"))</f>
        <v>↓</v>
      </c>
      <c r="AB83" s="146" t="str">
        <f>IF(V83="↓↓↑↓",IF(AA83="↓","減少傾向","×"),"判定外")</f>
        <v>判定外</v>
      </c>
      <c r="AC83" s="147" t="str">
        <f>IF(V83="↑↑↓↑",IF(AA83="↑","増加傾向","×"),"判定外")</f>
        <v>判定外</v>
      </c>
      <c r="AD83" s="149"/>
      <c r="AE83" s="188"/>
    </row>
    <row r="84" spans="2:38">
      <c r="B84" s="185"/>
      <c r="C84" s="139" t="s">
        <v>226</v>
      </c>
      <c r="D84" s="36" cm="1">
        <f t="array" ref="D84">INDEX('4-2.2020'!E:E,MATCH("F139110110504",'4-2.2020'!A:A,0),0)</f>
        <v>49</v>
      </c>
      <c r="E84" s="36" cm="1">
        <f t="array" ref="E84">INDEX('4-2.2021'!E:E,MATCH("F139110110504",'4-2.2021'!A:A,0),0)</f>
        <v>41</v>
      </c>
      <c r="F84" s="36" cm="1">
        <f t="array" ref="F84">INDEX('4-2.2022'!E:E,MATCH("F139110110504",'4-2.2022'!A:A,0),0)</f>
        <v>57</v>
      </c>
      <c r="G84" s="36" cm="1">
        <f t="array" ref="G84">INDEX('4-2.2023'!E:E,MATCH("F139110110504",'4-2.2023'!A:A,0),0)</f>
        <v>41</v>
      </c>
      <c r="H84" s="36" cm="1">
        <f t="array" ref="H84">INDEX('4-2.2024'!E:E,MATCH("F139110110504",'4-2.2024'!A:A,0),0)</f>
        <v>62</v>
      </c>
      <c r="I84" s="280">
        <f>AVERAGE(D84:H84)</f>
        <v>50</v>
      </c>
      <c r="J84" s="281">
        <f>I84*0.97</f>
        <v>48.5</v>
      </c>
      <c r="K84" s="281">
        <f>I84*1.03</f>
        <v>51.5</v>
      </c>
      <c r="L84" s="90" t="str">
        <f>IF(AND(D84&gt;I84*0.97,D84&lt;I84*1.03),"○","×")</f>
        <v>○</v>
      </c>
      <c r="M84" s="90" t="str">
        <f>IF(AND(E84&gt;I84*0.97,E84&lt;I84*1.03),"○","×")</f>
        <v>×</v>
      </c>
      <c r="N84" s="90" t="str">
        <f>IF(AND(F84&gt;I84*0.97,F84&lt;I84*1.03),"○","×")</f>
        <v>×</v>
      </c>
      <c r="O84" s="90" t="str">
        <f>IF(AND(G84&gt;I84*0.97,G84&lt;I84*1.03),"○","×")</f>
        <v>×</v>
      </c>
      <c r="P84" s="90" t="str">
        <f>IF(AND(H84&gt;I84*0.97,H84&lt;I84*1.03),"○","×")</f>
        <v>×</v>
      </c>
      <c r="Q84" s="143" t="str">
        <f>IF(COUNTIF(L84:P84,"○")=5,"同程度","―")</f>
        <v>―</v>
      </c>
      <c r="R84" s="134" t="str">
        <f t="shared" si="11"/>
        <v>↓</v>
      </c>
      <c r="S84" s="133" t="str">
        <f t="shared" si="11"/>
        <v>↑</v>
      </c>
      <c r="T84" s="133" t="str">
        <f t="shared" si="11"/>
        <v>↓</v>
      </c>
      <c r="U84" s="133" t="str">
        <f t="shared" si="11"/>
        <v>↑</v>
      </c>
      <c r="V84" s="133" t="str">
        <f>R84&amp;S84&amp;T84&amp;U84</f>
        <v>↓↑↓↑</v>
      </c>
      <c r="W84" s="147" t="str" cm="1">
        <f t="array" ref="W84">INDEX($AL$2:$AL$82,MATCH(V84,$AK$2:$AK$82,0),0)</f>
        <v>隔年で増減</v>
      </c>
      <c r="X84" s="145" t="str">
        <f>IF(F84-D84&gt;0,"↑",IF(F84-D84&lt;0,"↓","－"))</f>
        <v>↑</v>
      </c>
      <c r="Y84" s="146" t="str">
        <f>IF(V84="↓↑↓↓",IF(X84="↓","減少傾向","×"),"判定外")</f>
        <v>判定外</v>
      </c>
      <c r="Z84" s="147" t="str">
        <f>IF(V84="↑↓↑↑",IF(X84="↑","増加傾向","×"),"判定外")</f>
        <v>判定外</v>
      </c>
      <c r="AA84" s="148" t="str">
        <f>IF(G84-E84&gt;0,"↑",IF(G84-E84&lt;0,"↓","－"))</f>
        <v>－</v>
      </c>
      <c r="AB84" s="146" t="str">
        <f>IF(V84="↓↓↑↓",IF(AA84="↓","減少傾向","×"),"判定外")</f>
        <v>判定外</v>
      </c>
      <c r="AC84" s="147" t="str">
        <f>IF(V84="↑↑↓↑",IF(AA84="↑","増加傾向","×"),"判定外")</f>
        <v>判定外</v>
      </c>
      <c r="AD84" s="149"/>
      <c r="AE84" s="188"/>
    </row>
    <row r="85" spans="2:38">
      <c r="B85" s="185"/>
      <c r="C85" s="139" t="s">
        <v>276</v>
      </c>
      <c r="D85" s="270">
        <f>SUM(D83:D84)</f>
        <v>134</v>
      </c>
      <c r="E85" s="270">
        <f>SUM(E83:E84)</f>
        <v>146</v>
      </c>
      <c r="F85" s="270">
        <f>SUM(F83:F84)</f>
        <v>159</v>
      </c>
      <c r="G85" s="270">
        <f>SUM(G83:G84)</f>
        <v>141</v>
      </c>
      <c r="H85" s="270">
        <f>SUM(H83:H84)</f>
        <v>149</v>
      </c>
      <c r="I85" s="280">
        <f>AVERAGE(D85:H85)</f>
        <v>145.80000000000001</v>
      </c>
      <c r="J85" s="281">
        <f>I85*0.97</f>
        <v>141.42600000000002</v>
      </c>
      <c r="K85" s="281">
        <f>I85*1.03</f>
        <v>150.17400000000001</v>
      </c>
      <c r="L85" s="90" t="str">
        <f>IF(AND(D85&gt;I85*0.97,D85&lt;I85*1.03),"○","×")</f>
        <v>×</v>
      </c>
      <c r="M85" s="90" t="str">
        <f>IF(AND(E85&gt;I85*0.97,E85&lt;I85*1.03),"○","×")</f>
        <v>○</v>
      </c>
      <c r="N85" s="90" t="str">
        <f>IF(AND(F85&gt;I85*0.97,F85&lt;I85*1.03),"○","×")</f>
        <v>×</v>
      </c>
      <c r="O85" s="90" t="str">
        <f>IF(AND(G85&gt;I85*0.97,G85&lt;I85*1.03),"○","×")</f>
        <v>×</v>
      </c>
      <c r="P85" s="90" t="str">
        <f>IF(AND(H85&gt;I85*0.97,H85&lt;I85*1.03),"○","×")</f>
        <v>○</v>
      </c>
      <c r="Q85" s="143" t="str">
        <f>IF(COUNTIF(L85:P85,"○")=5,"同程度","―")</f>
        <v>―</v>
      </c>
      <c r="R85" s="134" t="str">
        <f t="shared" si="11"/>
        <v>↑</v>
      </c>
      <c r="S85" s="133" t="str">
        <f t="shared" si="11"/>
        <v>↑</v>
      </c>
      <c r="T85" s="133" t="str">
        <f t="shared" si="11"/>
        <v>↓</v>
      </c>
      <c r="U85" s="133" t="str">
        <f t="shared" si="11"/>
        <v>↑</v>
      </c>
      <c r="V85" s="133" t="str">
        <f>R85&amp;S85&amp;T85&amp;U85</f>
        <v>↑↑↓↑</v>
      </c>
      <c r="W85" s="147" t="str" cm="1">
        <f t="array" ref="W85">INDEX($AL$2:$AL$82,MATCH(V85,$AK$2:$AK$82,0),0)</f>
        <v>年度により増減</v>
      </c>
      <c r="X85" s="145" t="str">
        <f>IF(F85-D85&gt;0,"↑",IF(F85-D85&lt;0,"↓","－"))</f>
        <v>↑</v>
      </c>
      <c r="Y85" s="146" t="str">
        <f>IF(V85="↓↑↓↓",IF(X85="↓","減少傾向","×"),"判定外")</f>
        <v>判定外</v>
      </c>
      <c r="Z85" s="147" t="str">
        <f>IF(V85="↑↓↑↑",IF(X85="↑","増加傾向","×"),"判定外")</f>
        <v>判定外</v>
      </c>
      <c r="AA85" s="148" t="str">
        <f>IF(G85-E85&gt;0,"↑",IF(G85-E85&lt;0,"↓","－"))</f>
        <v>↓</v>
      </c>
      <c r="AB85" s="146" t="str">
        <f>IF(V85="↓↓↑↓",IF(AA85="↓","減少傾向","×"),"判定外")</f>
        <v>判定外</v>
      </c>
      <c r="AC85" s="147" t="str">
        <f>IF(V85="↑↑↓↑",IF(AA85="↑","増加傾向","×"),"判定外")</f>
        <v>×</v>
      </c>
      <c r="AD85" s="150" t="s">
        <v>317</v>
      </c>
      <c r="AE85" s="188"/>
    </row>
    <row r="86" spans="2:38" s="111" customFormat="1" ht="14.25" thickBot="1">
      <c r="B86" s="185"/>
      <c r="C86" s="139" t="s">
        <v>277</v>
      </c>
      <c r="D86" s="151">
        <f>ROUND(D84/D85,3)</f>
        <v>0.36599999999999999</v>
      </c>
      <c r="E86" s="151">
        <f>ROUND(E84/E85,3)</f>
        <v>0.28100000000000003</v>
      </c>
      <c r="F86" s="151">
        <f>ROUND(F84/F85,3)</f>
        <v>0.35799999999999998</v>
      </c>
      <c r="G86" s="151">
        <f>ROUND(G84/G85,3)</f>
        <v>0.29099999999999998</v>
      </c>
      <c r="H86" s="151">
        <f>ROUND(H84/H85,3)</f>
        <v>0.41599999999999998</v>
      </c>
      <c r="I86" s="152">
        <f>AVERAGE(D86:H86)</f>
        <v>0.34239999999999993</v>
      </c>
      <c r="J86" s="153">
        <f>I86-0.03</f>
        <v>0.3123999999999999</v>
      </c>
      <c r="K86" s="153">
        <f>I86+0.03</f>
        <v>0.37239999999999995</v>
      </c>
      <c r="L86" s="282" t="str">
        <f>IF(AND(D86&gt;I86-0.03,D86&lt;I86+0.03),"○","×")</f>
        <v>○</v>
      </c>
      <c r="M86" s="282" t="str">
        <f>IF(AND(E86&gt;I86-0.03,E86&lt;I86+0.03),"○","×")</f>
        <v>×</v>
      </c>
      <c r="N86" s="282" t="str">
        <f>IF(AND(F86&gt;I86-0.03,F86&lt;I86+0.03),"○","×")</f>
        <v>○</v>
      </c>
      <c r="O86" s="282" t="str">
        <f>IF(AND(G86&gt;I86-0.03,G86&lt;I86+0.03),"○","×")</f>
        <v>×</v>
      </c>
      <c r="P86" s="282" t="str">
        <f>IF(AND(H86&gt;I86-0.03,H86&lt;I86+0.03),"○","×")</f>
        <v>×</v>
      </c>
      <c r="Q86" s="154" t="str">
        <f>IF(COUNTIF(L86:P86,"○")=5,"同程度","―")</f>
        <v>―</v>
      </c>
      <c r="R86" s="155" t="str">
        <f t="shared" si="11"/>
        <v>↓</v>
      </c>
      <c r="S86" s="117" t="str">
        <f t="shared" si="11"/>
        <v>↑</v>
      </c>
      <c r="T86" s="117" t="str">
        <f t="shared" si="11"/>
        <v>↓</v>
      </c>
      <c r="U86" s="117" t="str">
        <f t="shared" si="11"/>
        <v>↑</v>
      </c>
      <c r="V86" s="117" t="str">
        <f>R86&amp;S86&amp;T86&amp;U86</f>
        <v>↓↑↓↑</v>
      </c>
      <c r="W86" s="159" t="str" cm="1">
        <f t="array" ref="W86">INDEX($AL$2:$AL$82,MATCH(V86,$AK$2:$AK$82,0),0)</f>
        <v>隔年で増減</v>
      </c>
      <c r="X86" s="157" t="str">
        <f>IF(F86-D86&gt;0,"↑",IF(F86-D86&lt;0,"↓","－"))</f>
        <v>↓</v>
      </c>
      <c r="Y86" s="158" t="str">
        <f>IF(V86="↓↑↓↓",IF(X86="↓","減少傾向","×"),"判定外")</f>
        <v>判定外</v>
      </c>
      <c r="Z86" s="159" t="str">
        <f>IF(V86="↑↓↑↑",IF(X86="↑","増加傾向","×"),"判定外")</f>
        <v>判定外</v>
      </c>
      <c r="AA86" s="160" t="str">
        <f>IF(G86-E86&gt;0,"↑",IF(G86-E86&lt;0,"↓","－"))</f>
        <v>↑</v>
      </c>
      <c r="AB86" s="158" t="str">
        <f>IF(V86="↓↓↑↓",IF(AA86="↓","減少傾向","×"),"判定外")</f>
        <v>判定外</v>
      </c>
      <c r="AC86" s="159" t="str">
        <f>IF(V86="↑↑↓↑",IF(AA86="↑","増加傾向","×"),"判定外")</f>
        <v>判定外</v>
      </c>
      <c r="AD86" s="161" t="s">
        <v>249</v>
      </c>
      <c r="AE86" s="188"/>
      <c r="AF86" s="102"/>
      <c r="AG86" s="102"/>
      <c r="AH86" s="102"/>
      <c r="AI86" s="102"/>
      <c r="AJ86" s="102"/>
      <c r="AK86" s="102"/>
      <c r="AL86" s="102"/>
    </row>
    <row r="87" spans="2:38" ht="14.25" thickBot="1">
      <c r="B87" s="185"/>
      <c r="C87" s="186"/>
      <c r="D87" s="277"/>
      <c r="E87" s="277"/>
      <c r="F87" s="277"/>
      <c r="G87" s="277"/>
      <c r="H87" s="277"/>
      <c r="I87" s="293"/>
      <c r="J87" s="293"/>
      <c r="K87" s="293"/>
      <c r="L87" s="294"/>
      <c r="M87" s="294"/>
      <c r="N87" s="294"/>
      <c r="O87" s="294"/>
      <c r="P87" s="294"/>
      <c r="Q87" s="190"/>
      <c r="R87" s="190"/>
      <c r="S87" s="190"/>
      <c r="T87" s="190"/>
      <c r="U87" s="190"/>
      <c r="V87" s="190"/>
      <c r="W87" s="189"/>
      <c r="X87" s="190"/>
      <c r="Y87" s="108"/>
      <c r="Z87" s="108"/>
      <c r="AA87" s="190"/>
      <c r="AB87" s="108"/>
      <c r="AC87" s="108"/>
      <c r="AD87" s="191"/>
      <c r="AE87" s="188"/>
    </row>
    <row r="88" spans="2:38">
      <c r="B88" s="185"/>
      <c r="C88" s="186"/>
      <c r="D88" s="277"/>
      <c r="E88" s="277"/>
      <c r="F88" s="277"/>
      <c r="G88" s="277"/>
      <c r="H88" s="277"/>
      <c r="I88" s="340" t="s">
        <v>307</v>
      </c>
      <c r="J88" s="341"/>
      <c r="K88" s="341"/>
      <c r="L88" s="342"/>
      <c r="M88" s="342"/>
      <c r="N88" s="342"/>
      <c r="O88" s="342"/>
      <c r="P88" s="342"/>
      <c r="Q88" s="336" t="s">
        <v>308</v>
      </c>
      <c r="R88" s="324" t="s">
        <v>309</v>
      </c>
      <c r="S88" s="325"/>
      <c r="T88" s="325"/>
      <c r="U88" s="325"/>
      <c r="V88" s="326" t="s">
        <v>310</v>
      </c>
      <c r="W88" s="327"/>
      <c r="X88" s="330" t="s">
        <v>311</v>
      </c>
      <c r="Y88" s="332" t="s">
        <v>312</v>
      </c>
      <c r="Z88" s="333"/>
      <c r="AA88" s="334" t="s">
        <v>313</v>
      </c>
      <c r="AB88" s="332" t="s">
        <v>314</v>
      </c>
      <c r="AC88" s="333"/>
      <c r="AD88" s="338" t="s">
        <v>315</v>
      </c>
      <c r="AE88" s="188"/>
    </row>
    <row r="89" spans="2:38">
      <c r="B89" s="185"/>
      <c r="C89" s="165" t="s">
        <v>14</v>
      </c>
      <c r="D89" s="35" t="str">
        <f ca="1">Q1&amp;"(n="&amp;D101&amp;")"</f>
        <v>R2(n=85)</v>
      </c>
      <c r="E89" s="35" t="str">
        <f ca="1">R1&amp;"(n="&amp;E101&amp;")"</f>
        <v>R3(n=83)</v>
      </c>
      <c r="F89" s="35" t="str">
        <f ca="1">S1&amp;"(n="&amp;F101&amp;")"</f>
        <v>R4(n=82)</v>
      </c>
      <c r="G89" s="35" t="str">
        <f ca="1">T1&amp;"(n="&amp;G101&amp;")"</f>
        <v>R5(n=82)</v>
      </c>
      <c r="H89" s="35" t="str">
        <f ca="1">U1&amp;"(n="&amp;H101&amp;")"</f>
        <v>R6(n=82)</v>
      </c>
      <c r="I89" s="278" t="s">
        <v>318</v>
      </c>
      <c r="J89" s="279">
        <v>-0.03</v>
      </c>
      <c r="K89" s="279">
        <v>0.03</v>
      </c>
      <c r="L89" s="274" t="str">
        <f ca="1">Q1</f>
        <v>R2</v>
      </c>
      <c r="M89" s="274" t="str">
        <f ca="1">R1</f>
        <v>R3</v>
      </c>
      <c r="N89" s="274" t="str">
        <f ca="1">S1</f>
        <v>R4</v>
      </c>
      <c r="O89" s="274" t="str">
        <f ca="1">T1</f>
        <v>R5</v>
      </c>
      <c r="P89" s="274" t="str">
        <f ca="1">U1</f>
        <v>R6</v>
      </c>
      <c r="Q89" s="337"/>
      <c r="R89" s="134" t="s">
        <v>319</v>
      </c>
      <c r="S89" s="133" t="s">
        <v>320</v>
      </c>
      <c r="T89" s="133" t="s">
        <v>321</v>
      </c>
      <c r="U89" s="133" t="s">
        <v>322</v>
      </c>
      <c r="V89" s="328"/>
      <c r="W89" s="329"/>
      <c r="X89" s="331"/>
      <c r="Y89" s="135" t="s">
        <v>323</v>
      </c>
      <c r="Z89" s="136" t="s">
        <v>324</v>
      </c>
      <c r="AA89" s="335"/>
      <c r="AB89" s="137" t="s">
        <v>325</v>
      </c>
      <c r="AC89" s="138" t="s">
        <v>326</v>
      </c>
      <c r="AD89" s="339"/>
      <c r="AE89" s="188"/>
    </row>
    <row r="90" spans="2:38">
      <c r="B90" s="185"/>
      <c r="C90" s="139" t="s">
        <v>225</v>
      </c>
      <c r="D90" s="270">
        <f>'4-2.2020'!D99</f>
        <v>30504</v>
      </c>
      <c r="E90" s="270">
        <f>'4-2.2021'!D99</f>
        <v>30872</v>
      </c>
      <c r="F90" s="270">
        <f>'4-2.2022'!D99</f>
        <v>31168</v>
      </c>
      <c r="G90" s="270">
        <f>'4-2.2023'!D99</f>
        <v>31240</v>
      </c>
      <c r="H90" s="270">
        <f>'4-2.2024'!D99</f>
        <v>31654</v>
      </c>
      <c r="I90" s="280">
        <f>AVERAGE(D90:H90)</f>
        <v>31087.599999999999</v>
      </c>
      <c r="J90" s="281">
        <f>I90*0.97</f>
        <v>30154.971999999998</v>
      </c>
      <c r="K90" s="281">
        <f>I90*1.03</f>
        <v>32020.227999999999</v>
      </c>
      <c r="L90" s="90" t="str">
        <f>IF(AND(D90&gt;I90*0.97,D90&lt;I90*1.03),"○","×")</f>
        <v>○</v>
      </c>
      <c r="M90" s="90" t="str">
        <f>IF(AND(E90&gt;I90*0.97,E90&lt;I90*1.03),"○","×")</f>
        <v>○</v>
      </c>
      <c r="N90" s="90" t="str">
        <f>IF(AND(F90&gt;I90*0.97,F90&lt;I90*1.03),"○","×")</f>
        <v>○</v>
      </c>
      <c r="O90" s="90" t="str">
        <f>IF(AND(G90&gt;I90*0.97,G90&lt;I90*1.03),"○","×")</f>
        <v>○</v>
      </c>
      <c r="P90" s="90" t="str">
        <f>IF(AND(H90&gt;I90*0.97,H90&lt;I90*1.03),"○","×")</f>
        <v>○</v>
      </c>
      <c r="Q90" s="143" t="str">
        <f>IF(COUNTIF(L90:P90,"○")=5,"同程度","―")</f>
        <v>同程度</v>
      </c>
      <c r="R90" s="134" t="str">
        <f t="shared" ref="R90:U93" si="12">IF(E90-D90&gt;0,"↑",IF(E90-D90&lt;0,"↓","－"))</f>
        <v>↑</v>
      </c>
      <c r="S90" s="133" t="str">
        <f t="shared" si="12"/>
        <v>↑</v>
      </c>
      <c r="T90" s="133" t="str">
        <f t="shared" si="12"/>
        <v>↑</v>
      </c>
      <c r="U90" s="133" t="str">
        <f t="shared" si="12"/>
        <v>↑</v>
      </c>
      <c r="V90" s="133" t="str">
        <f>R90&amp;S90&amp;T90&amp;U90</f>
        <v>↑↑↑↑</v>
      </c>
      <c r="W90" s="147" t="str" cm="1">
        <f t="array" ref="W90">INDEX($AL$2:$AL$82,MATCH(V90,$AK$2:$AK$82,0),0)</f>
        <v>増加傾向⤴</v>
      </c>
      <c r="X90" s="145" t="str">
        <f>IF(F90-D90&gt;0,"↑",IF(F90-D90&lt;0,"↓","－"))</f>
        <v>↑</v>
      </c>
      <c r="Y90" s="146" t="str">
        <f>IF(V90="↓↑↓↓",IF(X90="↓","減少傾向","×"),"判定外")</f>
        <v>判定外</v>
      </c>
      <c r="Z90" s="147" t="str">
        <f>IF(V90="↑↓↑↑",IF(X90="↑","増加傾向","×"),"判定外")</f>
        <v>判定外</v>
      </c>
      <c r="AA90" s="148" t="str">
        <f>IF(G90-E90&gt;0,"↑",IF(G90-E90&lt;0,"↓","－"))</f>
        <v>↑</v>
      </c>
      <c r="AB90" s="146" t="str">
        <f>IF(V90="↓↓↑↓",IF(AA90="↓","減少傾向","×"),"判定外")</f>
        <v>判定外</v>
      </c>
      <c r="AC90" s="147" t="str">
        <f>IF(V90="↑↑↓↑",IF(AA90="↑","増加傾向","×"),"判定外")</f>
        <v>判定外</v>
      </c>
      <c r="AD90" s="149"/>
      <c r="AE90" s="188"/>
    </row>
    <row r="91" spans="2:38">
      <c r="B91" s="185"/>
      <c r="C91" s="139" t="s">
        <v>226</v>
      </c>
      <c r="D91" s="36">
        <f>'4-2.2020'!E99</f>
        <v>10977</v>
      </c>
      <c r="E91" s="36">
        <f>'4-2.2021'!E99</f>
        <v>10940</v>
      </c>
      <c r="F91" s="36">
        <f>'4-2.2022'!E99</f>
        <v>11228</v>
      </c>
      <c r="G91" s="36">
        <f>'4-2.2023'!E99</f>
        <v>11043</v>
      </c>
      <c r="H91" s="36">
        <f>'4-2.2024'!E99</f>
        <v>11249</v>
      </c>
      <c r="I91" s="280">
        <f>AVERAGE(D91:H91)</f>
        <v>11087.4</v>
      </c>
      <c r="J91" s="281">
        <f>I91*0.97</f>
        <v>10754.778</v>
      </c>
      <c r="K91" s="281">
        <f>I91*1.03</f>
        <v>11420.021999999999</v>
      </c>
      <c r="L91" s="90" t="str">
        <f>IF(AND(D91&gt;I91*0.97,D91&lt;I91*1.03),"○","×")</f>
        <v>○</v>
      </c>
      <c r="M91" s="90" t="str">
        <f>IF(AND(E91&gt;I91*0.97,E91&lt;I91*1.03),"○","×")</f>
        <v>○</v>
      </c>
      <c r="N91" s="90" t="str">
        <f>IF(AND(F91&gt;I91*0.97,F91&lt;I91*1.03),"○","×")</f>
        <v>○</v>
      </c>
      <c r="O91" s="90" t="str">
        <f>IF(AND(G91&gt;I91*0.97,G91&lt;I91*1.03),"○","×")</f>
        <v>○</v>
      </c>
      <c r="P91" s="90" t="str">
        <f>IF(AND(H91&gt;I91*0.97,H91&lt;I91*1.03),"○","×")</f>
        <v>○</v>
      </c>
      <c r="Q91" s="143" t="str">
        <f>IF(COUNTIF(L91:P91,"○")=5,"同程度","―")</f>
        <v>同程度</v>
      </c>
      <c r="R91" s="134" t="str">
        <f t="shared" si="12"/>
        <v>↓</v>
      </c>
      <c r="S91" s="133" t="str">
        <f t="shared" si="12"/>
        <v>↑</v>
      </c>
      <c r="T91" s="133" t="str">
        <f t="shared" si="12"/>
        <v>↓</v>
      </c>
      <c r="U91" s="133" t="str">
        <f t="shared" si="12"/>
        <v>↑</v>
      </c>
      <c r="V91" s="133" t="str">
        <f>R91&amp;S91&amp;T91&amp;U91</f>
        <v>↓↑↓↑</v>
      </c>
      <c r="W91" s="147" t="str" cm="1">
        <f t="array" ref="W91">INDEX($AL$2:$AL$82,MATCH(V91,$AK$2:$AK$82,0),0)</f>
        <v>隔年で増減</v>
      </c>
      <c r="X91" s="145" t="str">
        <f>IF(F91-D91&gt;0,"↑",IF(F91-D91&lt;0,"↓","－"))</f>
        <v>↑</v>
      </c>
      <c r="Y91" s="146" t="str">
        <f>IF(V91="↓↑↓↓",IF(X91="↓","減少傾向","×"),"判定外")</f>
        <v>判定外</v>
      </c>
      <c r="Z91" s="147" t="str">
        <f>IF(V91="↑↓↑↑",IF(X91="↑","増加傾向","×"),"判定外")</f>
        <v>判定外</v>
      </c>
      <c r="AA91" s="148" t="str">
        <f>IF(G91-E91&gt;0,"↑",IF(G91-E91&lt;0,"↓","－"))</f>
        <v>↑</v>
      </c>
      <c r="AB91" s="146" t="str">
        <f>IF(V91="↓↓↑↓",IF(AA91="↓","減少傾向","×"),"判定外")</f>
        <v>判定外</v>
      </c>
      <c r="AC91" s="147" t="str">
        <f>IF(V91="↑↑↓↑",IF(AA91="↑","増加傾向","×"),"判定外")</f>
        <v>判定外</v>
      </c>
      <c r="AD91" s="149"/>
      <c r="AE91" s="188"/>
    </row>
    <row r="92" spans="2:38">
      <c r="B92" s="185"/>
      <c r="C92" s="139" t="s">
        <v>276</v>
      </c>
      <c r="D92" s="36">
        <f>SUM(D90:D91)</f>
        <v>41481</v>
      </c>
      <c r="E92" s="36">
        <f>SUM(E90:E91)</f>
        <v>41812</v>
      </c>
      <c r="F92" s="36">
        <f>SUM(F90:F91)</f>
        <v>42396</v>
      </c>
      <c r="G92" s="36">
        <f>SUM(G90:G91)</f>
        <v>42283</v>
      </c>
      <c r="H92" s="36">
        <f>SUM(H90:H91)</f>
        <v>42903</v>
      </c>
      <c r="I92" s="280">
        <f>AVERAGE(D92:H92)</f>
        <v>42175</v>
      </c>
      <c r="J92" s="281">
        <f>I92*0.97</f>
        <v>40909.75</v>
      </c>
      <c r="K92" s="281">
        <f>I92*1.03</f>
        <v>43440.25</v>
      </c>
      <c r="L92" s="90" t="str">
        <f>IF(AND(D92&gt;I92*0.97,D92&lt;I92*1.03),"○","×")</f>
        <v>○</v>
      </c>
      <c r="M92" s="90" t="str">
        <f>IF(AND(E92&gt;I92*0.97,E92&lt;I92*1.03),"○","×")</f>
        <v>○</v>
      </c>
      <c r="N92" s="90" t="str">
        <f>IF(AND(F92&gt;I92*0.97,F92&lt;I92*1.03),"○","×")</f>
        <v>○</v>
      </c>
      <c r="O92" s="90" t="str">
        <f>IF(AND(G92&gt;I92*0.97,G92&lt;I92*1.03),"○","×")</f>
        <v>○</v>
      </c>
      <c r="P92" s="90" t="str">
        <f>IF(AND(H92&gt;I92*0.97,H92&lt;I92*1.03),"○","×")</f>
        <v>○</v>
      </c>
      <c r="Q92" s="143" t="str">
        <f>IF(COUNTIF(L92:P92,"○")=5,"同程度","―")</f>
        <v>同程度</v>
      </c>
      <c r="R92" s="134" t="str">
        <f t="shared" si="12"/>
        <v>↑</v>
      </c>
      <c r="S92" s="133" t="str">
        <f t="shared" si="12"/>
        <v>↑</v>
      </c>
      <c r="T92" s="133" t="str">
        <f t="shared" si="12"/>
        <v>↓</v>
      </c>
      <c r="U92" s="133" t="str">
        <f t="shared" si="12"/>
        <v>↑</v>
      </c>
      <c r="V92" s="133" t="str">
        <f>R92&amp;S92&amp;T92&amp;U92</f>
        <v>↑↑↓↑</v>
      </c>
      <c r="W92" s="147" t="str" cm="1">
        <f t="array" ref="W92">INDEX($AL$2:$AL$82,MATCH(V92,$AK$2:$AK$82,0),0)</f>
        <v>年度により増減</v>
      </c>
      <c r="X92" s="145" t="str">
        <f>IF(F92-D92&gt;0,"↑",IF(F92-D92&lt;0,"↓","－"))</f>
        <v>↑</v>
      </c>
      <c r="Y92" s="146" t="str">
        <f>IF(V92="↓↑↓↓",IF(X92="↓","減少傾向","×"),"判定外")</f>
        <v>判定外</v>
      </c>
      <c r="Z92" s="147" t="str">
        <f>IF(V92="↑↓↑↑",IF(X92="↑","増加傾向","×"),"判定外")</f>
        <v>判定外</v>
      </c>
      <c r="AA92" s="148" t="str">
        <f>IF(G92-E92&gt;0,"↑",IF(G92-E92&lt;0,"↓","－"))</f>
        <v>↑</v>
      </c>
      <c r="AB92" s="146" t="str">
        <f>IF(V92="↓↓↑↓",IF(AA92="↓","減少傾向","×"),"判定外")</f>
        <v>判定外</v>
      </c>
      <c r="AC92" s="147" t="str">
        <f>IF(V92="↑↑↓↑",IF(AA92="↑","増加傾向","×"),"判定外")</f>
        <v>増加傾向</v>
      </c>
      <c r="AD92" s="150" t="s">
        <v>298</v>
      </c>
      <c r="AE92" s="188"/>
    </row>
    <row r="93" spans="2:38" s="111" customFormat="1" ht="14.25" thickBot="1">
      <c r="B93" s="185"/>
      <c r="C93" s="139" t="s">
        <v>277</v>
      </c>
      <c r="D93" s="151">
        <f>ROUND(D91/D92,3)</f>
        <v>0.26500000000000001</v>
      </c>
      <c r="E93" s="151">
        <f>ROUND(E91/E92,3)</f>
        <v>0.26200000000000001</v>
      </c>
      <c r="F93" s="151">
        <f>ROUND(F91/F92,3)</f>
        <v>0.26500000000000001</v>
      </c>
      <c r="G93" s="151">
        <f>ROUND(G91/G92,3)</f>
        <v>0.26100000000000001</v>
      </c>
      <c r="H93" s="151">
        <f>ROUND(H91/H92,3)</f>
        <v>0.26200000000000001</v>
      </c>
      <c r="I93" s="152">
        <f>AVERAGE(D93:H93)</f>
        <v>0.26300000000000001</v>
      </c>
      <c r="J93" s="153">
        <f>I93-0.03</f>
        <v>0.23300000000000001</v>
      </c>
      <c r="K93" s="153">
        <f>I93+0.03</f>
        <v>0.29300000000000004</v>
      </c>
      <c r="L93" s="282" t="str">
        <f>IF(AND(D93&gt;I93-0.03,D93&lt;I93+0.03),"○","×")</f>
        <v>○</v>
      </c>
      <c r="M93" s="282" t="str">
        <f>IF(AND(E93&gt;I93-0.03,E93&lt;I93+0.03),"○","×")</f>
        <v>○</v>
      </c>
      <c r="N93" s="282" t="str">
        <f>IF(AND(F93&gt;I93-0.03,F93&lt;I93+0.03),"○","×")</f>
        <v>○</v>
      </c>
      <c r="O93" s="282" t="str">
        <f>IF(AND(G93&gt;I93-0.03,G93&lt;I93+0.03),"○","×")</f>
        <v>○</v>
      </c>
      <c r="P93" s="282" t="str">
        <f>IF(AND(H93&gt;I93-0.03,H93&lt;I93+0.03),"○","×")</f>
        <v>○</v>
      </c>
      <c r="Q93" s="154" t="str">
        <f>IF(COUNTIF(L93:P93,"○")=5,"同程度","―")</f>
        <v>同程度</v>
      </c>
      <c r="R93" s="155" t="str">
        <f t="shared" si="12"/>
        <v>↓</v>
      </c>
      <c r="S93" s="117" t="str">
        <f t="shared" si="12"/>
        <v>↑</v>
      </c>
      <c r="T93" s="117" t="str">
        <f t="shared" si="12"/>
        <v>↓</v>
      </c>
      <c r="U93" s="117" t="str">
        <f t="shared" si="12"/>
        <v>↑</v>
      </c>
      <c r="V93" s="117" t="str">
        <f>R93&amp;S93&amp;T93&amp;U93</f>
        <v>↓↑↓↑</v>
      </c>
      <c r="W93" s="159" t="str" cm="1">
        <f t="array" ref="W93">INDEX($AL$2:$AL$82,MATCH(V93,$AK$2:$AK$82,0),0)</f>
        <v>隔年で増減</v>
      </c>
      <c r="X93" s="157" t="str">
        <f>IF(F93-D93&gt;0,"↑",IF(F93-D93&lt;0,"↓","－"))</f>
        <v>－</v>
      </c>
      <c r="Y93" s="158" t="str">
        <f>IF(V93="↓↑↓↓",IF(X93="↓","減少傾向","×"),"判定外")</f>
        <v>判定外</v>
      </c>
      <c r="Z93" s="159" t="str">
        <f>IF(V93="↑↓↑↑",IF(X93="↑","増加傾向","×"),"判定外")</f>
        <v>判定外</v>
      </c>
      <c r="AA93" s="160" t="str">
        <f>IF(G93-E93&gt;0,"↑",IF(G93-E93&lt;0,"↓","－"))</f>
        <v>↓</v>
      </c>
      <c r="AB93" s="158" t="str">
        <f>IF(V93="↓↓↑↓",IF(AA93="↓","減少傾向","×"),"判定外")</f>
        <v>判定外</v>
      </c>
      <c r="AC93" s="159" t="str">
        <f>IF(V93="↑↑↓↑",IF(AA93="↑","増加傾向","×"),"判定外")</f>
        <v>判定外</v>
      </c>
      <c r="AD93" s="161" t="s">
        <v>298</v>
      </c>
      <c r="AE93" s="188"/>
      <c r="AF93" s="102"/>
      <c r="AG93" s="102"/>
      <c r="AH93" s="102"/>
      <c r="AI93" s="102"/>
      <c r="AJ93" s="102"/>
      <c r="AK93" s="102"/>
      <c r="AL93" s="102"/>
    </row>
    <row r="94" spans="2:38" ht="14.25" thickBot="1">
      <c r="B94" s="185"/>
      <c r="C94" s="186"/>
      <c r="D94" s="277"/>
      <c r="E94" s="277"/>
      <c r="F94" s="277"/>
      <c r="G94" s="277"/>
      <c r="H94" s="277"/>
      <c r="I94" s="293"/>
      <c r="J94" s="293"/>
      <c r="K94" s="293"/>
      <c r="L94" s="294"/>
      <c r="M94" s="294"/>
      <c r="N94" s="294"/>
      <c r="O94" s="294"/>
      <c r="P94" s="294"/>
      <c r="Q94" s="190"/>
      <c r="R94" s="190"/>
      <c r="S94" s="190"/>
      <c r="T94" s="190"/>
      <c r="U94" s="190"/>
      <c r="V94" s="190"/>
      <c r="W94" s="189"/>
      <c r="X94" s="190"/>
      <c r="Y94" s="189"/>
      <c r="Z94" s="189"/>
      <c r="AA94" s="190"/>
      <c r="AB94" s="189"/>
      <c r="AC94" s="189"/>
      <c r="AD94" s="192"/>
      <c r="AE94" s="188"/>
    </row>
    <row r="95" spans="2:38">
      <c r="B95" s="185"/>
      <c r="C95" s="186"/>
      <c r="D95" s="277"/>
      <c r="E95" s="277"/>
      <c r="F95" s="277"/>
      <c r="G95" s="277"/>
      <c r="H95" s="277"/>
      <c r="I95" s="340" t="s">
        <v>307</v>
      </c>
      <c r="J95" s="341"/>
      <c r="K95" s="341"/>
      <c r="L95" s="342"/>
      <c r="M95" s="342"/>
      <c r="N95" s="342"/>
      <c r="O95" s="342"/>
      <c r="P95" s="342"/>
      <c r="Q95" s="336" t="s">
        <v>308</v>
      </c>
      <c r="R95" s="324" t="s">
        <v>309</v>
      </c>
      <c r="S95" s="325"/>
      <c r="T95" s="325"/>
      <c r="U95" s="325"/>
      <c r="V95" s="326" t="s">
        <v>310</v>
      </c>
      <c r="W95" s="327"/>
      <c r="X95" s="330" t="s">
        <v>311</v>
      </c>
      <c r="Y95" s="332" t="s">
        <v>312</v>
      </c>
      <c r="Z95" s="333"/>
      <c r="AA95" s="334" t="s">
        <v>313</v>
      </c>
      <c r="AB95" s="332" t="s">
        <v>314</v>
      </c>
      <c r="AC95" s="333"/>
      <c r="AD95" s="338" t="s">
        <v>315</v>
      </c>
      <c r="AE95" s="188"/>
    </row>
    <row r="96" spans="2:38">
      <c r="B96" s="185"/>
      <c r="C96" s="166" t="s">
        <v>228</v>
      </c>
      <c r="D96" s="35" t="str">
        <f ca="1">Q1&amp;"(n="&amp;D101&amp;")"</f>
        <v>R2(n=85)</v>
      </c>
      <c r="E96" s="35" t="str">
        <f ca="1">R1&amp;"(n="&amp;E101&amp;")"</f>
        <v>R3(n=83)</v>
      </c>
      <c r="F96" s="35" t="str">
        <f ca="1">S1&amp;"(n="&amp;F101&amp;")"</f>
        <v>R4(n=82)</v>
      </c>
      <c r="G96" s="35" t="str">
        <f ca="1">T1&amp;"(n="&amp;G101&amp;")"</f>
        <v>R5(n=82)</v>
      </c>
      <c r="H96" s="35" t="str">
        <f ca="1">U1&amp;"(n="&amp;H101&amp;")"</f>
        <v>R6(n=82)</v>
      </c>
      <c r="I96" s="278" t="s">
        <v>318</v>
      </c>
      <c r="J96" s="279">
        <v>-0.03</v>
      </c>
      <c r="K96" s="279">
        <v>0.03</v>
      </c>
      <c r="L96" s="274" t="str">
        <f ca="1">Q1</f>
        <v>R2</v>
      </c>
      <c r="M96" s="274" t="str">
        <f ca="1">R1</f>
        <v>R3</v>
      </c>
      <c r="N96" s="274" t="str">
        <f ca="1">S1</f>
        <v>R4</v>
      </c>
      <c r="O96" s="274" t="str">
        <f ca="1">T1</f>
        <v>R5</v>
      </c>
      <c r="P96" s="274" t="str">
        <f ca="1">U1</f>
        <v>R6</v>
      </c>
      <c r="Q96" s="337"/>
      <c r="R96" s="134" t="s">
        <v>319</v>
      </c>
      <c r="S96" s="133" t="s">
        <v>320</v>
      </c>
      <c r="T96" s="133" t="s">
        <v>321</v>
      </c>
      <c r="U96" s="133" t="s">
        <v>322</v>
      </c>
      <c r="V96" s="328"/>
      <c r="W96" s="329"/>
      <c r="X96" s="331"/>
      <c r="Y96" s="135" t="s">
        <v>323</v>
      </c>
      <c r="Z96" s="136" t="s">
        <v>324</v>
      </c>
      <c r="AA96" s="335"/>
      <c r="AB96" s="137" t="s">
        <v>325</v>
      </c>
      <c r="AC96" s="138" t="s">
        <v>326</v>
      </c>
      <c r="AD96" s="339"/>
      <c r="AE96" s="188"/>
    </row>
    <row r="97" spans="2:38">
      <c r="B97" s="185"/>
      <c r="C97" s="139" t="s">
        <v>225</v>
      </c>
      <c r="D97" s="271">
        <f>ROUND(D90/D101,1)</f>
        <v>358.9</v>
      </c>
      <c r="E97" s="271">
        <f>ROUND(E90/E101,1)</f>
        <v>372</v>
      </c>
      <c r="F97" s="271">
        <f>ROUND(F90/F101,1)</f>
        <v>380.1</v>
      </c>
      <c r="G97" s="271">
        <f>ROUND(G90/G101,1)</f>
        <v>381</v>
      </c>
      <c r="H97" s="271">
        <f>ROUND(H90/H101,1)</f>
        <v>386</v>
      </c>
      <c r="I97" s="280">
        <f>AVERAGE(D97:H97)</f>
        <v>375.6</v>
      </c>
      <c r="J97" s="281">
        <f>I97*0.97</f>
        <v>364.33199999999999</v>
      </c>
      <c r="K97" s="281">
        <f>I97*1.03</f>
        <v>386.86800000000005</v>
      </c>
      <c r="L97" s="90" t="str">
        <f>IF(AND(D97&gt;I97*0.97,D97&lt;I97*1.03),"○","×")</f>
        <v>×</v>
      </c>
      <c r="M97" s="90" t="str">
        <f>IF(AND(E97&gt;I97*0.97,E97&lt;I97*1.03),"○","×")</f>
        <v>○</v>
      </c>
      <c r="N97" s="90" t="str">
        <f>IF(AND(F97&gt;I97*0.97,F97&lt;I97*1.03),"○","×")</f>
        <v>○</v>
      </c>
      <c r="O97" s="90" t="str">
        <f>IF(AND(G97&gt;I97*0.97,G97&lt;I97*1.03),"○","×")</f>
        <v>○</v>
      </c>
      <c r="P97" s="90" t="str">
        <f>IF(AND(H97&gt;I97*0.97,H97&lt;I97*1.03),"○","×")</f>
        <v>○</v>
      </c>
      <c r="Q97" s="143" t="str">
        <f>IF(COUNTIF(L97:P97,"○")=5,"同程度","―")</f>
        <v>―</v>
      </c>
      <c r="R97" s="134" t="str">
        <f t="shared" ref="R97:U100" si="13">IF(E97-D97&gt;0,"↑",IF(E97-D97&lt;0,"↓","－"))</f>
        <v>↑</v>
      </c>
      <c r="S97" s="133" t="str">
        <f t="shared" si="13"/>
        <v>↑</v>
      </c>
      <c r="T97" s="133" t="str">
        <f t="shared" si="13"/>
        <v>↑</v>
      </c>
      <c r="U97" s="133" t="str">
        <f t="shared" si="13"/>
        <v>↑</v>
      </c>
      <c r="V97" s="133" t="str">
        <f>R97&amp;S97&amp;T97&amp;U97</f>
        <v>↑↑↑↑</v>
      </c>
      <c r="W97" s="147" t="str" cm="1">
        <f t="array" ref="W97">INDEX($AL$2:$AL$82,MATCH(V97,$AK$2:$AK$82,0),0)</f>
        <v>増加傾向⤴</v>
      </c>
      <c r="X97" s="145" t="str">
        <f>IF(F97-D97&gt;0,"↑",IF(F97-D97&lt;0,"↓","－"))</f>
        <v>↑</v>
      </c>
      <c r="Y97" s="146" t="str">
        <f>IF(V97="↓↑↓↓",IF(X97="↓","減少傾向","×"),"判定外")</f>
        <v>判定外</v>
      </c>
      <c r="Z97" s="147" t="str">
        <f>IF(V97="↑↓↑↑",IF(X97="↑","増加傾向","×"),"判定外")</f>
        <v>判定外</v>
      </c>
      <c r="AA97" s="148" t="str">
        <f>IF(G97-E97&gt;0,"↑",IF(G97-E97&lt;0,"↓","－"))</f>
        <v>↑</v>
      </c>
      <c r="AB97" s="146" t="str">
        <f>IF(V97="↓↓↑↓",IF(AA97="↓","減少傾向","×"),"判定外")</f>
        <v>判定外</v>
      </c>
      <c r="AC97" s="147" t="str">
        <f>IF(V97="↑↑↓↑",IF(AA97="↑","増加傾向","×"),"判定外")</f>
        <v>判定外</v>
      </c>
      <c r="AD97" s="149"/>
      <c r="AE97" s="188"/>
    </row>
    <row r="98" spans="2:38">
      <c r="B98" s="185"/>
      <c r="C98" s="139" t="s">
        <v>226</v>
      </c>
      <c r="D98" s="271">
        <f>ROUND(D91/D101,1)</f>
        <v>129.1</v>
      </c>
      <c r="E98" s="271">
        <f>ROUND(E91/E101,1)</f>
        <v>131.80000000000001</v>
      </c>
      <c r="F98" s="271">
        <f>ROUND(F91/F101,1)</f>
        <v>136.9</v>
      </c>
      <c r="G98" s="271">
        <f>ROUND(G91/G101,1)</f>
        <v>134.69999999999999</v>
      </c>
      <c r="H98" s="271">
        <f>ROUND(H91/H101,1)</f>
        <v>137.19999999999999</v>
      </c>
      <c r="I98" s="280">
        <f>AVERAGE(D98:H98)</f>
        <v>133.94</v>
      </c>
      <c r="J98" s="281">
        <f>I98*0.97</f>
        <v>129.92179999999999</v>
      </c>
      <c r="K98" s="281">
        <f>I98*1.03</f>
        <v>137.95820000000001</v>
      </c>
      <c r="L98" s="90" t="str">
        <f>IF(AND(D98&gt;I98*0.97,D98&lt;I98*1.03),"○","×")</f>
        <v>×</v>
      </c>
      <c r="M98" s="90" t="str">
        <f>IF(AND(E98&gt;I98*0.97,E98&lt;I98*1.03),"○","×")</f>
        <v>○</v>
      </c>
      <c r="N98" s="90" t="str">
        <f>IF(AND(F98&gt;I98*0.97,F98&lt;I98*1.03),"○","×")</f>
        <v>○</v>
      </c>
      <c r="O98" s="90" t="str">
        <f>IF(AND(G98&gt;I98*0.97,G98&lt;I98*1.03),"○","×")</f>
        <v>○</v>
      </c>
      <c r="P98" s="90" t="str">
        <f>IF(AND(H98&gt;I98*0.97,H98&lt;I98*1.03),"○","×")</f>
        <v>○</v>
      </c>
      <c r="Q98" s="143" t="str">
        <f>IF(COUNTIF(L98:P98,"○")=5,"同程度","―")</f>
        <v>―</v>
      </c>
      <c r="R98" s="134" t="str">
        <f t="shared" si="13"/>
        <v>↑</v>
      </c>
      <c r="S98" s="133" t="str">
        <f t="shared" si="13"/>
        <v>↑</v>
      </c>
      <c r="T98" s="133" t="str">
        <f t="shared" si="13"/>
        <v>↓</v>
      </c>
      <c r="U98" s="133" t="str">
        <f t="shared" si="13"/>
        <v>↑</v>
      </c>
      <c r="V98" s="133" t="str">
        <f>R98&amp;S98&amp;T98&amp;U98</f>
        <v>↑↑↓↑</v>
      </c>
      <c r="W98" s="147" t="str" cm="1">
        <f t="array" ref="W98">INDEX($AL$2:$AL$82,MATCH(V98,$AK$2:$AK$82,0),0)</f>
        <v>年度により増減</v>
      </c>
      <c r="X98" s="145" t="str">
        <f>IF(F98-D98&gt;0,"↑",IF(F98-D98&lt;0,"↓","－"))</f>
        <v>↑</v>
      </c>
      <c r="Y98" s="146" t="str">
        <f>IF(V98="↓↑↓↓",IF(X98="↓","減少傾向","×"),"判定外")</f>
        <v>判定外</v>
      </c>
      <c r="Z98" s="147" t="str">
        <f>IF(V98="↑↓↑↑",IF(X98="↑","増加傾向","×"),"判定外")</f>
        <v>判定外</v>
      </c>
      <c r="AA98" s="148" t="str">
        <f>IF(G98-E98&gt;0,"↑",IF(G98-E98&lt;0,"↓","－"))</f>
        <v>↑</v>
      </c>
      <c r="AB98" s="146" t="str">
        <f>IF(V98="↓↓↑↓",IF(AA98="↓","減少傾向","×"),"判定外")</f>
        <v>判定外</v>
      </c>
      <c r="AC98" s="147" t="str">
        <f>IF(V98="↑↑↓↑",IF(AA98="↑","増加傾向","×"),"判定外")</f>
        <v>増加傾向</v>
      </c>
      <c r="AD98" s="149"/>
      <c r="AE98" s="188"/>
    </row>
    <row r="99" spans="2:38">
      <c r="B99" s="185"/>
      <c r="C99" s="139" t="s">
        <v>276</v>
      </c>
      <c r="D99" s="271">
        <f>ROUND(SUM(D97:D98),1)</f>
        <v>488</v>
      </c>
      <c r="E99" s="271">
        <f>ROUND(SUM(E97:E98),1)</f>
        <v>503.8</v>
      </c>
      <c r="F99" s="271">
        <f>ROUND(SUM(F97:F98),1)</f>
        <v>517</v>
      </c>
      <c r="G99" s="271">
        <f>ROUND(SUM(G97:G98),1)</f>
        <v>515.70000000000005</v>
      </c>
      <c r="H99" s="271">
        <f>ROUND(SUM(H97:H98),1)</f>
        <v>523.20000000000005</v>
      </c>
      <c r="I99" s="280">
        <f>AVERAGE(D99:H99)</f>
        <v>509.53999999999996</v>
      </c>
      <c r="J99" s="281">
        <f>I99*0.97</f>
        <v>494.25379999999996</v>
      </c>
      <c r="K99" s="281">
        <f>I99*1.03</f>
        <v>524.82619999999997</v>
      </c>
      <c r="L99" s="90" t="str">
        <f>IF(AND(D99&gt;I99*0.97,D99&lt;I99*1.03),"○","×")</f>
        <v>×</v>
      </c>
      <c r="M99" s="90" t="str">
        <f>IF(AND(E99&gt;I99*0.97,E99&lt;I99*1.03),"○","×")</f>
        <v>○</v>
      </c>
      <c r="N99" s="90" t="str">
        <f>IF(AND(F99&gt;I99*0.97,F99&lt;I99*1.03),"○","×")</f>
        <v>○</v>
      </c>
      <c r="O99" s="90" t="str">
        <f>IF(AND(G99&gt;I99*0.97,G99&lt;I99*1.03),"○","×")</f>
        <v>○</v>
      </c>
      <c r="P99" s="90" t="str">
        <f>IF(AND(H99&gt;I99*0.97,H99&lt;I99*1.03),"○","×")</f>
        <v>○</v>
      </c>
      <c r="Q99" s="143" t="str">
        <f>IF(COUNTIF(L99:P99,"○")=5,"同程度","―")</f>
        <v>―</v>
      </c>
      <c r="R99" s="134" t="str">
        <f t="shared" si="13"/>
        <v>↑</v>
      </c>
      <c r="S99" s="133" t="str">
        <f t="shared" si="13"/>
        <v>↑</v>
      </c>
      <c r="T99" s="133" t="str">
        <f t="shared" si="13"/>
        <v>↓</v>
      </c>
      <c r="U99" s="133" t="str">
        <f t="shared" si="13"/>
        <v>↑</v>
      </c>
      <c r="V99" s="133" t="str">
        <f>R99&amp;S99&amp;T99&amp;U99</f>
        <v>↑↑↓↑</v>
      </c>
      <c r="W99" s="147" t="str" cm="1">
        <f t="array" ref="W99">INDEX($AL$2:$AL$82,MATCH(V99,$AK$2:$AK$82,0),0)</f>
        <v>年度により増減</v>
      </c>
      <c r="X99" s="145" t="str">
        <f>IF(F99-D99&gt;0,"↑",IF(F99-D99&lt;0,"↓","－"))</f>
        <v>↑</v>
      </c>
      <c r="Y99" s="146" t="str">
        <f>IF(V99="↓↑↓↓",IF(X99="↓","減少傾向","×"),"判定外")</f>
        <v>判定外</v>
      </c>
      <c r="Z99" s="147" t="str">
        <f>IF(V99="↑↓↑↑",IF(X99="↑","増加傾向","×"),"判定外")</f>
        <v>判定外</v>
      </c>
      <c r="AA99" s="148" t="str">
        <f>IF(G99-E99&gt;0,"↑",IF(G99-E99&lt;0,"↓","－"))</f>
        <v>↑</v>
      </c>
      <c r="AB99" s="146" t="str">
        <f>IF(V99="↓↓↑↓",IF(AA99="↓","減少傾向","×"),"判定外")</f>
        <v>判定外</v>
      </c>
      <c r="AC99" s="147" t="str">
        <f>IF(V99="↑↑↓↑",IF(AA99="↑","増加傾向","×"),"判定外")</f>
        <v>増加傾向</v>
      </c>
      <c r="AD99" s="150" t="s">
        <v>223</v>
      </c>
      <c r="AE99" s="188"/>
    </row>
    <row r="100" spans="2:38" s="111" customFormat="1" ht="14.25" thickBot="1">
      <c r="B100" s="185"/>
      <c r="C100" s="139" t="s">
        <v>277</v>
      </c>
      <c r="D100" s="151">
        <f>ROUND(D98/D99,3)</f>
        <v>0.26500000000000001</v>
      </c>
      <c r="E100" s="151">
        <f>ROUND(E98/E99,3)</f>
        <v>0.26200000000000001</v>
      </c>
      <c r="F100" s="151">
        <f>ROUND(F98/F99,3)</f>
        <v>0.26500000000000001</v>
      </c>
      <c r="G100" s="151">
        <f>ROUND(G98/G99,3)</f>
        <v>0.26100000000000001</v>
      </c>
      <c r="H100" s="151">
        <f>ROUND(H98/H99,3)</f>
        <v>0.26200000000000001</v>
      </c>
      <c r="I100" s="152">
        <f>AVERAGE(D100:H100)</f>
        <v>0.26300000000000001</v>
      </c>
      <c r="J100" s="153">
        <f>I100-0.03</f>
        <v>0.23300000000000001</v>
      </c>
      <c r="K100" s="153">
        <f>I100+0.03</f>
        <v>0.29300000000000004</v>
      </c>
      <c r="L100" s="282" t="str">
        <f>IF(AND(D100&gt;I100-0.03,D100&lt;I100+0.03),"○","×")</f>
        <v>○</v>
      </c>
      <c r="M100" s="282" t="str">
        <f>IF(AND(E100&gt;I100-0.03,E100&lt;I100+0.03),"○","×")</f>
        <v>○</v>
      </c>
      <c r="N100" s="282" t="str">
        <f>IF(AND(F100&gt;I100-0.03,F100&lt;I100+0.03),"○","×")</f>
        <v>○</v>
      </c>
      <c r="O100" s="282" t="str">
        <f>IF(AND(G100&gt;I100-0.03,G100&lt;I100+0.03),"○","×")</f>
        <v>○</v>
      </c>
      <c r="P100" s="282" t="str">
        <f>IF(AND(H100&gt;I100-0.03,H100&lt;I100+0.03),"○","×")</f>
        <v>○</v>
      </c>
      <c r="Q100" s="154" t="str">
        <f>IF(COUNTIF(L100:P100,"○")=5,"同程度","―")</f>
        <v>同程度</v>
      </c>
      <c r="R100" s="155" t="str">
        <f t="shared" si="13"/>
        <v>↓</v>
      </c>
      <c r="S100" s="117" t="str">
        <f t="shared" si="13"/>
        <v>↑</v>
      </c>
      <c r="T100" s="117" t="str">
        <f t="shared" si="13"/>
        <v>↓</v>
      </c>
      <c r="U100" s="117" t="str">
        <f t="shared" si="13"/>
        <v>↑</v>
      </c>
      <c r="V100" s="117" t="str">
        <f>R100&amp;S100&amp;T100&amp;U100</f>
        <v>↓↑↓↑</v>
      </c>
      <c r="W100" s="159" t="str" cm="1">
        <f t="array" ref="W100">INDEX($AL$2:$AL$82,MATCH(V100,$AK$2:$AK$82,0),0)</f>
        <v>隔年で増減</v>
      </c>
      <c r="X100" s="157" t="str">
        <f>IF(F100-D100&gt;0,"↑",IF(F100-D100&lt;0,"↓","－"))</f>
        <v>－</v>
      </c>
      <c r="Y100" s="158" t="str">
        <f>IF(V100="↓↑↓↓",IF(X100="↓","減少傾向","×"),"判定外")</f>
        <v>判定外</v>
      </c>
      <c r="Z100" s="159" t="str">
        <f>IF(V100="↑↓↑↑",IF(X100="↑","増加傾向","×"),"判定外")</f>
        <v>判定外</v>
      </c>
      <c r="AA100" s="160" t="str">
        <f>IF(G100-E100&gt;0,"↑",IF(G100-E100&lt;0,"↓","－"))</f>
        <v>↓</v>
      </c>
      <c r="AB100" s="158" t="str">
        <f>IF(V100="↓↓↑↓",IF(AA100="↓","減少傾向","×"),"判定外")</f>
        <v>判定外</v>
      </c>
      <c r="AC100" s="159" t="str">
        <f>IF(V100="↑↑↓↑",IF(AA100="↑","増加傾向","×"),"判定外")</f>
        <v>判定外</v>
      </c>
      <c r="AD100" s="161" t="s">
        <v>298</v>
      </c>
      <c r="AE100" s="188"/>
      <c r="AF100" s="102"/>
      <c r="AG100" s="102"/>
      <c r="AH100" s="102"/>
      <c r="AI100" s="102"/>
      <c r="AJ100" s="102"/>
      <c r="AK100" s="102"/>
      <c r="AL100" s="102"/>
    </row>
    <row r="101" spans="2:38">
      <c r="B101" s="185"/>
      <c r="C101" s="139" t="s">
        <v>279</v>
      </c>
      <c r="D101" s="36">
        <f>COUNT('4-2.2020'!D12:D97)</f>
        <v>85</v>
      </c>
      <c r="E101" s="36">
        <f>COUNT('4-2.2021'!D12:D97)</f>
        <v>83</v>
      </c>
      <c r="F101" s="36">
        <f>COUNT('4-2.2022'!D12:D97)</f>
        <v>82</v>
      </c>
      <c r="G101" s="36">
        <f>COUNT('4-2.2023'!D12:D97)</f>
        <v>82</v>
      </c>
      <c r="H101" s="36">
        <f>COUNT('4-2.2024'!D12:D97)</f>
        <v>82</v>
      </c>
      <c r="I101" s="293"/>
      <c r="J101" s="293"/>
      <c r="K101" s="293"/>
      <c r="L101" s="294"/>
      <c r="M101" s="294"/>
      <c r="N101" s="294"/>
      <c r="O101" s="294"/>
      <c r="P101" s="294"/>
      <c r="Q101" s="190"/>
      <c r="R101" s="190"/>
      <c r="S101" s="190"/>
      <c r="T101" s="190"/>
      <c r="U101" s="190"/>
      <c r="V101" s="190"/>
      <c r="W101" s="189"/>
      <c r="X101" s="190"/>
      <c r="Y101" s="189"/>
      <c r="Z101" s="189"/>
      <c r="AA101" s="190"/>
      <c r="AB101" s="189"/>
      <c r="AC101" s="189"/>
      <c r="AD101" s="192"/>
      <c r="AE101" s="188"/>
    </row>
    <row r="102" spans="2:38" ht="14.25" thickBot="1">
      <c r="B102" s="185"/>
      <c r="C102" s="186"/>
      <c r="D102" s="277"/>
      <c r="E102" s="277"/>
      <c r="F102" s="277"/>
      <c r="G102" s="277"/>
      <c r="H102" s="277"/>
      <c r="I102" s="293"/>
      <c r="J102" s="293"/>
      <c r="K102" s="293"/>
      <c r="L102" s="294"/>
      <c r="M102" s="294"/>
      <c r="N102" s="294"/>
      <c r="O102" s="294"/>
      <c r="P102" s="294"/>
      <c r="Q102" s="190"/>
      <c r="R102" s="190"/>
      <c r="S102" s="190"/>
      <c r="T102" s="190"/>
      <c r="U102" s="190"/>
      <c r="V102" s="190"/>
      <c r="W102" s="189"/>
      <c r="X102" s="190"/>
      <c r="Y102" s="189"/>
      <c r="Z102" s="189"/>
      <c r="AA102" s="190"/>
      <c r="AB102" s="189"/>
      <c r="AC102" s="189"/>
      <c r="AD102" s="192"/>
      <c r="AE102" s="188"/>
    </row>
    <row r="103" spans="2:38">
      <c r="B103" s="185"/>
      <c r="C103" s="186"/>
      <c r="D103" s="277"/>
      <c r="E103" s="277"/>
      <c r="F103" s="277"/>
      <c r="G103" s="277"/>
      <c r="H103" s="277"/>
      <c r="I103" s="340" t="s">
        <v>307</v>
      </c>
      <c r="J103" s="341"/>
      <c r="K103" s="341"/>
      <c r="L103" s="342"/>
      <c r="M103" s="342"/>
      <c r="N103" s="342"/>
      <c r="O103" s="342"/>
      <c r="P103" s="342"/>
      <c r="Q103" s="336" t="s">
        <v>308</v>
      </c>
      <c r="R103" s="324" t="s">
        <v>309</v>
      </c>
      <c r="S103" s="325"/>
      <c r="T103" s="325"/>
      <c r="U103" s="325"/>
      <c r="V103" s="326" t="s">
        <v>310</v>
      </c>
      <c r="W103" s="327"/>
      <c r="X103" s="330" t="s">
        <v>311</v>
      </c>
      <c r="Y103" s="332" t="s">
        <v>312</v>
      </c>
      <c r="Z103" s="333"/>
      <c r="AA103" s="334" t="s">
        <v>313</v>
      </c>
      <c r="AB103" s="332" t="s">
        <v>314</v>
      </c>
      <c r="AC103" s="333"/>
      <c r="AD103" s="338" t="s">
        <v>315</v>
      </c>
      <c r="AE103" s="188"/>
    </row>
    <row r="104" spans="2:38">
      <c r="B104" s="185"/>
      <c r="C104" s="139" t="s">
        <v>229</v>
      </c>
      <c r="D104" s="35" t="str">
        <f ca="1">Q1&amp;"(n="&amp;D109&amp;")"</f>
        <v>R2(n=25)</v>
      </c>
      <c r="E104" s="35" t="str">
        <f ca="1">R1&amp;"(n="&amp;E109&amp;")"</f>
        <v>R3(n=25)</v>
      </c>
      <c r="F104" s="35" t="str">
        <f ca="1">S1&amp;"(n="&amp;F109&amp;")"</f>
        <v>R4(n=25)</v>
      </c>
      <c r="G104" s="35" t="str">
        <f ca="1">T1&amp;"(n="&amp;G109&amp;")"</f>
        <v>R5(n=25)</v>
      </c>
      <c r="H104" s="35" t="str">
        <f ca="1">U1&amp;"(n="&amp;H109&amp;")"</f>
        <v>R6(n=25)</v>
      </c>
      <c r="I104" s="278" t="s">
        <v>318</v>
      </c>
      <c r="J104" s="279">
        <v>-0.03</v>
      </c>
      <c r="K104" s="279">
        <v>0.03</v>
      </c>
      <c r="L104" s="274" t="str">
        <f ca="1">Q1</f>
        <v>R2</v>
      </c>
      <c r="M104" s="274" t="str">
        <f ca="1">R1</f>
        <v>R3</v>
      </c>
      <c r="N104" s="274" t="str">
        <f ca="1">S1</f>
        <v>R4</v>
      </c>
      <c r="O104" s="274" t="str">
        <f ca="1">T1</f>
        <v>R5</v>
      </c>
      <c r="P104" s="274" t="str">
        <f ca="1">U1</f>
        <v>R6</v>
      </c>
      <c r="Q104" s="337"/>
      <c r="R104" s="134" t="s">
        <v>319</v>
      </c>
      <c r="S104" s="133" t="s">
        <v>320</v>
      </c>
      <c r="T104" s="133" t="s">
        <v>321</v>
      </c>
      <c r="U104" s="133" t="s">
        <v>322</v>
      </c>
      <c r="V104" s="328"/>
      <c r="W104" s="329"/>
      <c r="X104" s="331"/>
      <c r="Y104" s="135" t="s">
        <v>323</v>
      </c>
      <c r="Z104" s="136" t="s">
        <v>324</v>
      </c>
      <c r="AA104" s="335"/>
      <c r="AB104" s="137" t="s">
        <v>325</v>
      </c>
      <c r="AC104" s="138" t="s">
        <v>326</v>
      </c>
      <c r="AD104" s="339"/>
      <c r="AE104" s="188"/>
    </row>
    <row r="105" spans="2:38">
      <c r="B105" s="185"/>
      <c r="C105" s="139" t="s">
        <v>225</v>
      </c>
      <c r="D105" s="168">
        <f>ROUND('4-2.2020'!D7,1)</f>
        <v>262.39999999999998</v>
      </c>
      <c r="E105" s="168">
        <f>ROUND('4-2.2021'!D7,1)</f>
        <v>267.39999999999998</v>
      </c>
      <c r="F105" s="168">
        <f>ROUND('4-2.2022'!D7,1)</f>
        <v>284.5</v>
      </c>
      <c r="G105" s="168">
        <f>ROUND('4-2.2023'!D7,1)</f>
        <v>283.60000000000002</v>
      </c>
      <c r="H105" s="168">
        <f>ROUND('4-2.2024'!D7,1)</f>
        <v>285.2</v>
      </c>
      <c r="I105" s="280">
        <f>AVERAGE(D105:H105)</f>
        <v>276.62</v>
      </c>
      <c r="J105" s="281">
        <f>I105*0.97</f>
        <v>268.32139999999998</v>
      </c>
      <c r="K105" s="281">
        <f>I105*1.03</f>
        <v>284.91860000000003</v>
      </c>
      <c r="L105" s="90" t="str">
        <f>IF(AND(D105&gt;I105*0.97,D105&lt;I105*1.03),"○","×")</f>
        <v>×</v>
      </c>
      <c r="M105" s="90" t="str">
        <f>IF(AND(E105&gt;I105*0.97,E105&lt;I105*1.03),"○","×")</f>
        <v>×</v>
      </c>
      <c r="N105" s="90" t="str">
        <f>IF(AND(F105&gt;I105*0.97,F105&lt;I105*1.03),"○","×")</f>
        <v>○</v>
      </c>
      <c r="O105" s="90" t="str">
        <f>IF(AND(G105&gt;I105*0.97,G105&lt;I105*1.03),"○","×")</f>
        <v>○</v>
      </c>
      <c r="P105" s="90" t="str">
        <f>IF(AND(H105&gt;I105*0.97,H105&lt;I105*1.03),"○","×")</f>
        <v>×</v>
      </c>
      <c r="Q105" s="143" t="str">
        <f>IF(COUNTIF(L105:P105,"○")=5,"同程度","―")</f>
        <v>―</v>
      </c>
      <c r="R105" s="134" t="str">
        <f t="shared" ref="R105:U108" si="14">IF(E105-D105&gt;0,"↑",IF(E105-D105&lt;0,"↓","－"))</f>
        <v>↑</v>
      </c>
      <c r="S105" s="133" t="str">
        <f t="shared" si="14"/>
        <v>↑</v>
      </c>
      <c r="T105" s="133" t="str">
        <f t="shared" si="14"/>
        <v>↓</v>
      </c>
      <c r="U105" s="133" t="str">
        <f t="shared" si="14"/>
        <v>↑</v>
      </c>
      <c r="V105" s="133" t="str">
        <f>R105&amp;S105&amp;T105&amp;U105</f>
        <v>↑↑↓↑</v>
      </c>
      <c r="W105" s="147" t="str" cm="1">
        <f t="array" ref="W105">INDEX($AL$2:$AL$82,MATCH(V105,$AK$2:$AK$82,0),0)</f>
        <v>年度により増減</v>
      </c>
      <c r="X105" s="145" t="str">
        <f>IF(F105-D105&gt;0,"↑",IF(F105-D105&lt;0,"↓","－"))</f>
        <v>↑</v>
      </c>
      <c r="Y105" s="146" t="str">
        <f>IF(V105="↓↑↓↓",IF(X105="↓","減少傾向","×"),"判定外")</f>
        <v>判定外</v>
      </c>
      <c r="Z105" s="147" t="str">
        <f>IF(V105="↑↓↑↑",IF(X105="↑","増加傾向","×"),"判定外")</f>
        <v>判定外</v>
      </c>
      <c r="AA105" s="148" t="str">
        <f>IF(G105-E105&gt;0,"↑",IF(G105-E105&lt;0,"↓","－"))</f>
        <v>↑</v>
      </c>
      <c r="AB105" s="146" t="str">
        <f>IF(V105="↓↓↑↓",IF(AA105="↓","減少傾向","×"),"判定外")</f>
        <v>判定外</v>
      </c>
      <c r="AC105" s="147" t="str">
        <f>IF(V105="↑↑↓↑",IF(AA105="↑","増加傾向","×"),"判定外")</f>
        <v>増加傾向</v>
      </c>
      <c r="AD105" s="149"/>
      <c r="AE105" s="188"/>
    </row>
    <row r="106" spans="2:38">
      <c r="B106" s="185"/>
      <c r="C106" s="139" t="s">
        <v>226</v>
      </c>
      <c r="D106" s="168">
        <f>ROUND('4-2.2020'!E7,1)</f>
        <v>75.5</v>
      </c>
      <c r="E106" s="168">
        <f>ROUND('4-2.2021'!E7,1)</f>
        <v>83.9</v>
      </c>
      <c r="F106" s="168">
        <f>ROUND('4-2.2022'!E7,1)</f>
        <v>85.9</v>
      </c>
      <c r="G106" s="168">
        <f>ROUND('4-2.2023'!E7,1)</f>
        <v>86.5</v>
      </c>
      <c r="H106" s="168">
        <f>ROUND('4-2.2024'!E7,1)</f>
        <v>91.3</v>
      </c>
      <c r="I106" s="280">
        <f>AVERAGE(D106:H106)</f>
        <v>84.62</v>
      </c>
      <c r="J106" s="281">
        <f>I106*0.97</f>
        <v>82.081400000000002</v>
      </c>
      <c r="K106" s="281">
        <f>I106*1.03</f>
        <v>87.158600000000007</v>
      </c>
      <c r="L106" s="90" t="str">
        <f>IF(AND(D106&gt;I106*0.97,D106&lt;I106*1.03),"○","×")</f>
        <v>×</v>
      </c>
      <c r="M106" s="90" t="str">
        <f>IF(AND(E106&gt;I106*0.97,E106&lt;I106*1.03),"○","×")</f>
        <v>○</v>
      </c>
      <c r="N106" s="90" t="str">
        <f>IF(AND(F106&gt;I106*0.97,F106&lt;I106*1.03),"○","×")</f>
        <v>○</v>
      </c>
      <c r="O106" s="90" t="str">
        <f>IF(AND(G106&gt;I106*0.97,G106&lt;I106*1.03),"○","×")</f>
        <v>○</v>
      </c>
      <c r="P106" s="90" t="str">
        <f>IF(AND(H106&gt;I106*0.97,H106&lt;I106*1.03),"○","×")</f>
        <v>×</v>
      </c>
      <c r="Q106" s="143" t="str">
        <f>IF(COUNTIF(L106:P106,"○")=5,"同程度","―")</f>
        <v>―</v>
      </c>
      <c r="R106" s="134" t="str">
        <f t="shared" si="14"/>
        <v>↑</v>
      </c>
      <c r="S106" s="133" t="str">
        <f t="shared" si="14"/>
        <v>↑</v>
      </c>
      <c r="T106" s="133" t="str">
        <f t="shared" si="14"/>
        <v>↑</v>
      </c>
      <c r="U106" s="133" t="str">
        <f t="shared" si="14"/>
        <v>↑</v>
      </c>
      <c r="V106" s="133" t="str">
        <f>R106&amp;S106&amp;T106&amp;U106</f>
        <v>↑↑↑↑</v>
      </c>
      <c r="W106" s="147" t="str" cm="1">
        <f t="array" ref="W106">INDEX($AL$2:$AL$82,MATCH(V106,$AK$2:$AK$82,0),0)</f>
        <v>増加傾向⤴</v>
      </c>
      <c r="X106" s="145" t="str">
        <f>IF(F106-D106&gt;0,"↑",IF(F106-D106&lt;0,"↓","－"))</f>
        <v>↑</v>
      </c>
      <c r="Y106" s="146" t="str">
        <f>IF(V106="↓↑↓↓",IF(X106="↓","減少傾向","×"),"判定外")</f>
        <v>判定外</v>
      </c>
      <c r="Z106" s="147" t="str">
        <f>IF(V106="↑↓↑↑",IF(X106="↑","増加傾向","×"),"判定外")</f>
        <v>判定外</v>
      </c>
      <c r="AA106" s="148" t="str">
        <f>IF(G106-E106&gt;0,"↑",IF(G106-E106&lt;0,"↓","－"))</f>
        <v>↑</v>
      </c>
      <c r="AB106" s="146" t="str">
        <f>IF(V106="↓↓↑↓",IF(AA106="↓","減少傾向","×"),"判定外")</f>
        <v>判定外</v>
      </c>
      <c r="AC106" s="147" t="str">
        <f>IF(V106="↑↑↓↑",IF(AA106="↑","増加傾向","×"),"判定外")</f>
        <v>判定外</v>
      </c>
      <c r="AD106" s="149"/>
      <c r="AE106" s="188"/>
    </row>
    <row r="107" spans="2:38">
      <c r="B107" s="185"/>
      <c r="C107" s="139" t="s">
        <v>276</v>
      </c>
      <c r="D107" s="271">
        <f>ROUND(SUM(D105:D106),1)</f>
        <v>337.9</v>
      </c>
      <c r="E107" s="271">
        <f>ROUND(SUM(E105:E106),1)</f>
        <v>351.3</v>
      </c>
      <c r="F107" s="271">
        <f>ROUND(SUM(F105:F106),1)</f>
        <v>370.4</v>
      </c>
      <c r="G107" s="271">
        <f>ROUND(SUM(G105:G106),1)</f>
        <v>370.1</v>
      </c>
      <c r="H107" s="271">
        <f>ROUND(SUM(H105:H106),1)</f>
        <v>376.5</v>
      </c>
      <c r="I107" s="280">
        <f>AVERAGE(D107:H107)</f>
        <v>361.23999999999995</v>
      </c>
      <c r="J107" s="281">
        <f>I107*0.97</f>
        <v>350.40279999999996</v>
      </c>
      <c r="K107" s="281">
        <f>I107*1.03</f>
        <v>372.07719999999995</v>
      </c>
      <c r="L107" s="90" t="str">
        <f>IF(AND(D107&gt;I107*0.97,D107&lt;I107*1.03),"○","×")</f>
        <v>×</v>
      </c>
      <c r="M107" s="90" t="str">
        <f>IF(AND(E107&gt;I107*0.97,E107&lt;I107*1.03),"○","×")</f>
        <v>○</v>
      </c>
      <c r="N107" s="90" t="str">
        <f>IF(AND(F107&gt;I107*0.97,F107&lt;I107*1.03),"○","×")</f>
        <v>○</v>
      </c>
      <c r="O107" s="90" t="str">
        <f>IF(AND(G107&gt;I107*0.97,G107&lt;I107*1.03),"○","×")</f>
        <v>○</v>
      </c>
      <c r="P107" s="90" t="str">
        <f>IF(AND(H107&gt;I107*0.97,H107&lt;I107*1.03),"○","×")</f>
        <v>×</v>
      </c>
      <c r="Q107" s="143" t="str">
        <f>IF(COUNTIF(L107:P107,"○")=5,"同程度","―")</f>
        <v>―</v>
      </c>
      <c r="R107" s="134" t="str">
        <f t="shared" si="14"/>
        <v>↑</v>
      </c>
      <c r="S107" s="133" t="str">
        <f t="shared" si="14"/>
        <v>↑</v>
      </c>
      <c r="T107" s="133" t="str">
        <f t="shared" si="14"/>
        <v>↓</v>
      </c>
      <c r="U107" s="133" t="str">
        <f t="shared" si="14"/>
        <v>↑</v>
      </c>
      <c r="V107" s="133" t="str">
        <f>R107&amp;S107&amp;T107&amp;U107</f>
        <v>↑↑↓↑</v>
      </c>
      <c r="W107" s="147" t="str" cm="1">
        <f t="array" ref="W107">INDEX($AL$2:$AL$82,MATCH(V107,$AK$2:$AK$82,0),0)</f>
        <v>年度により増減</v>
      </c>
      <c r="X107" s="145" t="str">
        <f>IF(F107-D107&gt;0,"↑",IF(F107-D107&lt;0,"↓","－"))</f>
        <v>↑</v>
      </c>
      <c r="Y107" s="146" t="str">
        <f>IF(V107="↓↑↓↓",IF(X107="↓","減少傾向","×"),"判定外")</f>
        <v>判定外</v>
      </c>
      <c r="Z107" s="147" t="str">
        <f>IF(V107="↑↓↑↑",IF(X107="↑","増加傾向","×"),"判定外")</f>
        <v>判定外</v>
      </c>
      <c r="AA107" s="148" t="str">
        <f>IF(G107-E107&gt;0,"↑",IF(G107-E107&lt;0,"↓","－"))</f>
        <v>↑</v>
      </c>
      <c r="AB107" s="146" t="str">
        <f>IF(V107="↓↓↑↓",IF(AA107="↓","減少傾向","×"),"判定外")</f>
        <v>判定外</v>
      </c>
      <c r="AC107" s="147" t="str">
        <f>IF(V107="↑↑↓↑",IF(AA107="↑","増加傾向","×"),"判定外")</f>
        <v>増加傾向</v>
      </c>
      <c r="AD107" s="150" t="s">
        <v>223</v>
      </c>
      <c r="AE107" s="188"/>
    </row>
    <row r="108" spans="2:38" s="111" customFormat="1" ht="14.25" thickBot="1">
      <c r="B108" s="185"/>
      <c r="C108" s="139" t="s">
        <v>277</v>
      </c>
      <c r="D108" s="151">
        <f>ROUND(D106/D107,3)</f>
        <v>0.223</v>
      </c>
      <c r="E108" s="151">
        <f>ROUND(E106/E107,3)</f>
        <v>0.23899999999999999</v>
      </c>
      <c r="F108" s="151">
        <f>ROUND(F106/F107,3)</f>
        <v>0.23200000000000001</v>
      </c>
      <c r="G108" s="151">
        <f>ROUND(G106/G107,3)</f>
        <v>0.23400000000000001</v>
      </c>
      <c r="H108" s="151">
        <f>ROUND(H106/H107,3)</f>
        <v>0.24199999999999999</v>
      </c>
      <c r="I108" s="152">
        <f>AVERAGE(D108:H108)</f>
        <v>0.23399999999999999</v>
      </c>
      <c r="J108" s="153">
        <f>I108-0.03</f>
        <v>0.20399999999999999</v>
      </c>
      <c r="K108" s="153">
        <f>I108+0.03</f>
        <v>0.26400000000000001</v>
      </c>
      <c r="L108" s="282" t="str">
        <f>IF(AND(D108&gt;I108-0.03,D108&lt;I108+0.03),"○","×")</f>
        <v>○</v>
      </c>
      <c r="M108" s="282" t="str">
        <f>IF(AND(E108&gt;I108-0.03,E108&lt;I108+0.03),"○","×")</f>
        <v>○</v>
      </c>
      <c r="N108" s="282" t="str">
        <f>IF(AND(F108&gt;I108-0.03,F108&lt;I108+0.03),"○","×")</f>
        <v>○</v>
      </c>
      <c r="O108" s="282" t="str">
        <f>IF(AND(G108&gt;I108-0.03,G108&lt;I108+0.03),"○","×")</f>
        <v>○</v>
      </c>
      <c r="P108" s="282" t="str">
        <f>IF(AND(H108&gt;I108-0.03,H108&lt;I108+0.03),"○","×")</f>
        <v>○</v>
      </c>
      <c r="Q108" s="154" t="str">
        <f>IF(COUNTIF(L108:P108,"○")=5,"同程度","―")</f>
        <v>同程度</v>
      </c>
      <c r="R108" s="155" t="str">
        <f t="shared" si="14"/>
        <v>↑</v>
      </c>
      <c r="S108" s="117" t="str">
        <f t="shared" si="14"/>
        <v>↓</v>
      </c>
      <c r="T108" s="117" t="str">
        <f t="shared" si="14"/>
        <v>↑</v>
      </c>
      <c r="U108" s="117" t="str">
        <f t="shared" si="14"/>
        <v>↑</v>
      </c>
      <c r="V108" s="117" t="str">
        <f>R108&amp;S108&amp;T108&amp;U108</f>
        <v>↑↓↑↑</v>
      </c>
      <c r="W108" s="159" t="str" cm="1">
        <f t="array" ref="W108">INDEX($AL$2:$AL$82,MATCH(V108,$AK$2:$AK$82,0),0)</f>
        <v>年度により増減</v>
      </c>
      <c r="X108" s="157" t="str">
        <f>IF(F108-D108&gt;0,"↑",IF(F108-D108&lt;0,"↓","－"))</f>
        <v>↑</v>
      </c>
      <c r="Y108" s="158" t="str">
        <f>IF(V108="↓↑↓↓",IF(X108="↓","減少傾向","×"),"判定外")</f>
        <v>判定外</v>
      </c>
      <c r="Z108" s="159" t="str">
        <f>IF(V108="↑↓↑↑",IF(X108="↑","増加傾向","×"),"判定外")</f>
        <v>増加傾向</v>
      </c>
      <c r="AA108" s="160" t="str">
        <f>IF(G108-E108&gt;0,"↑",IF(G108-E108&lt;0,"↓","－"))</f>
        <v>↓</v>
      </c>
      <c r="AB108" s="158" t="str">
        <f>IF(V108="↓↓↑↓",IF(AA108="↓","減少傾向","×"),"判定外")</f>
        <v>判定外</v>
      </c>
      <c r="AC108" s="159" t="str">
        <f>IF(V108="↑↑↓↑",IF(AA108="↑","増加傾向","×"),"判定外")</f>
        <v>判定外</v>
      </c>
      <c r="AD108" s="161" t="s">
        <v>298</v>
      </c>
      <c r="AE108" s="188"/>
      <c r="AF108" s="102"/>
      <c r="AG108" s="102"/>
      <c r="AH108" s="102"/>
      <c r="AI108" s="102"/>
      <c r="AJ108" s="102"/>
      <c r="AK108" s="102"/>
      <c r="AL108" s="102"/>
    </row>
    <row r="109" spans="2:38">
      <c r="B109" s="185"/>
      <c r="C109" s="139" t="s">
        <v>279</v>
      </c>
      <c r="D109" s="36">
        <f>COUNTIFS('4-2.2020'!B12:B97,"G",'4-2.2020'!D12:D97,"&lt;&gt;")</f>
        <v>25</v>
      </c>
      <c r="E109" s="36">
        <f>COUNTIFS('4-2.2021'!B12:B97,"G",'4-2.2021'!D12:D97,"&lt;&gt;")</f>
        <v>25</v>
      </c>
      <c r="F109" s="36">
        <f>COUNTIFS('4-2.2022'!B12:B97,"G",'4-2.2022'!D12:D97,"&lt;&gt;")</f>
        <v>25</v>
      </c>
      <c r="G109" s="36">
        <f>COUNTIFS('4-2.2023'!B12:B97,"G",'4-2.2023'!D12:D97,"&lt;&gt;")</f>
        <v>25</v>
      </c>
      <c r="H109" s="36">
        <f>COUNTIFS('4-2.2024'!B12:B97,"G",'4-2.2024'!D12:D97,"&lt;&gt;")</f>
        <v>25</v>
      </c>
      <c r="I109" s="189"/>
      <c r="J109" s="189"/>
      <c r="K109" s="189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89"/>
      <c r="X109" s="190"/>
      <c r="Y109" s="189"/>
      <c r="Z109" s="189"/>
      <c r="AA109" s="190"/>
      <c r="AB109" s="189"/>
      <c r="AC109" s="189"/>
      <c r="AD109" s="192"/>
      <c r="AE109" s="188"/>
    </row>
    <row r="110" spans="2:38" ht="14.25" thickBot="1">
      <c r="B110" s="193"/>
      <c r="C110" s="194"/>
      <c r="D110" s="195"/>
      <c r="E110" s="195"/>
      <c r="F110" s="195"/>
      <c r="G110" s="195"/>
      <c r="H110" s="195"/>
      <c r="I110" s="196"/>
      <c r="J110" s="196"/>
      <c r="K110" s="196"/>
      <c r="L110" s="197"/>
      <c r="M110" s="197"/>
      <c r="N110" s="197"/>
      <c r="O110" s="197"/>
      <c r="P110" s="197"/>
      <c r="Q110" s="197"/>
      <c r="R110" s="197"/>
      <c r="S110" s="197"/>
      <c r="T110" s="197"/>
      <c r="U110" s="197"/>
      <c r="V110" s="197"/>
      <c r="W110" s="196"/>
      <c r="X110" s="197"/>
      <c r="Y110" s="196"/>
      <c r="Z110" s="196"/>
      <c r="AA110" s="197"/>
      <c r="AB110" s="196"/>
      <c r="AC110" s="196"/>
      <c r="AD110" s="198"/>
      <c r="AE110" s="199"/>
    </row>
    <row r="111" spans="2:38" ht="14.25" thickBot="1"/>
    <row r="112" spans="2:38" ht="14.25" thickBot="1">
      <c r="B112" s="178" t="s">
        <v>416</v>
      </c>
      <c r="C112" s="179"/>
      <c r="D112" s="180"/>
      <c r="E112" s="180"/>
      <c r="F112" s="180"/>
      <c r="G112" s="180"/>
      <c r="H112" s="180"/>
      <c r="I112" s="181"/>
      <c r="J112" s="181"/>
      <c r="K112" s="181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1"/>
      <c r="X112" s="182"/>
      <c r="Y112" s="181"/>
      <c r="Z112" s="181"/>
      <c r="AA112" s="182"/>
      <c r="AB112" s="181"/>
      <c r="AC112" s="181"/>
      <c r="AD112" s="183"/>
      <c r="AE112" s="184"/>
    </row>
    <row r="113" spans="2:38">
      <c r="B113" s="185"/>
      <c r="C113" s="186"/>
      <c r="D113" s="187"/>
      <c r="E113" s="187"/>
      <c r="F113" s="187"/>
      <c r="G113" s="187"/>
      <c r="H113" s="187"/>
      <c r="I113" s="324" t="s">
        <v>307</v>
      </c>
      <c r="J113" s="321"/>
      <c r="K113" s="321"/>
      <c r="L113" s="325"/>
      <c r="M113" s="325"/>
      <c r="N113" s="325"/>
      <c r="O113" s="325"/>
      <c r="P113" s="325"/>
      <c r="Q113" s="336" t="s">
        <v>308</v>
      </c>
      <c r="R113" s="324" t="s">
        <v>309</v>
      </c>
      <c r="S113" s="325"/>
      <c r="T113" s="325"/>
      <c r="U113" s="325"/>
      <c r="V113" s="326" t="s">
        <v>310</v>
      </c>
      <c r="W113" s="327"/>
      <c r="X113" s="330" t="s">
        <v>311</v>
      </c>
      <c r="Y113" s="332" t="s">
        <v>312</v>
      </c>
      <c r="Z113" s="333"/>
      <c r="AA113" s="334" t="s">
        <v>313</v>
      </c>
      <c r="AB113" s="332" t="s">
        <v>314</v>
      </c>
      <c r="AC113" s="333"/>
      <c r="AD113" s="338" t="s">
        <v>315</v>
      </c>
      <c r="AE113" s="200"/>
      <c r="AK113" s="111"/>
      <c r="AL113" s="111"/>
    </row>
    <row r="114" spans="2:38">
      <c r="B114" s="201"/>
      <c r="C114" s="202" t="s">
        <v>265</v>
      </c>
      <c r="D114" s="274" t="str">
        <f ca="1">Q1</f>
        <v>R2</v>
      </c>
      <c r="E114" s="274" t="str">
        <f ca="1">R1</f>
        <v>R3</v>
      </c>
      <c r="F114" s="274" t="str">
        <f ca="1">S1</f>
        <v>R4</v>
      </c>
      <c r="G114" s="274" t="str">
        <f ca="1">T1</f>
        <v>R5</v>
      </c>
      <c r="H114" s="274" t="str">
        <f ca="1">U1</f>
        <v>R6</v>
      </c>
      <c r="I114" s="131" t="s">
        <v>318</v>
      </c>
      <c r="J114" s="132">
        <v>-0.03</v>
      </c>
      <c r="K114" s="132">
        <v>0.03</v>
      </c>
      <c r="L114" s="274" t="str">
        <f ca="1">Q1</f>
        <v>R2</v>
      </c>
      <c r="M114" s="274" t="str">
        <f ca="1">R1</f>
        <v>R3</v>
      </c>
      <c r="N114" s="274" t="str">
        <f ca="1">S1</f>
        <v>R4</v>
      </c>
      <c r="O114" s="274" t="str">
        <f ca="1">T1</f>
        <v>R5</v>
      </c>
      <c r="P114" s="274" t="str">
        <f ca="1">U1</f>
        <v>R6</v>
      </c>
      <c r="Q114" s="337"/>
      <c r="R114" s="134" t="s">
        <v>319</v>
      </c>
      <c r="S114" s="133" t="s">
        <v>320</v>
      </c>
      <c r="T114" s="133" t="s">
        <v>321</v>
      </c>
      <c r="U114" s="133" t="s">
        <v>322</v>
      </c>
      <c r="V114" s="328"/>
      <c r="W114" s="329"/>
      <c r="X114" s="331"/>
      <c r="Y114" s="135" t="s">
        <v>323</v>
      </c>
      <c r="Z114" s="136" t="s">
        <v>324</v>
      </c>
      <c r="AA114" s="335"/>
      <c r="AB114" s="137" t="s">
        <v>325</v>
      </c>
      <c r="AC114" s="138" t="s">
        <v>326</v>
      </c>
      <c r="AD114" s="339"/>
      <c r="AE114" s="188"/>
      <c r="AF114" s="111"/>
      <c r="AG114" s="111"/>
      <c r="AI114" s="111"/>
      <c r="AJ114" s="111"/>
    </row>
    <row r="115" spans="2:38">
      <c r="B115" s="185"/>
      <c r="C115" s="139" t="s">
        <v>225</v>
      </c>
      <c r="D115" s="270">
        <f ca="1">SUMIF('4.経年データ（専攻単位）'!A:A,D114,'4.経年データ（専攻単位）'!B:B)</f>
        <v>3</v>
      </c>
      <c r="E115" s="270">
        <f ca="1">SUMIF('4.経年データ（専攻単位）'!A:A,E114,'4.経年データ（専攻単位）'!B:B)</f>
        <v>3</v>
      </c>
      <c r="F115" s="270">
        <f ca="1">SUMIF('4.経年データ（専攻単位）'!A:A,F114,'4.経年データ（専攻単位）'!B:B)</f>
        <v>3</v>
      </c>
      <c r="G115" s="270">
        <f ca="1">SUMIF('4.経年データ（専攻単位）'!A:A,G114,'4.経年データ（専攻単位）'!B:B)</f>
        <v>5</v>
      </c>
      <c r="H115" s="270">
        <f ca="1">SUMIF('4.経年データ（専攻単位）'!A:A,H114,'4.経年データ（専攻単位）'!B:B)</f>
        <v>5</v>
      </c>
      <c r="I115" s="141">
        <f ca="1">AVERAGE(D115:H115)</f>
        <v>3.8</v>
      </c>
      <c r="J115" s="142">
        <f ca="1">I115*0.97</f>
        <v>3.6859999999999999</v>
      </c>
      <c r="K115" s="142">
        <f ca="1">I115*1.03</f>
        <v>3.9139999999999997</v>
      </c>
      <c r="L115" s="133" t="str">
        <f ca="1">IF(AND(D115&gt;I115*0.97,D115&lt;I115*1.03),"○","×")</f>
        <v>×</v>
      </c>
      <c r="M115" s="133" t="str">
        <f ca="1">IF(AND(E115&gt;I115*0.97,E115&lt;I115*1.03),"○","×")</f>
        <v>×</v>
      </c>
      <c r="N115" s="133" t="str">
        <f ca="1">IF(AND(F115&gt;I115*0.97,F115&lt;I115*1.03),"○","×")</f>
        <v>×</v>
      </c>
      <c r="O115" s="133" t="str">
        <f ca="1">IF(AND(G115&gt;I115*0.97,G115&lt;I115*1.03),"○","×")</f>
        <v>×</v>
      </c>
      <c r="P115" s="133" t="str">
        <f ca="1">IF(AND(H115&gt;I115*0.97,H115&lt;I115*1.03),"○","×")</f>
        <v>×</v>
      </c>
      <c r="Q115" s="143" t="str">
        <f ca="1">IF(COUNTIF(L115:P115,"○")=5,"同程度","―")</f>
        <v>―</v>
      </c>
      <c r="R115" s="134" t="str">
        <f t="shared" ref="R115:U118" ca="1" si="15">IF(E115-D115&gt;0,"↑",IF(E115-D115&lt;0,"↓","－"))</f>
        <v>－</v>
      </c>
      <c r="S115" s="133" t="str">
        <f t="shared" ca="1" si="15"/>
        <v>－</v>
      </c>
      <c r="T115" s="133" t="str">
        <f t="shared" ca="1" si="15"/>
        <v>↑</v>
      </c>
      <c r="U115" s="133" t="str">
        <f t="shared" ca="1" si="15"/>
        <v>－</v>
      </c>
      <c r="V115" s="133" t="str">
        <f ca="1">R115&amp;S115&amp;T115&amp;U115</f>
        <v>－－↑－</v>
      </c>
      <c r="W115" s="147" t="str" cm="1">
        <f t="array" aca="1" ref="W115" ca="1">INDEX($AL$2:$AL$82,MATCH(V115,$AK$2:$AK$82,0),0)</f>
        <v>同程度で推移</v>
      </c>
      <c r="X115" s="145" t="str">
        <f ca="1">IF(F115-D115&gt;0,"↑",IF(F115-D115&lt;0,"↓","－"))</f>
        <v>－</v>
      </c>
      <c r="Y115" s="146" t="str">
        <f ca="1">IF(V115="↓↑↓↓",IF(X115="↓","減少傾向","×"),"判定外")</f>
        <v>判定外</v>
      </c>
      <c r="Z115" s="147" t="str">
        <f ca="1">IF(V115="↑↓↑↑",IF(X115="↑","増加傾向","×"),"判定外")</f>
        <v>判定外</v>
      </c>
      <c r="AA115" s="148" t="str">
        <f ca="1">IF(G115-E115&gt;0,"↑",IF(G115-E115&lt;0,"↓","－"))</f>
        <v>↑</v>
      </c>
      <c r="AB115" s="146" t="str">
        <f ca="1">IF(V115="↓↓↑↓",IF(AA115="↓","減少傾向","×"),"判定外")</f>
        <v>判定外</v>
      </c>
      <c r="AC115" s="147" t="str">
        <f ca="1">IF(V115="↑↑↓↑",IF(AA115="↑","増加傾向","×"),"判定外")</f>
        <v>判定外</v>
      </c>
      <c r="AD115" s="149"/>
      <c r="AE115" s="188"/>
    </row>
    <row r="116" spans="2:38" s="111" customFormat="1">
      <c r="B116" s="185"/>
      <c r="C116" s="139" t="s">
        <v>226</v>
      </c>
      <c r="D116" s="275">
        <f ca="1">SUMIF('4.経年データ（専攻単位）'!A:A,D114,'4.経年データ（専攻単位）'!C:C)</f>
        <v>4</v>
      </c>
      <c r="E116" s="275">
        <f ca="1">SUMIF('4.経年データ（専攻単位）'!A:A,E114,'4.経年データ（専攻単位）'!C:C)</f>
        <v>3</v>
      </c>
      <c r="F116" s="275">
        <f ca="1">SUMIF('4.経年データ（専攻単位）'!A:A,F114,'4.経年データ（専攻単位）'!C:C)</f>
        <v>4</v>
      </c>
      <c r="G116" s="275">
        <f ca="1">SUMIF('4.経年データ（専攻単位）'!A:A,G114,'4.経年データ（専攻単位）'!C:C)</f>
        <v>1</v>
      </c>
      <c r="H116" s="275">
        <f ca="1">SUMIF('4.経年データ（専攻単位）'!A:A,H114,'4.経年データ（専攻単位）'!C:C)</f>
        <v>6</v>
      </c>
      <c r="I116" s="141">
        <f ca="1">AVERAGE(D116:H116)</f>
        <v>3.6</v>
      </c>
      <c r="J116" s="142">
        <f ca="1">I116*0.97</f>
        <v>3.492</v>
      </c>
      <c r="K116" s="142">
        <f ca="1">I116*1.03</f>
        <v>3.7080000000000002</v>
      </c>
      <c r="L116" s="133" t="str">
        <f ca="1">IF(AND(D116&gt;I116*0.97,D116&lt;I116*1.03),"○","×")</f>
        <v>×</v>
      </c>
      <c r="M116" s="133" t="str">
        <f ca="1">IF(AND(E116&gt;I116*0.97,E116&lt;I116*1.03),"○","×")</f>
        <v>×</v>
      </c>
      <c r="N116" s="133" t="str">
        <f ca="1">IF(AND(F116&gt;I116*0.97,F116&lt;I116*1.03),"○","×")</f>
        <v>×</v>
      </c>
      <c r="O116" s="133" t="str">
        <f ca="1">IF(AND(G116&gt;I116*0.97,G116&lt;I116*1.03),"○","×")</f>
        <v>×</v>
      </c>
      <c r="P116" s="133" t="str">
        <f ca="1">IF(AND(H116&gt;I116*0.97,H116&lt;I116*1.03),"○","×")</f>
        <v>×</v>
      </c>
      <c r="Q116" s="143" t="str">
        <f ca="1">IF(COUNTIF(L116:P116,"○")=5,"同程度","―")</f>
        <v>―</v>
      </c>
      <c r="R116" s="134" t="str">
        <f t="shared" ca="1" si="15"/>
        <v>↓</v>
      </c>
      <c r="S116" s="133" t="str">
        <f t="shared" ca="1" si="15"/>
        <v>↑</v>
      </c>
      <c r="T116" s="133" t="str">
        <f t="shared" ca="1" si="15"/>
        <v>↓</v>
      </c>
      <c r="U116" s="133" t="str">
        <f t="shared" ca="1" si="15"/>
        <v>↑</v>
      </c>
      <c r="V116" s="133" t="str">
        <f ca="1">R116&amp;S116&amp;T116&amp;U116</f>
        <v>↓↑↓↑</v>
      </c>
      <c r="W116" s="147" t="str" cm="1">
        <f t="array" aca="1" ref="W116" ca="1">INDEX($AL$2:$AL$82,MATCH(V116,$AK$2:$AK$82,0),0)</f>
        <v>隔年で増減</v>
      </c>
      <c r="X116" s="145" t="str">
        <f ca="1">IF(F116-D116&gt;0,"↑",IF(F116-D116&lt;0,"↓","－"))</f>
        <v>－</v>
      </c>
      <c r="Y116" s="146" t="str">
        <f ca="1">IF(V116="↓↑↓↓",IF(X116="↓","減少傾向","×"),"判定外")</f>
        <v>判定外</v>
      </c>
      <c r="Z116" s="147" t="str">
        <f ca="1">IF(V116="↑↓↑↑",IF(X116="↑","増加傾向","×"),"判定外")</f>
        <v>判定外</v>
      </c>
      <c r="AA116" s="148" t="str">
        <f ca="1">IF(G116-E116&gt;0,"↑",IF(G116-E116&lt;0,"↓","－"))</f>
        <v>↓</v>
      </c>
      <c r="AB116" s="146" t="str">
        <f ca="1">IF(V116="↓↓↑↓",IF(AA116="↓","減少傾向","×"),"判定外")</f>
        <v>判定外</v>
      </c>
      <c r="AC116" s="147" t="str">
        <f ca="1">IF(V116="↑↑↓↑",IF(AA116="↑","増加傾向","×"),"判定外")</f>
        <v>判定外</v>
      </c>
      <c r="AD116" s="149"/>
      <c r="AE116" s="188"/>
      <c r="AF116" s="102"/>
      <c r="AG116" s="102"/>
      <c r="AH116" s="102"/>
      <c r="AI116" s="102"/>
      <c r="AJ116" s="102"/>
      <c r="AK116" s="102"/>
      <c r="AL116" s="102"/>
    </row>
    <row r="117" spans="2:38">
      <c r="B117" s="185"/>
      <c r="C117" s="139" t="s">
        <v>276</v>
      </c>
      <c r="D117" s="270">
        <f ca="1">SUM(D115:D116)</f>
        <v>7</v>
      </c>
      <c r="E117" s="270">
        <f ca="1">SUM(E115:E116)</f>
        <v>6</v>
      </c>
      <c r="F117" s="270">
        <f ca="1">SUM(F115:F116)</f>
        <v>7</v>
      </c>
      <c r="G117" s="270">
        <f ca="1">SUM(G115:G116)</f>
        <v>6</v>
      </c>
      <c r="H117" s="270">
        <f ca="1">SUM(H115:H116)</f>
        <v>11</v>
      </c>
      <c r="I117" s="141">
        <f ca="1">AVERAGE(D117:H117)</f>
        <v>7.4</v>
      </c>
      <c r="J117" s="142">
        <f ca="1">I117*0.97</f>
        <v>7.1779999999999999</v>
      </c>
      <c r="K117" s="142">
        <f ca="1">I117*1.03</f>
        <v>7.6220000000000008</v>
      </c>
      <c r="L117" s="133" t="str">
        <f ca="1">IF(AND(D117&gt;I117*0.97,D117&lt;I117*1.03),"○","×")</f>
        <v>×</v>
      </c>
      <c r="M117" s="133" t="str">
        <f ca="1">IF(AND(E117&gt;I117*0.97,E117&lt;I117*1.03),"○","×")</f>
        <v>×</v>
      </c>
      <c r="N117" s="133" t="str">
        <f ca="1">IF(AND(F117&gt;I117*0.97,F117&lt;I117*1.03),"○","×")</f>
        <v>×</v>
      </c>
      <c r="O117" s="133" t="str">
        <f ca="1">IF(AND(G117&gt;I117*0.97,G117&lt;I117*1.03),"○","×")</f>
        <v>×</v>
      </c>
      <c r="P117" s="133" t="str">
        <f ca="1">IF(AND(H117&gt;I117*0.97,H117&lt;I117*1.03),"○","×")</f>
        <v>×</v>
      </c>
      <c r="Q117" s="143" t="str">
        <f ca="1">IF(COUNTIF(L117:P117,"○")=5,"同程度","―")</f>
        <v>―</v>
      </c>
      <c r="R117" s="134" t="str">
        <f t="shared" ca="1" si="15"/>
        <v>↓</v>
      </c>
      <c r="S117" s="133" t="str">
        <f t="shared" ca="1" si="15"/>
        <v>↑</v>
      </c>
      <c r="T117" s="133" t="str">
        <f t="shared" ca="1" si="15"/>
        <v>↓</v>
      </c>
      <c r="U117" s="133" t="str">
        <f t="shared" ca="1" si="15"/>
        <v>↑</v>
      </c>
      <c r="V117" s="133" t="str">
        <f ca="1">R117&amp;S117&amp;T117&amp;U117</f>
        <v>↓↑↓↑</v>
      </c>
      <c r="W117" s="147" t="str" cm="1">
        <f t="array" aca="1" ref="W117" ca="1">INDEX($AL$2:$AL$82,MATCH(V117,$AK$2:$AK$82,0),0)</f>
        <v>隔年で増減</v>
      </c>
      <c r="X117" s="145" t="str">
        <f ca="1">IF(F117-D117&gt;0,"↑",IF(F117-D117&lt;0,"↓","－"))</f>
        <v>－</v>
      </c>
      <c r="Y117" s="146" t="str">
        <f ca="1">IF(V117="↓↑↓↓",IF(X117="↓","減少傾向","×"),"判定外")</f>
        <v>判定外</v>
      </c>
      <c r="Z117" s="147" t="str">
        <f ca="1">IF(V117="↑↓↑↑",IF(X117="↑","増加傾向","×"),"判定外")</f>
        <v>判定外</v>
      </c>
      <c r="AA117" s="148" t="str">
        <f ca="1">IF(G117-E117&gt;0,"↑",IF(G117-E117&lt;0,"↓","－"))</f>
        <v>－</v>
      </c>
      <c r="AB117" s="146" t="str">
        <f ca="1">IF(V117="↓↓↑↓",IF(AA117="↓","減少傾向","×"),"判定外")</f>
        <v>判定外</v>
      </c>
      <c r="AC117" s="147" t="str">
        <f ca="1">IF(V117="↑↑↓↑",IF(AA117="↑","増加傾向","×"),"判定外")</f>
        <v>判定外</v>
      </c>
      <c r="AD117" s="150" t="s">
        <v>249</v>
      </c>
      <c r="AE117" s="188"/>
    </row>
    <row r="118" spans="2:38" ht="27.75" thickBot="1">
      <c r="B118" s="185"/>
      <c r="C118" s="139" t="s">
        <v>278</v>
      </c>
      <c r="D118" s="151">
        <f ca="1">ROUND(D116/D117,3)</f>
        <v>0.57099999999999995</v>
      </c>
      <c r="E118" s="151">
        <f ca="1">ROUND(E116/E117,3)</f>
        <v>0.5</v>
      </c>
      <c r="F118" s="151">
        <f ca="1">ROUND(F116/F117,3)</f>
        <v>0.57099999999999995</v>
      </c>
      <c r="G118" s="151">
        <f ca="1">ROUND(G116/G117,3)</f>
        <v>0.16700000000000001</v>
      </c>
      <c r="H118" s="151">
        <f ca="1">ROUND(H116/H117,3)</f>
        <v>0.54500000000000004</v>
      </c>
      <c r="I118" s="152">
        <f ca="1">AVERAGE(D118:H118)</f>
        <v>0.4708</v>
      </c>
      <c r="J118" s="153">
        <f ca="1">I118-0.03</f>
        <v>0.44079999999999997</v>
      </c>
      <c r="K118" s="153">
        <f ca="1">I118+0.03</f>
        <v>0.50080000000000002</v>
      </c>
      <c r="L118" s="117" t="str">
        <f ca="1">IF(AND(D118&gt;I118-0.03,D118&lt;I118+0.03),"○","×")</f>
        <v>×</v>
      </c>
      <c r="M118" s="117" t="str">
        <f ca="1">IF(AND(E118&gt;I118-0.03,E118&lt;I118+0.03),"○","×")</f>
        <v>○</v>
      </c>
      <c r="N118" s="117" t="str">
        <f ca="1">IF(AND(F118&gt;I118-0.03,F118&lt;I118+0.03),"○","×")</f>
        <v>×</v>
      </c>
      <c r="O118" s="117" t="str">
        <f ca="1">IF(AND(G118&gt;I118-0.03,G118&lt;I118+0.03),"○","×")</f>
        <v>×</v>
      </c>
      <c r="P118" s="117" t="str">
        <f ca="1">IF(AND(H118&gt;I118-0.03,H118&lt;I118+0.03),"○","×")</f>
        <v>×</v>
      </c>
      <c r="Q118" s="154" t="str">
        <f ca="1">IF(COUNTIF(L118:P118,"○")=5,"同程度","―")</f>
        <v>―</v>
      </c>
      <c r="R118" s="155" t="str">
        <f t="shared" ca="1" si="15"/>
        <v>↓</v>
      </c>
      <c r="S118" s="117" t="str">
        <f t="shared" ca="1" si="15"/>
        <v>↑</v>
      </c>
      <c r="T118" s="117" t="str">
        <f t="shared" ca="1" si="15"/>
        <v>↓</v>
      </c>
      <c r="U118" s="117" t="str">
        <f t="shared" ca="1" si="15"/>
        <v>↑</v>
      </c>
      <c r="V118" s="117" t="str">
        <f ca="1">R118&amp;S118&amp;T118&amp;U118</f>
        <v>↓↑↓↑</v>
      </c>
      <c r="W118" s="159" t="str" cm="1">
        <f t="array" aca="1" ref="W118" ca="1">INDEX($AL$2:$AL$82,MATCH(V118,$AK$2:$AK$82,0),0)</f>
        <v>隔年で増減</v>
      </c>
      <c r="X118" s="157" t="str">
        <f ca="1">IF(F118-D118&gt;0,"↑",IF(F118-D118&lt;0,"↓","－"))</f>
        <v>－</v>
      </c>
      <c r="Y118" s="158" t="str">
        <f ca="1">IF(V118="↓↑↓↓",IF(X118="↓","減少傾向","×"),"判定外")</f>
        <v>判定外</v>
      </c>
      <c r="Z118" s="159" t="str">
        <f ca="1">IF(V118="↑↓↑↑",IF(X118="↑","増加傾向","×"),"判定外")</f>
        <v>判定外</v>
      </c>
      <c r="AA118" s="160" t="str">
        <f ca="1">IF(G118-E118&gt;0,"↑",IF(G118-E118&lt;0,"↓","－"))</f>
        <v>↓</v>
      </c>
      <c r="AB118" s="158" t="str">
        <f ca="1">IF(V118="↓↓↑↓",IF(AA118="↓","減少傾向","×"),"判定外")</f>
        <v>判定外</v>
      </c>
      <c r="AC118" s="159" t="str">
        <f ca="1">IF(V118="↑↑↓↑",IF(AA118="↑","増加傾向","×"),"判定外")</f>
        <v>判定外</v>
      </c>
      <c r="AD118" s="161" t="s">
        <v>249</v>
      </c>
      <c r="AE118" s="188"/>
    </row>
    <row r="119" spans="2:38" ht="14.25" thickBot="1">
      <c r="B119" s="185"/>
      <c r="C119" s="186"/>
      <c r="D119" s="187"/>
      <c r="E119" s="187"/>
      <c r="F119" s="187"/>
      <c r="G119" s="187"/>
      <c r="H119" s="187"/>
      <c r="I119" s="189"/>
      <c r="J119" s="189"/>
      <c r="K119" s="189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89"/>
      <c r="X119" s="190"/>
      <c r="Y119" s="189"/>
      <c r="Z119" s="189"/>
      <c r="AA119" s="190"/>
      <c r="AB119" s="189"/>
      <c r="AC119" s="189"/>
      <c r="AD119" s="192"/>
      <c r="AE119" s="188"/>
    </row>
    <row r="120" spans="2:38">
      <c r="B120" s="185"/>
      <c r="C120" s="186"/>
      <c r="D120" s="187"/>
      <c r="E120" s="187"/>
      <c r="F120" s="187"/>
      <c r="G120" s="187"/>
      <c r="H120" s="187"/>
      <c r="I120" s="324" t="s">
        <v>464</v>
      </c>
      <c r="J120" s="321"/>
      <c r="K120" s="321"/>
      <c r="L120" s="325"/>
      <c r="M120" s="325"/>
      <c r="N120" s="325"/>
      <c r="O120" s="325"/>
      <c r="P120" s="325"/>
      <c r="Q120" s="336" t="s">
        <v>308</v>
      </c>
      <c r="R120" s="324" t="s">
        <v>309</v>
      </c>
      <c r="S120" s="325"/>
      <c r="T120" s="325"/>
      <c r="U120" s="325"/>
      <c r="V120" s="326" t="s">
        <v>310</v>
      </c>
      <c r="W120" s="327"/>
      <c r="X120" s="330" t="s">
        <v>311</v>
      </c>
      <c r="Y120" s="332" t="s">
        <v>312</v>
      </c>
      <c r="Z120" s="333"/>
      <c r="AA120" s="334" t="s">
        <v>313</v>
      </c>
      <c r="AB120" s="332" t="s">
        <v>314</v>
      </c>
      <c r="AC120" s="333"/>
      <c r="AD120" s="338" t="s">
        <v>315</v>
      </c>
      <c r="AE120" s="188"/>
    </row>
    <row r="121" spans="2:38">
      <c r="B121" s="201"/>
      <c r="C121" s="139" t="s">
        <v>266</v>
      </c>
      <c r="D121" s="274" t="str">
        <f ca="1">Q1</f>
        <v>R2</v>
      </c>
      <c r="E121" s="274" t="str">
        <f ca="1">R1</f>
        <v>R3</v>
      </c>
      <c r="F121" s="274" t="str">
        <f ca="1">S1</f>
        <v>R4</v>
      </c>
      <c r="G121" s="274" t="str">
        <f ca="1">T1</f>
        <v>R5</v>
      </c>
      <c r="H121" s="274" t="str">
        <f ca="1">U1</f>
        <v>R6</v>
      </c>
      <c r="I121" s="131" t="s">
        <v>465</v>
      </c>
      <c r="J121" s="132">
        <v>-0.03</v>
      </c>
      <c r="K121" s="132">
        <v>0.03</v>
      </c>
      <c r="L121" s="274" t="str">
        <f ca="1">Q1</f>
        <v>R2</v>
      </c>
      <c r="M121" s="274" t="str">
        <f ca="1">R1</f>
        <v>R3</v>
      </c>
      <c r="N121" s="274" t="str">
        <f ca="1">S1</f>
        <v>R4</v>
      </c>
      <c r="O121" s="274" t="str">
        <f ca="1">T1</f>
        <v>R5</v>
      </c>
      <c r="P121" s="274" t="str">
        <f ca="1">U1</f>
        <v>R6</v>
      </c>
      <c r="Q121" s="337"/>
      <c r="R121" s="134" t="s">
        <v>319</v>
      </c>
      <c r="S121" s="133" t="s">
        <v>320</v>
      </c>
      <c r="T121" s="133" t="s">
        <v>321</v>
      </c>
      <c r="U121" s="133" t="s">
        <v>322</v>
      </c>
      <c r="V121" s="328"/>
      <c r="W121" s="329"/>
      <c r="X121" s="331"/>
      <c r="Y121" s="135" t="s">
        <v>323</v>
      </c>
      <c r="Z121" s="136" t="s">
        <v>324</v>
      </c>
      <c r="AA121" s="335"/>
      <c r="AB121" s="137" t="s">
        <v>325</v>
      </c>
      <c r="AC121" s="138" t="s">
        <v>326</v>
      </c>
      <c r="AD121" s="339"/>
      <c r="AE121" s="188"/>
    </row>
    <row r="122" spans="2:38">
      <c r="B122" s="185"/>
      <c r="C122" s="139" t="s">
        <v>225</v>
      </c>
      <c r="D122" s="270">
        <f ca="1">SUMIF('4.経年データ（専攻単位）'!A:A,D114,'4.経年データ（専攻単位）'!D:D)</f>
        <v>6</v>
      </c>
      <c r="E122" s="270">
        <f ca="1">SUMIF('4.経年データ（専攻単位）'!A:A,E114,'4.経年データ（専攻単位）'!D:D)</f>
        <v>5</v>
      </c>
      <c r="F122" s="270"/>
      <c r="G122" s="270"/>
      <c r="H122" s="270"/>
      <c r="I122" s="141">
        <f ca="1">AVERAGE(D122:H122)</f>
        <v>5.5</v>
      </c>
      <c r="J122" s="142">
        <f ca="1">I122*0.97</f>
        <v>5.335</v>
      </c>
      <c r="K122" s="142">
        <f ca="1">I122*1.03</f>
        <v>5.665</v>
      </c>
      <c r="L122" s="133" t="str">
        <f ca="1">IF(AND(D122&gt;I122*0.97,D122&lt;I122*1.03),"○","×")</f>
        <v>×</v>
      </c>
      <c r="M122" s="133" t="str">
        <f ca="1">IF(AND(E122&gt;I122*0.97,E122&lt;I122*1.03),"○","×")</f>
        <v>×</v>
      </c>
      <c r="N122" s="133" t="str">
        <f ca="1">IF(AND(F122&gt;I122*0.97,F122&lt;I122*1.03),"○","×")</f>
        <v>×</v>
      </c>
      <c r="O122" s="133" t="str">
        <f ca="1">IF(AND(G122&gt;I122*0.97,G122&lt;I122*1.03),"○","×")</f>
        <v>×</v>
      </c>
      <c r="P122" s="133" t="str">
        <f ca="1">IF(AND(H122&gt;I122*0.97,H122&lt;I122*1.03),"○","×")</f>
        <v>×</v>
      </c>
      <c r="Q122" s="143" t="str">
        <f ca="1">IF(COUNTIF(L122:P122,"○")=5,"同程度","―")</f>
        <v>―</v>
      </c>
      <c r="R122" s="134" t="str">
        <f t="shared" ref="R122:U125" ca="1" si="16">IF(E122-D122&gt;0,"↑",IF(E122-D122&lt;0,"↓","－"))</f>
        <v>↓</v>
      </c>
      <c r="S122" s="133" t="str">
        <f t="shared" ca="1" si="16"/>
        <v>↓</v>
      </c>
      <c r="T122" s="133" t="str">
        <f t="shared" si="16"/>
        <v>－</v>
      </c>
      <c r="U122" s="133" t="str">
        <f t="shared" si="16"/>
        <v>－</v>
      </c>
      <c r="V122" s="133" t="str">
        <f ca="1">R122&amp;S122&amp;T122&amp;U122</f>
        <v>↓↓－－</v>
      </c>
      <c r="W122" s="147" t="str" cm="1">
        <f t="array" aca="1" ref="W122" ca="1">INDEX($AL$2:$AL$82,MATCH(V122,$AK$2:$AK$82,0),0)</f>
        <v>減少傾向⤵</v>
      </c>
      <c r="X122" s="145" t="str">
        <f ca="1">IF(F122-D122&gt;0,"↑",IF(F122-D122&lt;0,"↓","－"))</f>
        <v>↓</v>
      </c>
      <c r="Y122" s="146" t="str">
        <f ca="1">IF(V122="↓↑↓↓",IF(X122="↓","減少傾向","×"),"判定外")</f>
        <v>判定外</v>
      </c>
      <c r="Z122" s="147" t="str">
        <f ca="1">IF(V122="↑↓↑↑",IF(X122="↑","増加傾向","×"),"判定外")</f>
        <v>判定外</v>
      </c>
      <c r="AA122" s="148" t="str">
        <f ca="1">IF(G122-E122&gt;0,"↑",IF(G122-E122&lt;0,"↓","－"))</f>
        <v>↓</v>
      </c>
      <c r="AB122" s="146" t="str">
        <f ca="1">IF(V122="↓↓↑↓",IF(AA122="↓","減少傾向","×"),"判定外")</f>
        <v>判定外</v>
      </c>
      <c r="AC122" s="147" t="str">
        <f ca="1">IF(V122="↑↑↓↑",IF(AA122="↑","増加傾向","×"),"判定外")</f>
        <v>判定外</v>
      </c>
      <c r="AD122" s="149"/>
      <c r="AE122" s="188"/>
    </row>
    <row r="123" spans="2:38" s="111" customFormat="1">
      <c r="B123" s="185"/>
      <c r="C123" s="139" t="s">
        <v>226</v>
      </c>
      <c r="D123" s="275">
        <f ca="1">SUMIF('4.経年データ（専攻単位）'!A:A,D114,'4.経年データ（専攻単位）'!E:E)</f>
        <v>3</v>
      </c>
      <c r="E123" s="275">
        <f ca="1">SUMIF('4.経年データ（専攻単位）'!A:A,E114,'4.経年データ（専攻単位）'!E:E)</f>
        <v>5</v>
      </c>
      <c r="F123" s="275"/>
      <c r="G123" s="275"/>
      <c r="H123" s="275"/>
      <c r="I123" s="141">
        <f ca="1">AVERAGE(D123:H123)</f>
        <v>4</v>
      </c>
      <c r="J123" s="142">
        <f ca="1">I123*0.97</f>
        <v>3.88</v>
      </c>
      <c r="K123" s="142">
        <f ca="1">I123*1.03</f>
        <v>4.12</v>
      </c>
      <c r="L123" s="133" t="str">
        <f ca="1">IF(AND(D123&gt;I123*0.97,D123&lt;I123*1.03),"○","×")</f>
        <v>×</v>
      </c>
      <c r="M123" s="133" t="str">
        <f ca="1">IF(AND(E123&gt;I123*0.97,E123&lt;I123*1.03),"○","×")</f>
        <v>×</v>
      </c>
      <c r="N123" s="133" t="str">
        <f ca="1">IF(AND(F123&gt;I123*0.97,F123&lt;I123*1.03),"○","×")</f>
        <v>×</v>
      </c>
      <c r="O123" s="133" t="str">
        <f ca="1">IF(AND(G123&gt;I123*0.97,G123&lt;I123*1.03),"○","×")</f>
        <v>×</v>
      </c>
      <c r="P123" s="133" t="str">
        <f ca="1">IF(AND(H123&gt;I123*0.97,H123&lt;I123*1.03),"○","×")</f>
        <v>×</v>
      </c>
      <c r="Q123" s="143" t="str">
        <f ca="1">IF(COUNTIF(L123:P123,"○")=5,"同程度","―")</f>
        <v>―</v>
      </c>
      <c r="R123" s="134" t="str">
        <f t="shared" ca="1" si="16"/>
        <v>↑</v>
      </c>
      <c r="S123" s="133" t="str">
        <f t="shared" ca="1" si="16"/>
        <v>↓</v>
      </c>
      <c r="T123" s="133" t="str">
        <f t="shared" si="16"/>
        <v>－</v>
      </c>
      <c r="U123" s="133" t="str">
        <f t="shared" si="16"/>
        <v>－</v>
      </c>
      <c r="V123" s="133" t="str">
        <f ca="1">R123&amp;S123&amp;T123&amp;U123</f>
        <v>↑↓－－</v>
      </c>
      <c r="W123" s="147" t="str" cm="1">
        <f t="array" aca="1" ref="W123" ca="1">INDEX($AL$2:$AL$82,MATCH(V123,$AK$2:$AK$82,0),0)</f>
        <v>減少傾向⤵</v>
      </c>
      <c r="X123" s="145" t="str">
        <f ca="1">IF(F123-D123&gt;0,"↑",IF(F123-D123&lt;0,"↓","－"))</f>
        <v>↓</v>
      </c>
      <c r="Y123" s="146" t="str">
        <f ca="1">IF(V123="↓↑↓↓",IF(X123="↓","減少傾向","×"),"判定外")</f>
        <v>判定外</v>
      </c>
      <c r="Z123" s="147" t="str">
        <f ca="1">IF(V123="↑↓↑↑",IF(X123="↑","増加傾向","×"),"判定外")</f>
        <v>判定外</v>
      </c>
      <c r="AA123" s="148" t="str">
        <f ca="1">IF(G123-E123&gt;0,"↑",IF(G123-E123&lt;0,"↓","－"))</f>
        <v>↓</v>
      </c>
      <c r="AB123" s="146" t="str">
        <f ca="1">IF(V123="↓↓↑↓",IF(AA123="↓","減少傾向","×"),"判定外")</f>
        <v>判定外</v>
      </c>
      <c r="AC123" s="147" t="str">
        <f ca="1">IF(V123="↑↑↓↑",IF(AA123="↑","増加傾向","×"),"判定外")</f>
        <v>判定外</v>
      </c>
      <c r="AD123" s="149"/>
      <c r="AE123" s="188"/>
      <c r="AF123" s="102"/>
      <c r="AG123" s="102"/>
      <c r="AH123" s="102"/>
      <c r="AI123" s="102"/>
      <c r="AJ123" s="102"/>
      <c r="AK123" s="102"/>
      <c r="AL123" s="102"/>
    </row>
    <row r="124" spans="2:38">
      <c r="B124" s="185"/>
      <c r="C124" s="139" t="s">
        <v>276</v>
      </c>
      <c r="D124" s="270">
        <f ca="1">SUM(D122:D123)</f>
        <v>9</v>
      </c>
      <c r="E124" s="270">
        <f ca="1">SUM(E122:E123)</f>
        <v>10</v>
      </c>
      <c r="F124" s="270"/>
      <c r="G124" s="270"/>
      <c r="H124" s="270"/>
      <c r="I124" s="141">
        <f ca="1">AVERAGE(D124:H124)</f>
        <v>9.5</v>
      </c>
      <c r="J124" s="142">
        <f ca="1">I124*0.97</f>
        <v>9.2149999999999999</v>
      </c>
      <c r="K124" s="142">
        <f ca="1">I124*1.03</f>
        <v>9.7850000000000001</v>
      </c>
      <c r="L124" s="133" t="str">
        <f ca="1">IF(AND(D124&gt;I124*0.97,D124&lt;I124*1.03),"○","×")</f>
        <v>×</v>
      </c>
      <c r="M124" s="133" t="str">
        <f ca="1">IF(AND(E124&gt;I124*0.97,E124&lt;I124*1.03),"○","×")</f>
        <v>×</v>
      </c>
      <c r="N124" s="133" t="str">
        <f ca="1">IF(AND(F124&gt;I124*0.97,F124&lt;I124*1.03),"○","×")</f>
        <v>×</v>
      </c>
      <c r="O124" s="133" t="str">
        <f ca="1">IF(AND(G124&gt;I124*0.97,G124&lt;I124*1.03),"○","×")</f>
        <v>×</v>
      </c>
      <c r="P124" s="133" t="str">
        <f ca="1">IF(AND(H124&gt;I124*0.97,H124&lt;I124*1.03),"○","×")</f>
        <v>×</v>
      </c>
      <c r="Q124" s="143" t="str">
        <f ca="1">IF(COUNTIF(L124:P124,"○")=5,"同程度","―")</f>
        <v>―</v>
      </c>
      <c r="R124" s="134" t="str">
        <f t="shared" ca="1" si="16"/>
        <v>↑</v>
      </c>
      <c r="S124" s="133" t="str">
        <f t="shared" ca="1" si="16"/>
        <v>↓</v>
      </c>
      <c r="T124" s="133" t="str">
        <f t="shared" si="16"/>
        <v>－</v>
      </c>
      <c r="U124" s="133" t="str">
        <f t="shared" si="16"/>
        <v>－</v>
      </c>
      <c r="V124" s="133" t="str">
        <f ca="1">R124&amp;S124&amp;T124&amp;U124</f>
        <v>↑↓－－</v>
      </c>
      <c r="W124" s="147" t="str" cm="1">
        <f t="array" aca="1" ref="W124" ca="1">INDEX($AL$2:$AL$82,MATCH(V124,$AK$2:$AK$82,0),0)</f>
        <v>減少傾向⤵</v>
      </c>
      <c r="X124" s="145" t="str">
        <f ca="1">IF(F124-D124&gt;0,"↑",IF(F124-D124&lt;0,"↓","－"))</f>
        <v>↓</v>
      </c>
      <c r="Y124" s="146" t="str">
        <f ca="1">IF(V124="↓↑↓↓",IF(X124="↓","減少傾向","×"),"判定外")</f>
        <v>判定外</v>
      </c>
      <c r="Z124" s="147" t="str">
        <f ca="1">IF(V124="↑↓↑↑",IF(X124="↑","増加傾向","×"),"判定外")</f>
        <v>判定外</v>
      </c>
      <c r="AA124" s="148" t="str">
        <f ca="1">IF(G124-E124&gt;0,"↑",IF(G124-E124&lt;0,"↓","－"))</f>
        <v>↓</v>
      </c>
      <c r="AB124" s="146" t="str">
        <f ca="1">IF(V124="↓↓↑↓",IF(AA124="↓","減少傾向","×"),"判定外")</f>
        <v>判定外</v>
      </c>
      <c r="AC124" s="147" t="str">
        <f ca="1">IF(V124="↑↑↓↑",IF(AA124="↑","増加傾向","×"),"判定外")</f>
        <v>判定外</v>
      </c>
      <c r="AD124" s="150" t="s">
        <v>251</v>
      </c>
      <c r="AE124" s="188"/>
    </row>
    <row r="125" spans="2:38" ht="27.75" thickBot="1">
      <c r="B125" s="185"/>
      <c r="C125" s="139" t="s">
        <v>278</v>
      </c>
      <c r="D125" s="151">
        <f ca="1">ROUND(D123/D124,3)</f>
        <v>0.33300000000000002</v>
      </c>
      <c r="E125" s="151">
        <f ca="1">ROUND(E123/E124,3)</f>
        <v>0.5</v>
      </c>
      <c r="F125" s="151"/>
      <c r="G125" s="151"/>
      <c r="H125" s="151"/>
      <c r="I125" s="152">
        <f ca="1">AVERAGE(D125:H125)</f>
        <v>0.41649999999999998</v>
      </c>
      <c r="J125" s="153">
        <f ca="1">I125-0.03</f>
        <v>0.38649999999999995</v>
      </c>
      <c r="K125" s="153">
        <f ca="1">I125+0.03</f>
        <v>0.44650000000000001</v>
      </c>
      <c r="L125" s="117" t="str">
        <f ca="1">IF(AND(D125&gt;I125-0.03,D125&lt;I125+0.03),"○","×")</f>
        <v>×</v>
      </c>
      <c r="M125" s="117" t="str">
        <f ca="1">IF(AND(E125&gt;I125-0.03,E125&lt;I125+0.03),"○","×")</f>
        <v>×</v>
      </c>
      <c r="N125" s="117" t="str">
        <f ca="1">IF(AND(F125&gt;I125-0.03,F125&lt;I125+0.03),"○","×")</f>
        <v>×</v>
      </c>
      <c r="O125" s="117" t="str">
        <f ca="1">IF(AND(G125&gt;I125-0.03,G125&lt;I125+0.03),"○","×")</f>
        <v>×</v>
      </c>
      <c r="P125" s="117" t="str">
        <f ca="1">IF(AND(H125&gt;I125-0.03,H125&lt;I125+0.03),"○","×")</f>
        <v>×</v>
      </c>
      <c r="Q125" s="154" t="str">
        <f ca="1">IF(COUNTIF(L125:P125,"○")=5,"同程度","―")</f>
        <v>―</v>
      </c>
      <c r="R125" s="155" t="str">
        <f t="shared" ca="1" si="16"/>
        <v>↑</v>
      </c>
      <c r="S125" s="117" t="str">
        <f t="shared" ca="1" si="16"/>
        <v>↓</v>
      </c>
      <c r="T125" s="117" t="str">
        <f t="shared" si="16"/>
        <v>－</v>
      </c>
      <c r="U125" s="117" t="str">
        <f t="shared" si="16"/>
        <v>－</v>
      </c>
      <c r="V125" s="117" t="str">
        <f ca="1">R125&amp;S125&amp;T125&amp;U125</f>
        <v>↑↓－－</v>
      </c>
      <c r="W125" s="159" t="str" cm="1">
        <f t="array" aca="1" ref="W125" ca="1">INDEX($AL$2:$AL$82,MATCH(V125,$AK$2:$AK$82,0),0)</f>
        <v>減少傾向⤵</v>
      </c>
      <c r="X125" s="157" t="str">
        <f ca="1">IF(F125-D125&gt;0,"↑",IF(F125-D125&lt;0,"↓","－"))</f>
        <v>↓</v>
      </c>
      <c r="Y125" s="158" t="str">
        <f ca="1">IF(V125="↓↑↓↓",IF(X125="↓","減少傾向","×"),"判定外")</f>
        <v>判定外</v>
      </c>
      <c r="Z125" s="159" t="str">
        <f ca="1">IF(V125="↑↓↑↑",IF(X125="↑","増加傾向","×"),"判定外")</f>
        <v>判定外</v>
      </c>
      <c r="AA125" s="160" t="str">
        <f ca="1">IF(G125-E125&gt;0,"↑",IF(G125-E125&lt;0,"↓","－"))</f>
        <v>↓</v>
      </c>
      <c r="AB125" s="158" t="str">
        <f ca="1">IF(V125="↓↓↑↓",IF(AA125="↓","減少傾向","×"),"判定外")</f>
        <v>判定外</v>
      </c>
      <c r="AC125" s="159" t="str">
        <f ca="1">IF(V125="↑↑↓↑",IF(AA125="↑","増加傾向","×"),"判定外")</f>
        <v>判定外</v>
      </c>
      <c r="AD125" s="161" t="s">
        <v>251</v>
      </c>
      <c r="AE125" s="188"/>
    </row>
    <row r="126" spans="2:38" ht="14.25" thickBot="1">
      <c r="B126" s="185"/>
      <c r="C126" s="186"/>
      <c r="D126" s="187"/>
      <c r="E126" s="187"/>
      <c r="F126" s="187"/>
      <c r="G126" s="187"/>
      <c r="H126" s="187"/>
      <c r="I126" s="189"/>
      <c r="J126" s="189"/>
      <c r="K126" s="189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89"/>
      <c r="X126" s="190"/>
      <c r="Y126" s="189"/>
      <c r="Z126" s="189"/>
      <c r="AA126" s="190"/>
      <c r="AB126" s="189"/>
      <c r="AC126" s="189"/>
      <c r="AD126" s="192"/>
      <c r="AE126" s="188"/>
    </row>
    <row r="127" spans="2:38">
      <c r="B127" s="185"/>
      <c r="C127" s="186"/>
      <c r="D127" s="187"/>
      <c r="E127" s="187"/>
      <c r="F127" s="187"/>
      <c r="G127" s="187"/>
      <c r="H127" s="187"/>
      <c r="I127" s="324" t="s">
        <v>307</v>
      </c>
      <c r="J127" s="321"/>
      <c r="K127" s="321"/>
      <c r="L127" s="325"/>
      <c r="M127" s="325"/>
      <c r="N127" s="325"/>
      <c r="O127" s="325"/>
      <c r="P127" s="325"/>
      <c r="Q127" s="336" t="s">
        <v>308</v>
      </c>
      <c r="R127" s="324" t="s">
        <v>309</v>
      </c>
      <c r="S127" s="325"/>
      <c r="T127" s="325"/>
      <c r="U127" s="325"/>
      <c r="V127" s="326" t="s">
        <v>310</v>
      </c>
      <c r="W127" s="327"/>
      <c r="X127" s="330" t="s">
        <v>311</v>
      </c>
      <c r="Y127" s="332" t="s">
        <v>312</v>
      </c>
      <c r="Z127" s="333"/>
      <c r="AA127" s="334" t="s">
        <v>313</v>
      </c>
      <c r="AB127" s="332" t="s">
        <v>314</v>
      </c>
      <c r="AC127" s="333"/>
      <c r="AD127" s="338" t="s">
        <v>315</v>
      </c>
      <c r="AE127" s="188"/>
    </row>
    <row r="128" spans="2:38">
      <c r="B128" s="185"/>
      <c r="C128" s="139" t="s">
        <v>475</v>
      </c>
      <c r="D128" s="274" t="str">
        <f ca="1">Q1</f>
        <v>R2</v>
      </c>
      <c r="E128" s="274" t="str">
        <f ca="1">R1</f>
        <v>R3</v>
      </c>
      <c r="F128" s="274" t="str">
        <f ca="1">S1</f>
        <v>R4</v>
      </c>
      <c r="G128" s="274" t="str">
        <f ca="1">T1</f>
        <v>R5</v>
      </c>
      <c r="H128" s="274" t="str">
        <f ca="1">U1</f>
        <v>R6</v>
      </c>
      <c r="I128" s="131" t="s">
        <v>318</v>
      </c>
      <c r="J128" s="132">
        <v>-0.03</v>
      </c>
      <c r="K128" s="132">
        <v>0.03</v>
      </c>
      <c r="L128" s="274" t="str">
        <f ca="1">Q1</f>
        <v>R2</v>
      </c>
      <c r="M128" s="274" t="str">
        <f ca="1">R1</f>
        <v>R3</v>
      </c>
      <c r="N128" s="274" t="str">
        <f ca="1">S1</f>
        <v>R4</v>
      </c>
      <c r="O128" s="274" t="str">
        <f ca="1">T1</f>
        <v>R5</v>
      </c>
      <c r="P128" s="274" t="str">
        <f ca="1">U1</f>
        <v>R6</v>
      </c>
      <c r="Q128" s="337"/>
      <c r="R128" s="134" t="s">
        <v>319</v>
      </c>
      <c r="S128" s="133" t="s">
        <v>320</v>
      </c>
      <c r="T128" s="133" t="s">
        <v>321</v>
      </c>
      <c r="U128" s="133" t="s">
        <v>322</v>
      </c>
      <c r="V128" s="328"/>
      <c r="W128" s="329"/>
      <c r="X128" s="331"/>
      <c r="Y128" s="135" t="s">
        <v>323</v>
      </c>
      <c r="Z128" s="136" t="s">
        <v>324</v>
      </c>
      <c r="AA128" s="335"/>
      <c r="AB128" s="137" t="s">
        <v>325</v>
      </c>
      <c r="AC128" s="138" t="s">
        <v>326</v>
      </c>
      <c r="AD128" s="339"/>
      <c r="AE128" s="188"/>
    </row>
    <row r="129" spans="2:31">
      <c r="B129" s="185"/>
      <c r="C129" s="139" t="s">
        <v>225</v>
      </c>
      <c r="D129" s="270">
        <f ca="1">SUMIF('4.経年データ（専攻単位）'!A:A,D114,'4.経年データ（専攻単位）'!F:F)</f>
        <v>46</v>
      </c>
      <c r="E129" s="270">
        <f ca="1">SUMIF('4.経年データ（専攻単位）'!A:A,E114,'4.経年データ（専攻単位）'!F:F)</f>
        <v>48</v>
      </c>
      <c r="F129" s="270">
        <f ca="1">SUMIF('4.経年データ（専攻単位）'!A:A,F114,'4.経年データ（専攻単位）'!F:F)</f>
        <v>46</v>
      </c>
      <c r="G129" s="270">
        <f ca="1">SUMIF('4.経年データ（専攻単位）'!A:A,G114,'4.経年データ（専攻単位）'!F:F)</f>
        <v>50</v>
      </c>
      <c r="H129" s="270">
        <f ca="1">SUMIF('4.経年データ（専攻単位）'!A:A,H114,'4.経年データ（専攻単位）'!F:F)</f>
        <v>42</v>
      </c>
      <c r="I129" s="141">
        <f ca="1">AVERAGE(D129:H129)</f>
        <v>46.4</v>
      </c>
      <c r="J129" s="142">
        <f ca="1">I129*0.97</f>
        <v>45.007999999999996</v>
      </c>
      <c r="K129" s="142">
        <f ca="1">I129*1.03</f>
        <v>47.792000000000002</v>
      </c>
      <c r="L129" s="133" t="str">
        <f ca="1">IF(AND(D129&gt;I129*0.97,D129&lt;I129*1.03),"○","×")</f>
        <v>○</v>
      </c>
      <c r="M129" s="133" t="str">
        <f ca="1">IF(AND(E129&gt;I129*0.97,E129&lt;I129*1.03),"○","×")</f>
        <v>×</v>
      </c>
      <c r="N129" s="133" t="str">
        <f ca="1">IF(AND(F129&gt;I129*0.97,F129&lt;I129*1.03),"○","×")</f>
        <v>○</v>
      </c>
      <c r="O129" s="133" t="str">
        <f ca="1">IF(AND(G129&gt;I129*0.97,G129&lt;I129*1.03),"○","×")</f>
        <v>×</v>
      </c>
      <c r="P129" s="133" t="str">
        <f ca="1">IF(AND(H129&gt;I129*0.97,H129&lt;I129*1.03),"○","×")</f>
        <v>×</v>
      </c>
      <c r="Q129" s="143" t="str">
        <f ca="1">IF(COUNTIF(L129:P129,"○")=5,"同程度","―")</f>
        <v>―</v>
      </c>
      <c r="R129" s="134" t="str">
        <f t="shared" ref="R129:U132" ca="1" si="17">IF(E129-D129&gt;0,"↑",IF(E129-D129&lt;0,"↓","－"))</f>
        <v>↑</v>
      </c>
      <c r="S129" s="133" t="str">
        <f t="shared" ca="1" si="17"/>
        <v>↓</v>
      </c>
      <c r="T129" s="133" t="str">
        <f t="shared" ca="1" si="17"/>
        <v>↑</v>
      </c>
      <c r="U129" s="133" t="str">
        <f t="shared" ca="1" si="17"/>
        <v>↓</v>
      </c>
      <c r="V129" s="133" t="str">
        <f ca="1">R129&amp;S129&amp;T129&amp;U129</f>
        <v>↑↓↑↓</v>
      </c>
      <c r="W129" s="147" t="str" cm="1">
        <f t="array" aca="1" ref="W129" ca="1">INDEX($AL$2:$AL$82,MATCH(V129,$AK$2:$AK$82,0),0)</f>
        <v>隔年で増減</v>
      </c>
      <c r="X129" s="145" t="str">
        <f ca="1">IF(F129-D129&gt;0,"↑",IF(F129-D129&lt;0,"↓","－"))</f>
        <v>－</v>
      </c>
      <c r="Y129" s="146" t="str">
        <f ca="1">IF(V129="↓↑↓↓",IF(X129="↓","減少傾向","×"),"判定外")</f>
        <v>判定外</v>
      </c>
      <c r="Z129" s="147" t="str">
        <f ca="1">IF(V129="↑↓↑↑",IF(X129="↑","増加傾向","×"),"判定外")</f>
        <v>判定外</v>
      </c>
      <c r="AA129" s="148" t="str">
        <f ca="1">IF(G129-E129&gt;0,"↑",IF(G129-E129&lt;0,"↓","－"))</f>
        <v>↑</v>
      </c>
      <c r="AB129" s="146" t="str">
        <f ca="1">IF(V129="↓↓↑↓",IF(AA129="↓","減少傾向","×"),"判定外")</f>
        <v>判定外</v>
      </c>
      <c r="AC129" s="147" t="str">
        <f ca="1">IF(V129="↑↑↓↑",IF(AA129="↑","増加傾向","×"),"判定外")</f>
        <v>判定外</v>
      </c>
      <c r="AD129" s="149"/>
      <c r="AE129" s="188"/>
    </row>
    <row r="130" spans="2:31">
      <c r="B130" s="185"/>
      <c r="C130" s="139" t="s">
        <v>226</v>
      </c>
      <c r="D130" s="275">
        <f ca="1">SUMIF('4.経年データ（専攻単位）'!A:A,D114,'4.経年データ（専攻単位）'!G:G)</f>
        <v>13</v>
      </c>
      <c r="E130" s="275">
        <f ca="1">SUMIF('4.経年データ（専攻単位）'!A:A,E114,'4.経年データ（専攻単位）'!G:G)</f>
        <v>10</v>
      </c>
      <c r="F130" s="275">
        <f ca="1">SUMIF('4.経年データ（専攻単位）'!A:A,F114,'4.経年データ（専攻単位）'!G:G)</f>
        <v>20</v>
      </c>
      <c r="G130" s="275">
        <f ca="1">SUMIF('4.経年データ（専攻単位）'!A:A,G114,'4.経年データ（専攻単位）'!G:G)</f>
        <v>13</v>
      </c>
      <c r="H130" s="275">
        <f ca="1">SUMIF('4.経年データ（専攻単位）'!A:A,H114,'4.経年データ（専攻単位）'!G:G)</f>
        <v>20</v>
      </c>
      <c r="I130" s="141">
        <f ca="1">AVERAGE(D130:H130)</f>
        <v>15.2</v>
      </c>
      <c r="J130" s="142">
        <f ca="1">I130*0.97</f>
        <v>14.744</v>
      </c>
      <c r="K130" s="142">
        <f ca="1">I130*1.03</f>
        <v>15.655999999999999</v>
      </c>
      <c r="L130" s="133" t="str">
        <f ca="1">IF(AND(D130&gt;I130*0.97,D130&lt;I130*1.03),"○","×")</f>
        <v>×</v>
      </c>
      <c r="M130" s="133" t="str">
        <f ca="1">IF(AND(E130&gt;I130*0.97,E130&lt;I130*1.03),"○","×")</f>
        <v>×</v>
      </c>
      <c r="N130" s="133" t="str">
        <f ca="1">IF(AND(F130&gt;I130*0.97,F130&lt;I130*1.03),"○","×")</f>
        <v>×</v>
      </c>
      <c r="O130" s="133" t="str">
        <f ca="1">IF(AND(G130&gt;I130*0.97,G130&lt;I130*1.03),"○","×")</f>
        <v>×</v>
      </c>
      <c r="P130" s="133" t="str">
        <f ca="1">IF(AND(H130&gt;I130*0.97,H130&lt;I130*1.03),"○","×")</f>
        <v>×</v>
      </c>
      <c r="Q130" s="143" t="str">
        <f ca="1">IF(COUNTIF(L130:P130,"○")=5,"同程度","―")</f>
        <v>―</v>
      </c>
      <c r="R130" s="134" t="str">
        <f t="shared" ca="1" si="17"/>
        <v>↓</v>
      </c>
      <c r="S130" s="133" t="str">
        <f t="shared" ca="1" si="17"/>
        <v>↑</v>
      </c>
      <c r="T130" s="133" t="str">
        <f t="shared" ca="1" si="17"/>
        <v>↓</v>
      </c>
      <c r="U130" s="133" t="str">
        <f t="shared" ca="1" si="17"/>
        <v>↑</v>
      </c>
      <c r="V130" s="133" t="str">
        <f ca="1">R130&amp;S130&amp;T130&amp;U130</f>
        <v>↓↑↓↑</v>
      </c>
      <c r="W130" s="147" t="str" cm="1">
        <f t="array" aca="1" ref="W130" ca="1">INDEX($AL$2:$AL$82,MATCH(V130,$AK$2:$AK$82,0),0)</f>
        <v>隔年で増減</v>
      </c>
      <c r="X130" s="145" t="str">
        <f ca="1">IF(F130-D130&gt;0,"↑",IF(F130-D130&lt;0,"↓","－"))</f>
        <v>↑</v>
      </c>
      <c r="Y130" s="146" t="str">
        <f ca="1">IF(V130="↓↑↓↓",IF(X130="↓","減少傾向","×"),"判定外")</f>
        <v>判定外</v>
      </c>
      <c r="Z130" s="147" t="str">
        <f ca="1">IF(V130="↑↓↑↑",IF(X130="↑","増加傾向","×"),"判定外")</f>
        <v>判定外</v>
      </c>
      <c r="AA130" s="148" t="str">
        <f ca="1">IF(G130-E130&gt;0,"↑",IF(G130-E130&lt;0,"↓","－"))</f>
        <v>↑</v>
      </c>
      <c r="AB130" s="146" t="str">
        <f ca="1">IF(V130="↓↓↑↓",IF(AA130="↓","減少傾向","×"),"判定外")</f>
        <v>判定外</v>
      </c>
      <c r="AC130" s="147" t="str">
        <f ca="1">IF(V130="↑↑↓↑",IF(AA130="↑","増加傾向","×"),"判定外")</f>
        <v>判定外</v>
      </c>
      <c r="AD130" s="149"/>
      <c r="AE130" s="188"/>
    </row>
    <row r="131" spans="2:31">
      <c r="B131" s="185"/>
      <c r="C131" s="139" t="s">
        <v>276</v>
      </c>
      <c r="D131" s="270">
        <f ca="1">SUM(D129:D130)</f>
        <v>59</v>
      </c>
      <c r="E131" s="270">
        <f ca="1">SUM(E129:E130)</f>
        <v>58</v>
      </c>
      <c r="F131" s="270">
        <f ca="1">SUM(F129:F130)</f>
        <v>66</v>
      </c>
      <c r="G131" s="270">
        <f ca="1">SUM(G129:G130)</f>
        <v>63</v>
      </c>
      <c r="H131" s="270">
        <f ca="1">SUM(H129:H130)</f>
        <v>62</v>
      </c>
      <c r="I131" s="141">
        <f ca="1">AVERAGE(D131:H131)</f>
        <v>61.6</v>
      </c>
      <c r="J131" s="142">
        <f ca="1">I131*0.97</f>
        <v>59.752000000000002</v>
      </c>
      <c r="K131" s="142">
        <f ca="1">I131*1.03</f>
        <v>63.448</v>
      </c>
      <c r="L131" s="133" t="str">
        <f ca="1">IF(AND(D131&gt;I131*0.97,D131&lt;I131*1.03),"○","×")</f>
        <v>×</v>
      </c>
      <c r="M131" s="133" t="str">
        <f ca="1">IF(AND(E131&gt;I131*0.97,E131&lt;I131*1.03),"○","×")</f>
        <v>×</v>
      </c>
      <c r="N131" s="133" t="str">
        <f ca="1">IF(AND(F131&gt;I131*0.97,F131&lt;I131*1.03),"○","×")</f>
        <v>×</v>
      </c>
      <c r="O131" s="133" t="str">
        <f ca="1">IF(AND(G131&gt;I131*0.97,G131&lt;I131*1.03),"○","×")</f>
        <v>○</v>
      </c>
      <c r="P131" s="133" t="str">
        <f ca="1">IF(AND(H131&gt;I131*0.97,H131&lt;I131*1.03),"○","×")</f>
        <v>○</v>
      </c>
      <c r="Q131" s="143" t="str">
        <f ca="1">IF(COUNTIF(L131:P131,"○")=5,"同程度","―")</f>
        <v>―</v>
      </c>
      <c r="R131" s="134" t="str">
        <f t="shared" ca="1" si="17"/>
        <v>↓</v>
      </c>
      <c r="S131" s="133" t="str">
        <f t="shared" ca="1" si="17"/>
        <v>↑</v>
      </c>
      <c r="T131" s="133" t="str">
        <f t="shared" ca="1" si="17"/>
        <v>↓</v>
      </c>
      <c r="U131" s="133" t="str">
        <f t="shared" ca="1" si="17"/>
        <v>↓</v>
      </c>
      <c r="V131" s="133" t="str">
        <f ca="1">R131&amp;S131&amp;T131&amp;U131</f>
        <v>↓↑↓↓</v>
      </c>
      <c r="W131" s="147" t="str" cm="1">
        <f t="array" aca="1" ref="W131" ca="1">INDEX($AL$2:$AL$82,MATCH(V131,$AK$2:$AK$82,0),0)</f>
        <v>年度により増減</v>
      </c>
      <c r="X131" s="145" t="str">
        <f ca="1">IF(F131-D131&gt;0,"↑",IF(F131-D131&lt;0,"↓","－"))</f>
        <v>↑</v>
      </c>
      <c r="Y131" s="146" t="str">
        <f ca="1">IF(V131="↓↑↓↓",IF(X131="↓","減少傾向","×"),"判定外")</f>
        <v>×</v>
      </c>
      <c r="Z131" s="147" t="str">
        <f ca="1">IF(V131="↑↓↑↑",IF(X131="↑","増加傾向","×"),"判定外")</f>
        <v>判定外</v>
      </c>
      <c r="AA131" s="148" t="str">
        <f ca="1">IF(G131-E131&gt;0,"↑",IF(G131-E131&lt;0,"↓","－"))</f>
        <v>↑</v>
      </c>
      <c r="AB131" s="146" t="str">
        <f ca="1">IF(V131="↓↓↑↓",IF(AA131="↓","減少傾向","×"),"判定外")</f>
        <v>判定外</v>
      </c>
      <c r="AC131" s="147" t="str">
        <f ca="1">IF(V131="↑↑↓↑",IF(AA131="↑","増加傾向","×"),"判定外")</f>
        <v>判定外</v>
      </c>
      <c r="AD131" s="150" t="s">
        <v>317</v>
      </c>
      <c r="AE131" s="188"/>
    </row>
    <row r="132" spans="2:31" ht="27.75" thickBot="1">
      <c r="B132" s="185"/>
      <c r="C132" s="139" t="s">
        <v>278</v>
      </c>
      <c r="D132" s="151">
        <f ca="1">ROUND(D130/D131,3)</f>
        <v>0.22</v>
      </c>
      <c r="E132" s="151">
        <f ca="1">ROUND(E130/E131,3)</f>
        <v>0.17199999999999999</v>
      </c>
      <c r="F132" s="151">
        <f ca="1">ROUND(F130/F131,3)</f>
        <v>0.30299999999999999</v>
      </c>
      <c r="G132" s="151">
        <f ca="1">ROUND(G130/G131,3)</f>
        <v>0.20599999999999999</v>
      </c>
      <c r="H132" s="151">
        <f ca="1">ROUND(H130/H131,3)</f>
        <v>0.32300000000000001</v>
      </c>
      <c r="I132" s="152">
        <f ca="1">AVERAGE(D132:H132)</f>
        <v>0.24479999999999999</v>
      </c>
      <c r="J132" s="153">
        <f ca="1">I132-0.03</f>
        <v>0.21479999999999999</v>
      </c>
      <c r="K132" s="153">
        <f ca="1">I132+0.03</f>
        <v>0.27479999999999999</v>
      </c>
      <c r="L132" s="117" t="str">
        <f ca="1">IF(AND(D132&gt;I132-0.03,D132&lt;I132+0.03),"○","×")</f>
        <v>○</v>
      </c>
      <c r="M132" s="117" t="str">
        <f ca="1">IF(AND(E132&gt;I132-0.03,E132&lt;I132+0.03),"○","×")</f>
        <v>×</v>
      </c>
      <c r="N132" s="117" t="str">
        <f ca="1">IF(AND(F132&gt;I132-0.03,F132&lt;I132+0.03),"○","×")</f>
        <v>×</v>
      </c>
      <c r="O132" s="117" t="str">
        <f ca="1">IF(AND(G132&gt;I132-0.03,G132&lt;I132+0.03),"○","×")</f>
        <v>×</v>
      </c>
      <c r="P132" s="117" t="str">
        <f ca="1">IF(AND(H132&gt;I132-0.03,H132&lt;I132+0.03),"○","×")</f>
        <v>×</v>
      </c>
      <c r="Q132" s="154" t="str">
        <f ca="1">IF(COUNTIF(L132:P132,"○")=5,"同程度","―")</f>
        <v>―</v>
      </c>
      <c r="R132" s="155" t="str">
        <f t="shared" ca="1" si="17"/>
        <v>↓</v>
      </c>
      <c r="S132" s="117" t="str">
        <f t="shared" ca="1" si="17"/>
        <v>↑</v>
      </c>
      <c r="T132" s="117" t="str">
        <f t="shared" ca="1" si="17"/>
        <v>↓</v>
      </c>
      <c r="U132" s="117" t="str">
        <f t="shared" ca="1" si="17"/>
        <v>↑</v>
      </c>
      <c r="V132" s="117" t="str">
        <f ca="1">R132&amp;S132&amp;T132&amp;U132</f>
        <v>↓↑↓↑</v>
      </c>
      <c r="W132" s="159" t="str" cm="1">
        <f t="array" aca="1" ref="W132" ca="1">INDEX($AL$2:$AL$82,MATCH(V132,$AK$2:$AK$82,0),0)</f>
        <v>隔年で増減</v>
      </c>
      <c r="X132" s="157" t="str">
        <f ca="1">IF(F132-D132&gt;0,"↑",IF(F132-D132&lt;0,"↓","－"))</f>
        <v>↑</v>
      </c>
      <c r="Y132" s="158" t="str">
        <f ca="1">IF(V132="↓↑↓↓",IF(X132="↓","減少傾向","×"),"判定外")</f>
        <v>判定外</v>
      </c>
      <c r="Z132" s="159" t="str">
        <f ca="1">IF(V132="↑↓↑↑",IF(X132="↑","増加傾向","×"),"判定外")</f>
        <v>判定外</v>
      </c>
      <c r="AA132" s="160" t="str">
        <f ca="1">IF(G132-E132&gt;0,"↑",IF(G132-E132&lt;0,"↓","－"))</f>
        <v>↑</v>
      </c>
      <c r="AB132" s="158" t="str">
        <f ca="1">IF(V132="↓↓↑↓",IF(AA132="↓","減少傾向","×"),"判定外")</f>
        <v>判定外</v>
      </c>
      <c r="AC132" s="159" t="str">
        <f ca="1">IF(V132="↑↑↓↑",IF(AA132="↑","増加傾向","×"),"判定外")</f>
        <v>判定外</v>
      </c>
      <c r="AD132" s="161" t="s">
        <v>249</v>
      </c>
      <c r="AE132" s="188"/>
    </row>
    <row r="133" spans="2:31" ht="14.25" thickBot="1">
      <c r="B133" s="185"/>
      <c r="C133" s="186"/>
      <c r="D133" s="187"/>
      <c r="E133" s="187"/>
      <c r="F133" s="187"/>
      <c r="G133" s="187"/>
      <c r="H133" s="187"/>
      <c r="I133" s="189"/>
      <c r="J133" s="189"/>
      <c r="K133" s="189"/>
      <c r="L133" s="190"/>
      <c r="M133" s="190"/>
      <c r="N133" s="190"/>
      <c r="O133" s="190"/>
      <c r="P133" s="190"/>
      <c r="Q133" s="190"/>
      <c r="R133" s="190"/>
      <c r="S133" s="190"/>
      <c r="T133" s="190"/>
      <c r="U133" s="190"/>
      <c r="V133" s="190"/>
      <c r="W133" s="189"/>
      <c r="X133" s="190"/>
      <c r="Y133" s="189"/>
      <c r="Z133" s="189"/>
      <c r="AA133" s="190"/>
      <c r="AB133" s="189"/>
      <c r="AC133" s="189"/>
      <c r="AD133" s="192"/>
      <c r="AE133" s="188"/>
    </row>
    <row r="134" spans="2:31">
      <c r="B134" s="185"/>
      <c r="C134" s="186"/>
      <c r="D134" s="187"/>
      <c r="E134" s="187"/>
      <c r="F134" s="187"/>
      <c r="G134" s="187"/>
      <c r="H134" s="187"/>
      <c r="I134" s="324" t="s">
        <v>307</v>
      </c>
      <c r="J134" s="321"/>
      <c r="K134" s="321"/>
      <c r="L134" s="325"/>
      <c r="M134" s="325"/>
      <c r="N134" s="325"/>
      <c r="O134" s="325"/>
      <c r="P134" s="325"/>
      <c r="Q134" s="336" t="s">
        <v>308</v>
      </c>
      <c r="R134" s="324" t="s">
        <v>309</v>
      </c>
      <c r="S134" s="325"/>
      <c r="T134" s="325"/>
      <c r="U134" s="325"/>
      <c r="V134" s="326" t="s">
        <v>310</v>
      </c>
      <c r="W134" s="327"/>
      <c r="X134" s="330" t="s">
        <v>311</v>
      </c>
      <c r="Y134" s="332" t="s">
        <v>312</v>
      </c>
      <c r="Z134" s="333"/>
      <c r="AA134" s="334" t="s">
        <v>313</v>
      </c>
      <c r="AB134" s="332" t="s">
        <v>314</v>
      </c>
      <c r="AC134" s="333"/>
      <c r="AD134" s="338" t="s">
        <v>315</v>
      </c>
      <c r="AE134" s="188"/>
    </row>
    <row r="135" spans="2:31">
      <c r="B135" s="185"/>
      <c r="C135" s="139" t="s">
        <v>239</v>
      </c>
      <c r="D135" s="274" t="str">
        <f ca="1">Q1</f>
        <v>R2</v>
      </c>
      <c r="E135" s="274" t="str">
        <f ca="1">R1</f>
        <v>R3</v>
      </c>
      <c r="F135" s="274" t="str">
        <f ca="1">S1</f>
        <v>R4</v>
      </c>
      <c r="G135" s="274" t="str">
        <f ca="1">T1</f>
        <v>R5</v>
      </c>
      <c r="H135" s="274" t="str">
        <f ca="1">U1</f>
        <v>R6</v>
      </c>
      <c r="I135" s="131" t="s">
        <v>318</v>
      </c>
      <c r="J135" s="132">
        <v>-0.03</v>
      </c>
      <c r="K135" s="132">
        <v>0.03</v>
      </c>
      <c r="L135" s="274" t="str">
        <f ca="1">Q1</f>
        <v>R2</v>
      </c>
      <c r="M135" s="274" t="str">
        <f ca="1">R1</f>
        <v>R3</v>
      </c>
      <c r="N135" s="274" t="str">
        <f ca="1">S1</f>
        <v>R4</v>
      </c>
      <c r="O135" s="274" t="str">
        <f ca="1">T1</f>
        <v>R5</v>
      </c>
      <c r="P135" s="274" t="str">
        <f ca="1">U1</f>
        <v>R6</v>
      </c>
      <c r="Q135" s="337"/>
      <c r="R135" s="134" t="s">
        <v>319</v>
      </c>
      <c r="S135" s="133" t="s">
        <v>320</v>
      </c>
      <c r="T135" s="133" t="s">
        <v>321</v>
      </c>
      <c r="U135" s="133" t="s">
        <v>322</v>
      </c>
      <c r="V135" s="328"/>
      <c r="W135" s="329"/>
      <c r="X135" s="331"/>
      <c r="Y135" s="135" t="s">
        <v>323</v>
      </c>
      <c r="Z135" s="136" t="s">
        <v>324</v>
      </c>
      <c r="AA135" s="335"/>
      <c r="AB135" s="137" t="s">
        <v>325</v>
      </c>
      <c r="AC135" s="138" t="s">
        <v>326</v>
      </c>
      <c r="AD135" s="339"/>
      <c r="AE135" s="188"/>
    </row>
    <row r="136" spans="2:31">
      <c r="B136" s="185"/>
      <c r="C136" s="139" t="s">
        <v>225</v>
      </c>
      <c r="D136" s="270">
        <f ca="1">SUMIF('4.経年データ（専攻単位）'!A:A,D114,'4.経年データ（専攻単位）'!H:H)</f>
        <v>9</v>
      </c>
      <c r="E136" s="270">
        <f ca="1">SUMIF('4.経年データ（専攻単位）'!A:A,E114,'4.経年データ（専攻単位）'!H:H)</f>
        <v>9</v>
      </c>
      <c r="F136" s="270">
        <f ca="1">SUMIF('4.経年データ（専攻単位）'!A:A,F114,'4.経年データ（専攻単位）'!H:H)</f>
        <v>11</v>
      </c>
      <c r="G136" s="270">
        <f ca="1">SUMIF('4.経年データ（専攻単位）'!A:A,G114,'4.経年データ（専攻単位）'!H:H)</f>
        <v>3</v>
      </c>
      <c r="H136" s="270">
        <f ca="1">SUMIF('4.経年データ（専攻単位）'!A:A,H114,'4.経年データ（専攻単位）'!H:H)</f>
        <v>5</v>
      </c>
      <c r="I136" s="141">
        <f ca="1">AVERAGE(D136:H136)</f>
        <v>7.4</v>
      </c>
      <c r="J136" s="142">
        <f ca="1">I136*0.97</f>
        <v>7.1779999999999999</v>
      </c>
      <c r="K136" s="142">
        <f ca="1">I136*1.03</f>
        <v>7.6220000000000008</v>
      </c>
      <c r="L136" s="133" t="str">
        <f ca="1">IF(AND(D136&gt;I136*0.97,D136&lt;I136*1.03),"○","×")</f>
        <v>×</v>
      </c>
      <c r="M136" s="133" t="str">
        <f ca="1">IF(AND(E136&gt;I136*0.97,E136&lt;I136*1.03),"○","×")</f>
        <v>×</v>
      </c>
      <c r="N136" s="133" t="str">
        <f ca="1">IF(AND(F136&gt;I136*0.97,F136&lt;I136*1.03),"○","×")</f>
        <v>×</v>
      </c>
      <c r="O136" s="133" t="str">
        <f ca="1">IF(AND(G136&gt;I136*0.97,G136&lt;I136*1.03),"○","×")</f>
        <v>×</v>
      </c>
      <c r="P136" s="133" t="str">
        <f ca="1">IF(AND(H136&gt;I136*0.97,H136&lt;I136*1.03),"○","×")</f>
        <v>×</v>
      </c>
      <c r="Q136" s="143" t="str">
        <f ca="1">IF(COUNTIF(L136:P136,"○")=5,"同程度","―")</f>
        <v>―</v>
      </c>
      <c r="R136" s="134" t="str">
        <f t="shared" ref="R136:U139" ca="1" si="18">IF(E136-D136&gt;0,"↑",IF(E136-D136&lt;0,"↓","－"))</f>
        <v>－</v>
      </c>
      <c r="S136" s="133" t="str">
        <f t="shared" ca="1" si="18"/>
        <v>↑</v>
      </c>
      <c r="T136" s="133" t="str">
        <f t="shared" ca="1" si="18"/>
        <v>↓</v>
      </c>
      <c r="U136" s="133" t="str">
        <f t="shared" ca="1" si="18"/>
        <v>↑</v>
      </c>
      <c r="V136" s="133" t="str">
        <f ca="1">R136&amp;S136&amp;T136&amp;U136</f>
        <v>－↑↓↑</v>
      </c>
      <c r="W136" s="147" t="str" cm="1">
        <f t="array" aca="1" ref="W136" ca="1">INDEX($AL$2:$AL$82,MATCH(V136,$AK$2:$AK$82,0),0)</f>
        <v>年度により増減</v>
      </c>
      <c r="X136" s="145" t="str">
        <f ca="1">IF(F136-D136&gt;0,"↑",IF(F136-D136&lt;0,"↓","－"))</f>
        <v>↑</v>
      </c>
      <c r="Y136" s="146" t="str">
        <f ca="1">IF(V136="↓↑↓↓",IF(X136="↓","減少傾向","×"),"判定外")</f>
        <v>判定外</v>
      </c>
      <c r="Z136" s="147" t="str">
        <f ca="1">IF(V136="↑↓↑↑",IF(X136="↑","増加傾向","×"),"判定外")</f>
        <v>判定外</v>
      </c>
      <c r="AA136" s="148" t="str">
        <f ca="1">IF(G136-E136&gt;0,"↑",IF(G136-E136&lt;0,"↓","－"))</f>
        <v>↓</v>
      </c>
      <c r="AB136" s="146" t="str">
        <f ca="1">IF(V136="↓↓↑↓",IF(AA136="↓","減少傾向","×"),"判定外")</f>
        <v>判定外</v>
      </c>
      <c r="AC136" s="147" t="str">
        <f ca="1">IF(V136="↑↑↓↑",IF(AA136="↑","増加傾向","×"),"判定外")</f>
        <v>判定外</v>
      </c>
      <c r="AD136" s="149"/>
      <c r="AE136" s="188"/>
    </row>
    <row r="137" spans="2:31">
      <c r="B137" s="185"/>
      <c r="C137" s="139" t="s">
        <v>226</v>
      </c>
      <c r="D137" s="275">
        <f ca="1">SUMIF('4.経年データ（専攻単位）'!A:A,D114,'4.経年データ（専攻単位）'!I:I)</f>
        <v>2</v>
      </c>
      <c r="E137" s="275">
        <f ca="1">SUMIF('4.経年データ（専攻単位）'!A:A,E114,'4.経年データ（専攻単位）'!I:I)</f>
        <v>5</v>
      </c>
      <c r="F137" s="275">
        <f ca="1">SUMIF('4.経年データ（専攻単位）'!A:A,F114,'4.経年データ（専攻単位）'!I:I)</f>
        <v>6</v>
      </c>
      <c r="G137" s="275">
        <f ca="1">SUMIF('4.経年データ（専攻単位）'!A:A,G114,'4.経年データ（専攻単位）'!I:I)</f>
        <v>2</v>
      </c>
      <c r="H137" s="275">
        <f ca="1">SUMIF('4.経年データ（専攻単位）'!A:A,H114,'4.経年データ（専攻単位）'!I:I)</f>
        <v>2</v>
      </c>
      <c r="I137" s="141">
        <f ca="1">AVERAGE(D137:H137)</f>
        <v>3.4</v>
      </c>
      <c r="J137" s="142">
        <f ca="1">I137*0.97</f>
        <v>3.298</v>
      </c>
      <c r="K137" s="142">
        <f ca="1">I137*1.03</f>
        <v>3.5019999999999998</v>
      </c>
      <c r="L137" s="133" t="str">
        <f ca="1">IF(AND(D137&gt;I137*0.97,D137&lt;I137*1.03),"○","×")</f>
        <v>×</v>
      </c>
      <c r="M137" s="133" t="str">
        <f ca="1">IF(AND(E137&gt;I137*0.97,E137&lt;I137*1.03),"○","×")</f>
        <v>×</v>
      </c>
      <c r="N137" s="133" t="str">
        <f ca="1">IF(AND(F137&gt;I137*0.97,F137&lt;I137*1.03),"○","×")</f>
        <v>×</v>
      </c>
      <c r="O137" s="133" t="str">
        <f ca="1">IF(AND(G137&gt;I137*0.97,G137&lt;I137*1.03),"○","×")</f>
        <v>×</v>
      </c>
      <c r="P137" s="133" t="str">
        <f ca="1">IF(AND(H137&gt;I137*0.97,H137&lt;I137*1.03),"○","×")</f>
        <v>×</v>
      </c>
      <c r="Q137" s="143" t="str">
        <f ca="1">IF(COUNTIF(L137:P137,"○")=5,"同程度","―")</f>
        <v>―</v>
      </c>
      <c r="R137" s="134" t="str">
        <f t="shared" ca="1" si="18"/>
        <v>↑</v>
      </c>
      <c r="S137" s="133" t="str">
        <f t="shared" ca="1" si="18"/>
        <v>↑</v>
      </c>
      <c r="T137" s="133" t="str">
        <f t="shared" ca="1" si="18"/>
        <v>↓</v>
      </c>
      <c r="U137" s="133" t="str">
        <f t="shared" ca="1" si="18"/>
        <v>－</v>
      </c>
      <c r="V137" s="133" t="str">
        <f ca="1">R137&amp;S137&amp;T137&amp;U137</f>
        <v>↑↑↓－</v>
      </c>
      <c r="W137" s="147" t="str" cm="1">
        <f t="array" aca="1" ref="W137" ca="1">INDEX($AL$2:$AL$82,MATCH(V137,$AK$2:$AK$82,0),0)</f>
        <v>年度により増減</v>
      </c>
      <c r="X137" s="145" t="str">
        <f ca="1">IF(F137-D137&gt;0,"↑",IF(F137-D137&lt;0,"↓","－"))</f>
        <v>↑</v>
      </c>
      <c r="Y137" s="146" t="str">
        <f ca="1">IF(V137="↓↑↓↓",IF(X137="↓","減少傾向","×"),"判定外")</f>
        <v>判定外</v>
      </c>
      <c r="Z137" s="147" t="str">
        <f ca="1">IF(V137="↑↓↑↑",IF(X137="↑","増加傾向","×"),"判定外")</f>
        <v>判定外</v>
      </c>
      <c r="AA137" s="148" t="str">
        <f ca="1">IF(G137-E137&gt;0,"↑",IF(G137-E137&lt;0,"↓","－"))</f>
        <v>↓</v>
      </c>
      <c r="AB137" s="146" t="str">
        <f ca="1">IF(V137="↓↓↑↓",IF(AA137="↓","減少傾向","×"),"判定外")</f>
        <v>判定外</v>
      </c>
      <c r="AC137" s="147" t="str">
        <f ca="1">IF(V137="↑↑↓↑",IF(AA137="↑","増加傾向","×"),"判定外")</f>
        <v>判定外</v>
      </c>
      <c r="AD137" s="149"/>
      <c r="AE137" s="188"/>
    </row>
    <row r="138" spans="2:31">
      <c r="B138" s="185"/>
      <c r="C138" s="139" t="s">
        <v>276</v>
      </c>
      <c r="D138" s="270">
        <f ca="1">SUM(D136:D137)</f>
        <v>11</v>
      </c>
      <c r="E138" s="270">
        <f ca="1">SUM(E136:E137)</f>
        <v>14</v>
      </c>
      <c r="F138" s="270">
        <f ca="1">SUM(F136:F137)</f>
        <v>17</v>
      </c>
      <c r="G138" s="270">
        <f ca="1">SUM(G136:G137)</f>
        <v>5</v>
      </c>
      <c r="H138" s="270">
        <f ca="1">SUM(H136:H137)</f>
        <v>7</v>
      </c>
      <c r="I138" s="141">
        <f ca="1">AVERAGE(D138:H138)</f>
        <v>10.8</v>
      </c>
      <c r="J138" s="142">
        <f ca="1">I138*0.97</f>
        <v>10.476000000000001</v>
      </c>
      <c r="K138" s="142">
        <f ca="1">I138*1.03</f>
        <v>11.124000000000001</v>
      </c>
      <c r="L138" s="133" t="str">
        <f ca="1">IF(AND(D138&gt;I138*0.97,D138&lt;I138*1.03),"○","×")</f>
        <v>○</v>
      </c>
      <c r="M138" s="133" t="str">
        <f ca="1">IF(AND(E138&gt;I138*0.97,E138&lt;I138*1.03),"○","×")</f>
        <v>×</v>
      </c>
      <c r="N138" s="133" t="str">
        <f ca="1">IF(AND(F138&gt;I138*0.97,F138&lt;I138*1.03),"○","×")</f>
        <v>×</v>
      </c>
      <c r="O138" s="133" t="str">
        <f ca="1">IF(AND(G138&gt;I138*0.97,G138&lt;I138*1.03),"○","×")</f>
        <v>×</v>
      </c>
      <c r="P138" s="133" t="str">
        <f ca="1">IF(AND(H138&gt;I138*0.97,H138&lt;I138*1.03),"○","×")</f>
        <v>×</v>
      </c>
      <c r="Q138" s="143" t="str">
        <f ca="1">IF(COUNTIF(L138:P138,"○")=5,"同程度","―")</f>
        <v>―</v>
      </c>
      <c r="R138" s="134" t="str">
        <f t="shared" ca="1" si="18"/>
        <v>↑</v>
      </c>
      <c r="S138" s="133" t="str">
        <f t="shared" ca="1" si="18"/>
        <v>↑</v>
      </c>
      <c r="T138" s="133" t="str">
        <f t="shared" ca="1" si="18"/>
        <v>↓</v>
      </c>
      <c r="U138" s="133" t="str">
        <f t="shared" ca="1" si="18"/>
        <v>↑</v>
      </c>
      <c r="V138" s="133" t="str">
        <f ca="1">R138&amp;S138&amp;T138&amp;U138</f>
        <v>↑↑↓↑</v>
      </c>
      <c r="W138" s="147" t="str" cm="1">
        <f t="array" aca="1" ref="W138" ca="1">INDEX($AL$2:$AL$82,MATCH(V138,$AK$2:$AK$82,0),0)</f>
        <v>年度により増減</v>
      </c>
      <c r="X138" s="145" t="str">
        <f ca="1">IF(F138-D138&gt;0,"↑",IF(F138-D138&lt;0,"↓","－"))</f>
        <v>↑</v>
      </c>
      <c r="Y138" s="146" t="str">
        <f ca="1">IF(V138="↓↑↓↓",IF(X138="↓","減少傾向","×"),"判定外")</f>
        <v>判定外</v>
      </c>
      <c r="Z138" s="147" t="str">
        <f ca="1">IF(V138="↑↓↑↑",IF(X138="↑","増加傾向","×"),"判定外")</f>
        <v>判定外</v>
      </c>
      <c r="AA138" s="148" t="str">
        <f ca="1">IF(G138-E138&gt;0,"↑",IF(G138-E138&lt;0,"↓","－"))</f>
        <v>↓</v>
      </c>
      <c r="AB138" s="146" t="str">
        <f ca="1">IF(V138="↓↓↑↓",IF(AA138="↓","減少傾向","×"),"判定外")</f>
        <v>判定外</v>
      </c>
      <c r="AC138" s="147" t="str">
        <f ca="1">IF(V138="↑↑↓↑",IF(AA138="↑","増加傾向","×"),"判定外")</f>
        <v>×</v>
      </c>
      <c r="AD138" s="150" t="s">
        <v>317</v>
      </c>
      <c r="AE138" s="188"/>
    </row>
    <row r="139" spans="2:31" ht="27.75" thickBot="1">
      <c r="B139" s="185"/>
      <c r="C139" s="139" t="s">
        <v>278</v>
      </c>
      <c r="D139" s="151">
        <f ca="1">ROUND(D137/D138,3)</f>
        <v>0.182</v>
      </c>
      <c r="E139" s="151">
        <f ca="1">ROUND(E137/E138,3)</f>
        <v>0.35699999999999998</v>
      </c>
      <c r="F139" s="151">
        <f ca="1">ROUND(F137/F138,3)</f>
        <v>0.35299999999999998</v>
      </c>
      <c r="G139" s="151">
        <f ca="1">ROUND(G137/G138,3)</f>
        <v>0.4</v>
      </c>
      <c r="H139" s="151">
        <f ca="1">ROUND(H137/H138,3)</f>
        <v>0.28599999999999998</v>
      </c>
      <c r="I139" s="152">
        <f ca="1">AVERAGE(D139:H139)</f>
        <v>0.31559999999999999</v>
      </c>
      <c r="J139" s="153">
        <f ca="1">I139-0.03</f>
        <v>0.28559999999999997</v>
      </c>
      <c r="K139" s="153">
        <f ca="1">I139+0.03</f>
        <v>0.34560000000000002</v>
      </c>
      <c r="L139" s="117" t="str">
        <f ca="1">IF(AND(D139&gt;I139-0.03,D139&lt;I139+0.03),"○","×")</f>
        <v>×</v>
      </c>
      <c r="M139" s="117" t="str">
        <f ca="1">IF(AND(E139&gt;I139-0.03,E139&lt;I139+0.03),"○","×")</f>
        <v>×</v>
      </c>
      <c r="N139" s="117" t="str">
        <f ca="1">IF(AND(F139&gt;I139-0.03,F139&lt;I139+0.03),"○","×")</f>
        <v>×</v>
      </c>
      <c r="O139" s="117" t="str">
        <f ca="1">IF(AND(G139&gt;I139-0.03,G139&lt;I139+0.03),"○","×")</f>
        <v>×</v>
      </c>
      <c r="P139" s="117" t="str">
        <f ca="1">IF(AND(H139&gt;I139-0.03,H139&lt;I139+0.03),"○","×")</f>
        <v>○</v>
      </c>
      <c r="Q139" s="154" t="str">
        <f ca="1">IF(COUNTIF(L139:P139,"○")=5,"同程度","―")</f>
        <v>―</v>
      </c>
      <c r="R139" s="155" t="str">
        <f t="shared" ca="1" si="18"/>
        <v>↑</v>
      </c>
      <c r="S139" s="117" t="str">
        <f t="shared" ca="1" si="18"/>
        <v>↓</v>
      </c>
      <c r="T139" s="117" t="str">
        <f t="shared" ca="1" si="18"/>
        <v>↑</v>
      </c>
      <c r="U139" s="117" t="str">
        <f t="shared" ca="1" si="18"/>
        <v>↓</v>
      </c>
      <c r="V139" s="117" t="str">
        <f ca="1">R139&amp;S139&amp;T139&amp;U139</f>
        <v>↑↓↑↓</v>
      </c>
      <c r="W139" s="159" t="str" cm="1">
        <f t="array" aca="1" ref="W139" ca="1">INDEX($AL$2:$AL$82,MATCH(V139,$AK$2:$AK$82,0),0)</f>
        <v>隔年で増減</v>
      </c>
      <c r="X139" s="157" t="str">
        <f ca="1">IF(F139-D139&gt;0,"↑",IF(F139-D139&lt;0,"↓","－"))</f>
        <v>↑</v>
      </c>
      <c r="Y139" s="158" t="str">
        <f ca="1">IF(V139="↓↑↓↓",IF(X139="↓","減少傾向","×"),"判定外")</f>
        <v>判定外</v>
      </c>
      <c r="Z139" s="159" t="str">
        <f ca="1">IF(V139="↑↓↑↑",IF(X139="↑","増加傾向","×"),"判定外")</f>
        <v>判定外</v>
      </c>
      <c r="AA139" s="160" t="str">
        <f ca="1">IF(G139-E139&gt;0,"↑",IF(G139-E139&lt;0,"↓","－"))</f>
        <v>↑</v>
      </c>
      <c r="AB139" s="158" t="str">
        <f ca="1">IF(V139="↓↓↑↓",IF(AA139="↓","減少傾向","×"),"判定外")</f>
        <v>判定外</v>
      </c>
      <c r="AC139" s="159" t="str">
        <f ca="1">IF(V139="↑↑↓↑",IF(AA139="↑","増加傾向","×"),"判定外")</f>
        <v>判定外</v>
      </c>
      <c r="AD139" s="161" t="s">
        <v>249</v>
      </c>
      <c r="AE139" s="188"/>
    </row>
    <row r="140" spans="2:31" ht="14.25" thickBot="1">
      <c r="B140" s="185"/>
      <c r="C140" s="186"/>
      <c r="D140" s="187"/>
      <c r="E140" s="187"/>
      <c r="F140" s="187"/>
      <c r="G140" s="187"/>
      <c r="H140" s="187"/>
      <c r="I140" s="189"/>
      <c r="J140" s="189"/>
      <c r="K140" s="189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89"/>
      <c r="X140" s="190"/>
      <c r="Y140" s="189"/>
      <c r="Z140" s="189"/>
      <c r="AA140" s="190"/>
      <c r="AB140" s="189"/>
      <c r="AC140" s="189"/>
      <c r="AD140" s="192"/>
      <c r="AE140" s="188"/>
    </row>
    <row r="141" spans="2:31">
      <c r="B141" s="185"/>
      <c r="C141" s="186"/>
      <c r="D141" s="187"/>
      <c r="E141" s="187"/>
      <c r="F141" s="187"/>
      <c r="G141" s="187"/>
      <c r="H141" s="187"/>
      <c r="I141" s="324" t="s">
        <v>307</v>
      </c>
      <c r="J141" s="321"/>
      <c r="K141" s="321"/>
      <c r="L141" s="325"/>
      <c r="M141" s="325"/>
      <c r="N141" s="325"/>
      <c r="O141" s="325"/>
      <c r="P141" s="325"/>
      <c r="Q141" s="336" t="s">
        <v>308</v>
      </c>
      <c r="R141" s="324" t="s">
        <v>309</v>
      </c>
      <c r="S141" s="325"/>
      <c r="T141" s="325"/>
      <c r="U141" s="325"/>
      <c r="V141" s="326" t="s">
        <v>310</v>
      </c>
      <c r="W141" s="327"/>
      <c r="X141" s="330" t="s">
        <v>311</v>
      </c>
      <c r="Y141" s="332" t="s">
        <v>312</v>
      </c>
      <c r="Z141" s="333"/>
      <c r="AA141" s="334" t="s">
        <v>313</v>
      </c>
      <c r="AB141" s="332" t="s">
        <v>314</v>
      </c>
      <c r="AC141" s="333"/>
      <c r="AD141" s="338" t="s">
        <v>315</v>
      </c>
      <c r="AE141" s="188"/>
    </row>
    <row r="142" spans="2:31">
      <c r="B142" s="185"/>
      <c r="C142" s="139" t="s">
        <v>240</v>
      </c>
      <c r="D142" s="274" t="str">
        <f ca="1">Q1</f>
        <v>R2</v>
      </c>
      <c r="E142" s="274" t="str">
        <f ca="1">R1</f>
        <v>R3</v>
      </c>
      <c r="F142" s="274" t="str">
        <f ca="1">S1</f>
        <v>R4</v>
      </c>
      <c r="G142" s="274" t="str">
        <f ca="1">T1</f>
        <v>R5</v>
      </c>
      <c r="H142" s="274" t="str">
        <f ca="1">U1</f>
        <v>R6</v>
      </c>
      <c r="I142" s="131" t="s">
        <v>318</v>
      </c>
      <c r="J142" s="132">
        <v>-0.03</v>
      </c>
      <c r="K142" s="132">
        <v>0.03</v>
      </c>
      <c r="L142" s="274" t="str">
        <f ca="1">Q1</f>
        <v>R2</v>
      </c>
      <c r="M142" s="274" t="str">
        <f ca="1">R1</f>
        <v>R3</v>
      </c>
      <c r="N142" s="274" t="str">
        <f ca="1">S1</f>
        <v>R4</v>
      </c>
      <c r="O142" s="274" t="str">
        <f ca="1">T1</f>
        <v>R5</v>
      </c>
      <c r="P142" s="274" t="str">
        <f ca="1">U1</f>
        <v>R6</v>
      </c>
      <c r="Q142" s="337"/>
      <c r="R142" s="134" t="s">
        <v>319</v>
      </c>
      <c r="S142" s="133" t="s">
        <v>320</v>
      </c>
      <c r="T142" s="133" t="s">
        <v>321</v>
      </c>
      <c r="U142" s="133" t="s">
        <v>322</v>
      </c>
      <c r="V142" s="328"/>
      <c r="W142" s="329"/>
      <c r="X142" s="331"/>
      <c r="Y142" s="135" t="s">
        <v>323</v>
      </c>
      <c r="Z142" s="136" t="s">
        <v>324</v>
      </c>
      <c r="AA142" s="335"/>
      <c r="AB142" s="137" t="s">
        <v>325</v>
      </c>
      <c r="AC142" s="138" t="s">
        <v>326</v>
      </c>
      <c r="AD142" s="339"/>
      <c r="AE142" s="188"/>
    </row>
    <row r="143" spans="2:31">
      <c r="B143" s="185"/>
      <c r="C143" s="139" t="s">
        <v>225</v>
      </c>
      <c r="D143" s="270">
        <f ca="1">SUMIF('4.経年データ（専攻単位）'!A:A,D114,'4.経年データ（専攻単位）'!J:J)</f>
        <v>0</v>
      </c>
      <c r="E143" s="270">
        <f ca="1">SUMIF('4.経年データ（専攻単位）'!A:A,E114,'4.経年データ（専攻単位）'!J:J)</f>
        <v>0</v>
      </c>
      <c r="F143" s="270">
        <f ca="1">SUMIF('4.経年データ（専攻単位）'!A:A,F114,'4.経年データ（専攻単位）'!J:J)</f>
        <v>0</v>
      </c>
      <c r="G143" s="270">
        <f ca="1">SUMIF('4.経年データ（専攻単位）'!A:A,G114,'4.経年データ（専攻単位）'!J:J)</f>
        <v>0</v>
      </c>
      <c r="H143" s="270">
        <f ca="1">SUMIF('4.経年データ（専攻単位）'!A:A,H114,'4.経年データ（専攻単位）'!J:J)</f>
        <v>0</v>
      </c>
      <c r="I143" s="141">
        <f ca="1">AVERAGE(D143:H143)</f>
        <v>0</v>
      </c>
      <c r="J143" s="142">
        <f ca="1">I143*0.97</f>
        <v>0</v>
      </c>
      <c r="K143" s="142">
        <f ca="1">I143*1.03</f>
        <v>0</v>
      </c>
      <c r="L143" s="133" t="str">
        <f ca="1">IF(AND(D143&gt;I143*0.97,D143&lt;I143*1.03),"○","×")</f>
        <v>×</v>
      </c>
      <c r="M143" s="133" t="str">
        <f ca="1">IF(AND(E143&gt;I143*0.97,E143&lt;I143*1.03),"○","×")</f>
        <v>×</v>
      </c>
      <c r="N143" s="133" t="str">
        <f ca="1">IF(AND(F143&gt;I143*0.97,F143&lt;I143*1.03),"○","×")</f>
        <v>×</v>
      </c>
      <c r="O143" s="133" t="str">
        <f ca="1">IF(AND(G143&gt;I143*0.97,G143&lt;I143*1.03),"○","×")</f>
        <v>×</v>
      </c>
      <c r="P143" s="133" t="str">
        <f ca="1">IF(AND(H143&gt;I143*0.97,H143&lt;I143*1.03),"○","×")</f>
        <v>×</v>
      </c>
      <c r="Q143" s="143" t="str">
        <f ca="1">IF(COUNTIF(L143:P143,"○")=5,"同程度","―")</f>
        <v>―</v>
      </c>
      <c r="R143" s="134" t="str">
        <f t="shared" ref="R143:U146" ca="1" si="19">IF(E143-D143&gt;0,"↑",IF(E143-D143&lt;0,"↓","－"))</f>
        <v>－</v>
      </c>
      <c r="S143" s="133" t="str">
        <f t="shared" ca="1" si="19"/>
        <v>－</v>
      </c>
      <c r="T143" s="133" t="str">
        <f t="shared" ca="1" si="19"/>
        <v>－</v>
      </c>
      <c r="U143" s="133" t="str">
        <f t="shared" ca="1" si="19"/>
        <v>－</v>
      </c>
      <c r="V143" s="133" t="str">
        <f ca="1">R143&amp;S143&amp;T143&amp;U143</f>
        <v>－－－－</v>
      </c>
      <c r="W143" s="147" t="str" cm="1">
        <f t="array" aca="1" ref="W143" ca="1">INDEX($AL$2:$AL$82,MATCH(V143,$AK$2:$AK$82,0),0)</f>
        <v>同程度で推移</v>
      </c>
      <c r="X143" s="145" t="str">
        <f ca="1">IF(F143-D143&gt;0,"↑",IF(F143-D143&lt;0,"↓","－"))</f>
        <v>－</v>
      </c>
      <c r="Y143" s="146" t="str">
        <f ca="1">IF(V143="↓↑↓↓",IF(X143="↓","減少傾向","×"),"判定外")</f>
        <v>判定外</v>
      </c>
      <c r="Z143" s="147" t="str">
        <f ca="1">IF(V143="↑↓↑↑",IF(X143="↑","増加傾向","×"),"判定外")</f>
        <v>判定外</v>
      </c>
      <c r="AA143" s="148" t="str">
        <f ca="1">IF(G143-E143&gt;0,"↑",IF(G143-E143&lt;0,"↓","－"))</f>
        <v>－</v>
      </c>
      <c r="AB143" s="146" t="str">
        <f ca="1">IF(V143="↓↓↑↓",IF(AA143="↓","減少傾向","×"),"判定外")</f>
        <v>判定外</v>
      </c>
      <c r="AC143" s="147" t="str">
        <f ca="1">IF(V143="↑↑↓↑",IF(AA143="↑","増加傾向","×"),"判定外")</f>
        <v>判定外</v>
      </c>
      <c r="AD143" s="149"/>
      <c r="AE143" s="188"/>
    </row>
    <row r="144" spans="2:31">
      <c r="B144" s="185"/>
      <c r="C144" s="139" t="s">
        <v>226</v>
      </c>
      <c r="D144" s="275">
        <f ca="1">SUMIF('4.経年データ（専攻単位）'!A:A,D114,'4.経年データ（専攻単位）'!K:K)</f>
        <v>11</v>
      </c>
      <c r="E144" s="275">
        <f ca="1">SUMIF('4.経年データ（専攻単位）'!A:A,E114,'4.経年データ（専攻単位）'!K:K)</f>
        <v>7</v>
      </c>
      <c r="F144" s="275">
        <f ca="1">SUMIF('4.経年データ（専攻単位）'!A:A,F114,'4.経年データ（専攻単位）'!K:K)</f>
        <v>12</v>
      </c>
      <c r="G144" s="275">
        <f ca="1">SUMIF('4.経年データ（専攻単位）'!A:A,G114,'4.経年データ（専攻単位）'!K:K)</f>
        <v>11</v>
      </c>
      <c r="H144" s="275">
        <f ca="1">SUMIF('4.経年データ（専攻単位）'!A:A,H114,'4.経年データ（専攻単位）'!K:K)</f>
        <v>14</v>
      </c>
      <c r="I144" s="141">
        <f ca="1">AVERAGE(D144:H144)</f>
        <v>11</v>
      </c>
      <c r="J144" s="142">
        <f ca="1">I144*0.97</f>
        <v>10.67</v>
      </c>
      <c r="K144" s="142">
        <f ca="1">I144*1.03</f>
        <v>11.33</v>
      </c>
      <c r="L144" s="133" t="str">
        <f ca="1">IF(AND(D144&gt;I144*0.97,D144&lt;I144*1.03),"○","×")</f>
        <v>○</v>
      </c>
      <c r="M144" s="133" t="str">
        <f ca="1">IF(AND(E144&gt;I144*0.97,E144&lt;I144*1.03),"○","×")</f>
        <v>×</v>
      </c>
      <c r="N144" s="133" t="str">
        <f ca="1">IF(AND(F144&gt;I144*0.97,F144&lt;I144*1.03),"○","×")</f>
        <v>×</v>
      </c>
      <c r="O144" s="133" t="str">
        <f ca="1">IF(AND(G144&gt;I144*0.97,G144&lt;I144*1.03),"○","×")</f>
        <v>○</v>
      </c>
      <c r="P144" s="133" t="str">
        <f ca="1">IF(AND(H144&gt;I144*0.97,H144&lt;I144*1.03),"○","×")</f>
        <v>×</v>
      </c>
      <c r="Q144" s="143" t="str">
        <f ca="1">IF(COUNTIF(L144:P144,"○")=5,"同程度","―")</f>
        <v>―</v>
      </c>
      <c r="R144" s="134" t="str">
        <f t="shared" ca="1" si="19"/>
        <v>↓</v>
      </c>
      <c r="S144" s="133" t="str">
        <f t="shared" ca="1" si="19"/>
        <v>↑</v>
      </c>
      <c r="T144" s="133" t="str">
        <f t="shared" ca="1" si="19"/>
        <v>↓</v>
      </c>
      <c r="U144" s="133" t="str">
        <f t="shared" ca="1" si="19"/>
        <v>↑</v>
      </c>
      <c r="V144" s="133" t="str">
        <f ca="1">R144&amp;S144&amp;T144&amp;U144</f>
        <v>↓↑↓↑</v>
      </c>
      <c r="W144" s="147" t="str" cm="1">
        <f t="array" aca="1" ref="W144" ca="1">INDEX($AL$2:$AL$82,MATCH(V144,$AK$2:$AK$82,0),0)</f>
        <v>隔年で増減</v>
      </c>
      <c r="X144" s="145" t="str">
        <f ca="1">IF(F144-D144&gt;0,"↑",IF(F144-D144&lt;0,"↓","－"))</f>
        <v>↑</v>
      </c>
      <c r="Y144" s="146" t="str">
        <f ca="1">IF(V144="↓↑↓↓",IF(X144="↓","減少傾向","×"),"判定外")</f>
        <v>判定外</v>
      </c>
      <c r="Z144" s="147" t="str">
        <f ca="1">IF(V144="↑↓↑↑",IF(X144="↑","増加傾向","×"),"判定外")</f>
        <v>判定外</v>
      </c>
      <c r="AA144" s="148" t="str">
        <f ca="1">IF(G144-E144&gt;0,"↑",IF(G144-E144&lt;0,"↓","－"))</f>
        <v>↑</v>
      </c>
      <c r="AB144" s="146" t="str">
        <f ca="1">IF(V144="↓↓↑↓",IF(AA144="↓","減少傾向","×"),"判定外")</f>
        <v>判定外</v>
      </c>
      <c r="AC144" s="147" t="str">
        <f ca="1">IF(V144="↑↑↓↑",IF(AA144="↑","増加傾向","×"),"判定外")</f>
        <v>判定外</v>
      </c>
      <c r="AD144" s="149"/>
      <c r="AE144" s="188"/>
    </row>
    <row r="145" spans="2:31">
      <c r="B145" s="185"/>
      <c r="C145" s="139" t="s">
        <v>276</v>
      </c>
      <c r="D145" s="270">
        <f ca="1">SUM(D143:D144)</f>
        <v>11</v>
      </c>
      <c r="E145" s="270">
        <f ca="1">SUM(E143:E144)</f>
        <v>7</v>
      </c>
      <c r="F145" s="270">
        <f ca="1">SUM(F143:F144)</f>
        <v>12</v>
      </c>
      <c r="G145" s="270">
        <f ca="1">SUM(G143:G144)</f>
        <v>11</v>
      </c>
      <c r="H145" s="270">
        <f ca="1">SUM(H143:H144)</f>
        <v>14</v>
      </c>
      <c r="I145" s="141">
        <f ca="1">AVERAGE(D145:H145)</f>
        <v>11</v>
      </c>
      <c r="J145" s="142">
        <f ca="1">I145*0.97</f>
        <v>10.67</v>
      </c>
      <c r="K145" s="142">
        <f ca="1">I145*1.03</f>
        <v>11.33</v>
      </c>
      <c r="L145" s="133" t="str">
        <f ca="1">IF(AND(D145&gt;I145*0.97,D145&lt;I145*1.03),"○","×")</f>
        <v>○</v>
      </c>
      <c r="M145" s="133" t="str">
        <f ca="1">IF(AND(E145&gt;I145*0.97,E145&lt;I145*1.03),"○","×")</f>
        <v>×</v>
      </c>
      <c r="N145" s="133" t="str">
        <f ca="1">IF(AND(F145&gt;I145*0.97,F145&lt;I145*1.03),"○","×")</f>
        <v>×</v>
      </c>
      <c r="O145" s="133" t="str">
        <f ca="1">IF(AND(G145&gt;I145*0.97,G145&lt;I145*1.03),"○","×")</f>
        <v>○</v>
      </c>
      <c r="P145" s="133" t="str">
        <f ca="1">IF(AND(H145&gt;I145*0.97,H145&lt;I145*1.03),"○","×")</f>
        <v>×</v>
      </c>
      <c r="Q145" s="143" t="str">
        <f ca="1">IF(COUNTIF(L145:P145,"○")=5,"同程度","―")</f>
        <v>―</v>
      </c>
      <c r="R145" s="134" t="str">
        <f t="shared" ca="1" si="19"/>
        <v>↓</v>
      </c>
      <c r="S145" s="133" t="str">
        <f t="shared" ca="1" si="19"/>
        <v>↑</v>
      </c>
      <c r="T145" s="133" t="str">
        <f t="shared" ca="1" si="19"/>
        <v>↓</v>
      </c>
      <c r="U145" s="133" t="str">
        <f t="shared" ca="1" si="19"/>
        <v>↑</v>
      </c>
      <c r="V145" s="133" t="str">
        <f ca="1">R145&amp;S145&amp;T145&amp;U145</f>
        <v>↓↑↓↑</v>
      </c>
      <c r="W145" s="147" t="str" cm="1">
        <f t="array" aca="1" ref="W145" ca="1">INDEX($AL$2:$AL$82,MATCH(V145,$AK$2:$AK$82,0),0)</f>
        <v>隔年で増減</v>
      </c>
      <c r="X145" s="145" t="str">
        <f ca="1">IF(F145-D145&gt;0,"↑",IF(F145-D145&lt;0,"↓","－"))</f>
        <v>↑</v>
      </c>
      <c r="Y145" s="146" t="str">
        <f ca="1">IF(V145="↓↑↓↓",IF(X145="↓","減少傾向","×"),"判定外")</f>
        <v>判定外</v>
      </c>
      <c r="Z145" s="147" t="str">
        <f ca="1">IF(V145="↑↓↑↑",IF(X145="↑","増加傾向","×"),"判定外")</f>
        <v>判定外</v>
      </c>
      <c r="AA145" s="148" t="str">
        <f ca="1">IF(G145-E145&gt;0,"↑",IF(G145-E145&lt;0,"↓","－"))</f>
        <v>↑</v>
      </c>
      <c r="AB145" s="146" t="str">
        <f ca="1">IF(V145="↓↓↑↓",IF(AA145="↓","減少傾向","×"),"判定外")</f>
        <v>判定外</v>
      </c>
      <c r="AC145" s="147" t="str">
        <f ca="1">IF(V145="↑↑↓↑",IF(AA145="↑","増加傾向","×"),"判定外")</f>
        <v>判定外</v>
      </c>
      <c r="AD145" s="150" t="s">
        <v>249</v>
      </c>
      <c r="AE145" s="188"/>
    </row>
    <row r="146" spans="2:31" ht="27.75" thickBot="1">
      <c r="B146" s="185"/>
      <c r="C146" s="139" t="s">
        <v>278</v>
      </c>
      <c r="D146" s="151">
        <f ca="1">ROUND(D144/D145,3)</f>
        <v>1</v>
      </c>
      <c r="E146" s="151">
        <f ca="1">ROUND(E144/E145,3)</f>
        <v>1</v>
      </c>
      <c r="F146" s="151">
        <f ca="1">ROUND(F144/F145,3)</f>
        <v>1</v>
      </c>
      <c r="G146" s="151">
        <f ca="1">ROUND(G144/G145,3)</f>
        <v>1</v>
      </c>
      <c r="H146" s="151">
        <f ca="1">ROUND(H144/H145,3)</f>
        <v>1</v>
      </c>
      <c r="I146" s="152">
        <f ca="1">AVERAGE(D146:H146)</f>
        <v>1</v>
      </c>
      <c r="J146" s="153">
        <f ca="1">I146-0.03</f>
        <v>0.97</v>
      </c>
      <c r="K146" s="153">
        <f ca="1">I146+0.03</f>
        <v>1.03</v>
      </c>
      <c r="L146" s="117" t="str">
        <f ca="1">IF(AND(D146&gt;I146-0.03,D146&lt;I146+0.03),"○","×")</f>
        <v>○</v>
      </c>
      <c r="M146" s="117" t="str">
        <f ca="1">IF(AND(E146&gt;I146-0.03,E146&lt;I146+0.03),"○","×")</f>
        <v>○</v>
      </c>
      <c r="N146" s="117" t="str">
        <f ca="1">IF(AND(F146&gt;I146-0.03,F146&lt;I146+0.03),"○","×")</f>
        <v>○</v>
      </c>
      <c r="O146" s="117" t="str">
        <f ca="1">IF(AND(G146&gt;I146-0.03,G146&lt;I146+0.03),"○","×")</f>
        <v>○</v>
      </c>
      <c r="P146" s="117" t="str">
        <f ca="1">IF(AND(H146&gt;I146-0.03,H146&lt;I146+0.03),"○","×")</f>
        <v>○</v>
      </c>
      <c r="Q146" s="154" t="str">
        <f ca="1">IF(COUNTIF(L146:P146,"○")=5,"同程度","―")</f>
        <v>同程度</v>
      </c>
      <c r="R146" s="155" t="str">
        <f t="shared" ca="1" si="19"/>
        <v>－</v>
      </c>
      <c r="S146" s="117" t="str">
        <f t="shared" ca="1" si="19"/>
        <v>－</v>
      </c>
      <c r="T146" s="117" t="str">
        <f t="shared" ca="1" si="19"/>
        <v>－</v>
      </c>
      <c r="U146" s="117" t="str">
        <f t="shared" ca="1" si="19"/>
        <v>－</v>
      </c>
      <c r="V146" s="117" t="str">
        <f ca="1">R146&amp;S146&amp;T146&amp;U146</f>
        <v>－－－－</v>
      </c>
      <c r="W146" s="159" t="str" cm="1">
        <f t="array" aca="1" ref="W146" ca="1">INDEX($AL$2:$AL$82,MATCH(V146,$AK$2:$AK$82,0),0)</f>
        <v>同程度で推移</v>
      </c>
      <c r="X146" s="157" t="str">
        <f ca="1">IF(F146-D146&gt;0,"↑",IF(F146-D146&lt;0,"↓","－"))</f>
        <v>－</v>
      </c>
      <c r="Y146" s="158" t="str">
        <f ca="1">IF(V146="↓↑↓↓",IF(X146="↓","減少傾向","×"),"判定外")</f>
        <v>判定外</v>
      </c>
      <c r="Z146" s="159" t="str">
        <f ca="1">IF(V146="↑↓↑↑",IF(X146="↑","増加傾向","×"),"判定外")</f>
        <v>判定外</v>
      </c>
      <c r="AA146" s="160" t="str">
        <f ca="1">IF(G146-E146&gt;0,"↑",IF(G146-E146&lt;0,"↓","－"))</f>
        <v>－</v>
      </c>
      <c r="AB146" s="158" t="str">
        <f ca="1">IF(V146="↓↓↑↓",IF(AA146="↓","減少傾向","×"),"判定外")</f>
        <v>判定外</v>
      </c>
      <c r="AC146" s="159" t="str">
        <f ca="1">IF(V146="↑↑↓↑",IF(AA146="↑","増加傾向","×"),"判定外")</f>
        <v>判定外</v>
      </c>
      <c r="AD146" s="161" t="s">
        <v>298</v>
      </c>
      <c r="AE146" s="188"/>
    </row>
    <row r="147" spans="2:31" ht="14.25" thickBot="1">
      <c r="B147" s="185"/>
      <c r="C147" s="186"/>
      <c r="D147" s="187"/>
      <c r="E147" s="187"/>
      <c r="F147" s="187"/>
      <c r="G147" s="187"/>
      <c r="H147" s="187"/>
      <c r="I147" s="189"/>
      <c r="J147" s="189"/>
      <c r="K147" s="189"/>
      <c r="L147" s="190"/>
      <c r="M147" s="190"/>
      <c r="N147" s="190"/>
      <c r="O147" s="190"/>
      <c r="P147" s="190"/>
      <c r="Q147" s="190"/>
      <c r="R147" s="190"/>
      <c r="S147" s="190"/>
      <c r="T147" s="190"/>
      <c r="U147" s="190"/>
      <c r="V147" s="190"/>
      <c r="W147" s="189"/>
      <c r="X147" s="190"/>
      <c r="Y147" s="189"/>
      <c r="Z147" s="189"/>
      <c r="AA147" s="190"/>
      <c r="AB147" s="189"/>
      <c r="AC147" s="189"/>
      <c r="AD147" s="192"/>
      <c r="AE147" s="188"/>
    </row>
    <row r="148" spans="2:31">
      <c r="B148" s="185"/>
      <c r="C148" s="186"/>
      <c r="D148" s="187"/>
      <c r="E148" s="187"/>
      <c r="F148" s="187"/>
      <c r="G148" s="187"/>
      <c r="H148" s="187"/>
      <c r="I148" s="324" t="s">
        <v>307</v>
      </c>
      <c r="J148" s="321"/>
      <c r="K148" s="321"/>
      <c r="L148" s="325"/>
      <c r="M148" s="325"/>
      <c r="N148" s="325"/>
      <c r="O148" s="325"/>
      <c r="P148" s="325"/>
      <c r="Q148" s="336" t="s">
        <v>308</v>
      </c>
      <c r="R148" s="324" t="s">
        <v>309</v>
      </c>
      <c r="S148" s="325"/>
      <c r="T148" s="325"/>
      <c r="U148" s="325"/>
      <c r="V148" s="326" t="s">
        <v>310</v>
      </c>
      <c r="W148" s="327"/>
      <c r="X148" s="330" t="s">
        <v>311</v>
      </c>
      <c r="Y148" s="332" t="s">
        <v>312</v>
      </c>
      <c r="Z148" s="333"/>
      <c r="AA148" s="334" t="s">
        <v>313</v>
      </c>
      <c r="AB148" s="332" t="s">
        <v>314</v>
      </c>
      <c r="AC148" s="333"/>
      <c r="AD148" s="338" t="s">
        <v>315</v>
      </c>
      <c r="AE148" s="188"/>
    </row>
    <row r="149" spans="2:31">
      <c r="B149" s="185"/>
      <c r="C149" s="139" t="s">
        <v>472</v>
      </c>
      <c r="D149" s="274" t="str">
        <f ca="1">Q1</f>
        <v>R2</v>
      </c>
      <c r="E149" s="274" t="str">
        <f ca="1">R1</f>
        <v>R3</v>
      </c>
      <c r="F149" s="274" t="str">
        <f ca="1">S1</f>
        <v>R4</v>
      </c>
      <c r="G149" s="274" t="str">
        <f ca="1">T1</f>
        <v>R5</v>
      </c>
      <c r="H149" s="274" t="str">
        <f ca="1">U1</f>
        <v>R6</v>
      </c>
      <c r="I149" s="131" t="s">
        <v>318</v>
      </c>
      <c r="J149" s="132">
        <v>-0.03</v>
      </c>
      <c r="K149" s="132">
        <v>0.03</v>
      </c>
      <c r="L149" s="274" t="str">
        <f ca="1">Q1</f>
        <v>R2</v>
      </c>
      <c r="M149" s="274" t="str">
        <f ca="1">R1</f>
        <v>R3</v>
      </c>
      <c r="N149" s="274" t="str">
        <f ca="1">S1</f>
        <v>R4</v>
      </c>
      <c r="O149" s="274" t="str">
        <f ca="1">T1</f>
        <v>R5</v>
      </c>
      <c r="P149" s="274" t="str">
        <f ca="1">U1</f>
        <v>R6</v>
      </c>
      <c r="Q149" s="337"/>
      <c r="R149" s="134" t="s">
        <v>319</v>
      </c>
      <c r="S149" s="133" t="s">
        <v>320</v>
      </c>
      <c r="T149" s="133" t="s">
        <v>321</v>
      </c>
      <c r="U149" s="133" t="s">
        <v>322</v>
      </c>
      <c r="V149" s="328"/>
      <c r="W149" s="329"/>
      <c r="X149" s="331"/>
      <c r="Y149" s="135" t="s">
        <v>323</v>
      </c>
      <c r="Z149" s="136" t="s">
        <v>324</v>
      </c>
      <c r="AA149" s="335"/>
      <c r="AB149" s="137" t="s">
        <v>325</v>
      </c>
      <c r="AC149" s="138" t="s">
        <v>326</v>
      </c>
      <c r="AD149" s="339"/>
      <c r="AE149" s="188"/>
    </row>
    <row r="150" spans="2:31">
      <c r="B150" s="185"/>
      <c r="C150" s="139" t="s">
        <v>225</v>
      </c>
      <c r="D150" s="270">
        <f ca="1">SUMIF('4.経年データ（専攻単位）'!A:A,D114,'4.経年データ（専攻単位）'!L:L)</f>
        <v>19</v>
      </c>
      <c r="E150" s="270">
        <f ca="1">SUMIF('4.経年データ（専攻単位）'!A:A,E114,'4.経年データ（専攻単位）'!L:L)</f>
        <v>38</v>
      </c>
      <c r="F150" s="270">
        <f ca="1">SUMIF('4.経年データ（専攻単位）'!A:A,F114,'4.経年データ（専攻単位）'!L:L)</f>
        <v>41</v>
      </c>
      <c r="G150" s="270">
        <f ca="1">SUMIF('4.経年データ（専攻単位）'!A:A,G114,'4.経年データ（専攻単位）'!L:L)</f>
        <v>39</v>
      </c>
      <c r="H150" s="270">
        <f ca="1">SUMIF('4.経年データ（専攻単位）'!A:A,H114,'4.経年データ（専攻単位）'!L:L)</f>
        <v>31</v>
      </c>
      <c r="I150" s="141">
        <f ca="1">AVERAGE(D150:H150)</f>
        <v>33.6</v>
      </c>
      <c r="J150" s="142">
        <f ca="1">I150*0.97</f>
        <v>32.591999999999999</v>
      </c>
      <c r="K150" s="142">
        <f ca="1">I150*1.03</f>
        <v>34.608000000000004</v>
      </c>
      <c r="L150" s="133" t="str">
        <f ca="1">IF(AND(D150&gt;I150*0.97,D150&lt;I150*1.03),"○","×")</f>
        <v>×</v>
      </c>
      <c r="M150" s="133" t="str">
        <f ca="1">IF(AND(E150&gt;I150*0.97,E150&lt;I150*1.03),"○","×")</f>
        <v>×</v>
      </c>
      <c r="N150" s="133" t="str">
        <f ca="1">IF(AND(F150&gt;I150*0.97,F150&lt;I150*1.03),"○","×")</f>
        <v>×</v>
      </c>
      <c r="O150" s="133" t="str">
        <f ca="1">IF(AND(G150&gt;I150*0.97,G150&lt;I150*1.03),"○","×")</f>
        <v>×</v>
      </c>
      <c r="P150" s="133" t="str">
        <f ca="1">IF(AND(H150&gt;I150*0.97,H150&lt;I150*1.03),"○","×")</f>
        <v>×</v>
      </c>
      <c r="Q150" s="143" t="str">
        <f ca="1">IF(COUNTIF(L150:P150,"○")=5,"同程度","―")</f>
        <v>―</v>
      </c>
      <c r="R150" s="134" t="str">
        <f t="shared" ref="R150:U153" ca="1" si="20">IF(E150-D150&gt;0,"↑",IF(E150-D150&lt;0,"↓","－"))</f>
        <v>↑</v>
      </c>
      <c r="S150" s="133" t="str">
        <f t="shared" ca="1" si="20"/>
        <v>↑</v>
      </c>
      <c r="T150" s="133" t="str">
        <f t="shared" ca="1" si="20"/>
        <v>↓</v>
      </c>
      <c r="U150" s="133" t="str">
        <f t="shared" ca="1" si="20"/>
        <v>↓</v>
      </c>
      <c r="V150" s="133" t="str">
        <f ca="1">R150&amp;S150&amp;T150&amp;U150</f>
        <v>↑↑↓↓</v>
      </c>
      <c r="W150" s="147" t="str" cm="1">
        <f t="array" aca="1" ref="W150" ca="1">INDEX($AL$2:$AL$82,MATCH(V150,$AK$2:$AK$82,0),0)</f>
        <v>年度により増減</v>
      </c>
      <c r="X150" s="145" t="str">
        <f ca="1">IF(F150-D150&gt;0,"↑",IF(F150-D150&lt;0,"↓","－"))</f>
        <v>↑</v>
      </c>
      <c r="Y150" s="146" t="str">
        <f ca="1">IF(V150="↓↑↓↓",IF(X150="↓","減少傾向","×"),"判定外")</f>
        <v>判定外</v>
      </c>
      <c r="Z150" s="147" t="str">
        <f ca="1">IF(V150="↑↓↑↑",IF(X150="↑","増加傾向","×"),"判定外")</f>
        <v>判定外</v>
      </c>
      <c r="AA150" s="148" t="str">
        <f ca="1">IF(G150-E150&gt;0,"↑",IF(G150-E150&lt;0,"↓","－"))</f>
        <v>↑</v>
      </c>
      <c r="AB150" s="146" t="str">
        <f ca="1">IF(V150="↓↓↑↓",IF(AA150="↓","減少傾向","×"),"判定外")</f>
        <v>判定外</v>
      </c>
      <c r="AC150" s="147" t="str">
        <f ca="1">IF(V150="↑↑↓↑",IF(AA150="↑","増加傾向","×"),"判定外")</f>
        <v>判定外</v>
      </c>
      <c r="AD150" s="149"/>
      <c r="AE150" s="188"/>
    </row>
    <row r="151" spans="2:31">
      <c r="B151" s="185"/>
      <c r="C151" s="139" t="s">
        <v>226</v>
      </c>
      <c r="D151" s="275">
        <f ca="1">SUMIF('4.経年データ（専攻単位）'!A:A,D114,'4.経年データ（専攻単位）'!M:M)</f>
        <v>15</v>
      </c>
      <c r="E151" s="275">
        <f ca="1">SUMIF('4.経年データ（専攻単位）'!A:A,E114,'4.経年データ（専攻単位）'!M:M)</f>
        <v>11</v>
      </c>
      <c r="F151" s="275">
        <f ca="1">SUMIF('4.経年データ（専攻単位）'!A:A,F114,'4.経年データ（専攻単位）'!M:M)</f>
        <v>14</v>
      </c>
      <c r="G151" s="275">
        <f ca="1">SUMIF('4.経年データ（専攻単位）'!A:A,G114,'4.経年データ（専攻単位）'!M:M)</f>
        <v>13</v>
      </c>
      <c r="H151" s="275">
        <f ca="1">SUMIF('4.経年データ（専攻単位）'!A:A,H114,'4.経年データ（専攻単位）'!M:M)</f>
        <v>17</v>
      </c>
      <c r="I151" s="141">
        <f ca="1">AVERAGE(D151:H151)</f>
        <v>14</v>
      </c>
      <c r="J151" s="142">
        <f ca="1">I151*0.97</f>
        <v>13.58</v>
      </c>
      <c r="K151" s="142">
        <f ca="1">I151*1.03</f>
        <v>14.42</v>
      </c>
      <c r="L151" s="133" t="str">
        <f ca="1">IF(AND(D151&gt;I151*0.97,D151&lt;I151*1.03),"○","×")</f>
        <v>×</v>
      </c>
      <c r="M151" s="133" t="str">
        <f ca="1">IF(AND(E151&gt;I151*0.97,E151&lt;I151*1.03),"○","×")</f>
        <v>×</v>
      </c>
      <c r="N151" s="133" t="str">
        <f ca="1">IF(AND(F151&gt;I151*0.97,F151&lt;I151*1.03),"○","×")</f>
        <v>○</v>
      </c>
      <c r="O151" s="133" t="str">
        <f ca="1">IF(AND(G151&gt;I151*0.97,G151&lt;I151*1.03),"○","×")</f>
        <v>×</v>
      </c>
      <c r="P151" s="133" t="str">
        <f ca="1">IF(AND(H151&gt;I151*0.97,H151&lt;I151*1.03),"○","×")</f>
        <v>×</v>
      </c>
      <c r="Q151" s="143" t="str">
        <f ca="1">IF(COUNTIF(L151:P151,"○")=5,"同程度","―")</f>
        <v>―</v>
      </c>
      <c r="R151" s="134" t="str">
        <f t="shared" ca="1" si="20"/>
        <v>↓</v>
      </c>
      <c r="S151" s="133" t="str">
        <f t="shared" ca="1" si="20"/>
        <v>↑</v>
      </c>
      <c r="T151" s="133" t="str">
        <f t="shared" ca="1" si="20"/>
        <v>↓</v>
      </c>
      <c r="U151" s="133" t="str">
        <f t="shared" ca="1" si="20"/>
        <v>↑</v>
      </c>
      <c r="V151" s="133" t="str">
        <f ca="1">R151&amp;S151&amp;T151&amp;U151</f>
        <v>↓↑↓↑</v>
      </c>
      <c r="W151" s="147" t="str" cm="1">
        <f t="array" aca="1" ref="W151" ca="1">INDEX($AL$2:$AL$82,MATCH(V151,$AK$2:$AK$82,0),0)</f>
        <v>隔年で増減</v>
      </c>
      <c r="X151" s="145" t="str">
        <f ca="1">IF(F151-D151&gt;0,"↑",IF(F151-D151&lt;0,"↓","－"))</f>
        <v>↓</v>
      </c>
      <c r="Y151" s="146" t="str">
        <f ca="1">IF(V151="↓↑↓↓",IF(X151="↓","減少傾向","×"),"判定外")</f>
        <v>判定外</v>
      </c>
      <c r="Z151" s="147" t="str">
        <f ca="1">IF(V151="↑↓↑↑",IF(X151="↑","増加傾向","×"),"判定外")</f>
        <v>判定外</v>
      </c>
      <c r="AA151" s="148" t="str">
        <f ca="1">IF(G151-E151&gt;0,"↑",IF(G151-E151&lt;0,"↓","－"))</f>
        <v>↑</v>
      </c>
      <c r="AB151" s="146" t="str">
        <f ca="1">IF(V151="↓↓↑↓",IF(AA151="↓","減少傾向","×"),"判定外")</f>
        <v>判定外</v>
      </c>
      <c r="AC151" s="147" t="str">
        <f ca="1">IF(V151="↑↑↓↑",IF(AA151="↑","増加傾向","×"),"判定外")</f>
        <v>判定外</v>
      </c>
      <c r="AD151" s="149"/>
      <c r="AE151" s="188"/>
    </row>
    <row r="152" spans="2:31">
      <c r="B152" s="185"/>
      <c r="C152" s="139" t="s">
        <v>276</v>
      </c>
      <c r="D152" s="270">
        <f ca="1">SUM(D150:D151)</f>
        <v>34</v>
      </c>
      <c r="E152" s="270">
        <f ca="1">SUM(E150:E151)</f>
        <v>49</v>
      </c>
      <c r="F152" s="270">
        <f ca="1">SUM(F150:F151)</f>
        <v>55</v>
      </c>
      <c r="G152" s="270">
        <f ca="1">SUM(G150:G151)</f>
        <v>52</v>
      </c>
      <c r="H152" s="270">
        <f ca="1">SUM(H150:H151)</f>
        <v>48</v>
      </c>
      <c r="I152" s="141">
        <f ca="1">AVERAGE(D152:H152)</f>
        <v>47.6</v>
      </c>
      <c r="J152" s="142">
        <f ca="1">I152*0.97</f>
        <v>46.171999999999997</v>
      </c>
      <c r="K152" s="142">
        <f ca="1">I152*1.03</f>
        <v>49.028000000000006</v>
      </c>
      <c r="L152" s="133" t="str">
        <f ca="1">IF(AND(D152&gt;I152*0.97,D152&lt;I152*1.03),"○","×")</f>
        <v>×</v>
      </c>
      <c r="M152" s="133" t="str">
        <f ca="1">IF(AND(E152&gt;I152*0.97,E152&lt;I152*1.03),"○","×")</f>
        <v>○</v>
      </c>
      <c r="N152" s="133" t="str">
        <f ca="1">IF(AND(F152&gt;I152*0.97,F152&lt;I152*1.03),"○","×")</f>
        <v>×</v>
      </c>
      <c r="O152" s="133" t="str">
        <f ca="1">IF(AND(G152&gt;I152*0.97,G152&lt;I152*1.03),"○","×")</f>
        <v>×</v>
      </c>
      <c r="P152" s="133" t="str">
        <f ca="1">IF(AND(H152&gt;I152*0.97,H152&lt;I152*1.03),"○","×")</f>
        <v>○</v>
      </c>
      <c r="Q152" s="143" t="str">
        <f ca="1">IF(COUNTIF(L152:P152,"○")=5,"同程度","―")</f>
        <v>―</v>
      </c>
      <c r="R152" s="134" t="str">
        <f t="shared" ca="1" si="20"/>
        <v>↑</v>
      </c>
      <c r="S152" s="133" t="str">
        <f t="shared" ca="1" si="20"/>
        <v>↑</v>
      </c>
      <c r="T152" s="133" t="str">
        <f t="shared" ca="1" si="20"/>
        <v>↓</v>
      </c>
      <c r="U152" s="133" t="str">
        <f t="shared" ca="1" si="20"/>
        <v>↓</v>
      </c>
      <c r="V152" s="133" t="str">
        <f ca="1">R152&amp;S152&amp;T152&amp;U152</f>
        <v>↑↑↓↓</v>
      </c>
      <c r="W152" s="147" t="str" cm="1">
        <f t="array" aca="1" ref="W152" ca="1">INDEX($AL$2:$AL$82,MATCH(V152,$AK$2:$AK$82,0),0)</f>
        <v>年度により増減</v>
      </c>
      <c r="X152" s="145" t="str">
        <f ca="1">IF(F152-D152&gt;0,"↑",IF(F152-D152&lt;0,"↓","－"))</f>
        <v>↑</v>
      </c>
      <c r="Y152" s="146" t="str">
        <f ca="1">IF(V152="↓↑↓↓",IF(X152="↓","減少傾向","×"),"判定外")</f>
        <v>判定外</v>
      </c>
      <c r="Z152" s="147" t="str">
        <f ca="1">IF(V152="↑↓↑↑",IF(X152="↑","増加傾向","×"),"判定外")</f>
        <v>判定外</v>
      </c>
      <c r="AA152" s="148" t="str">
        <f ca="1">IF(G152-E152&gt;0,"↑",IF(G152-E152&lt;0,"↓","－"))</f>
        <v>↑</v>
      </c>
      <c r="AB152" s="146" t="str">
        <f ca="1">IF(V152="↓↓↑↓",IF(AA152="↓","減少傾向","×"),"判定外")</f>
        <v>判定外</v>
      </c>
      <c r="AC152" s="147" t="str">
        <f ca="1">IF(V152="↑↑↓↑",IF(AA152="↑","増加傾向","×"),"判定外")</f>
        <v>判定外</v>
      </c>
      <c r="AD152" s="150" t="s">
        <v>317</v>
      </c>
      <c r="AE152" s="188"/>
    </row>
    <row r="153" spans="2:31" ht="27.75" thickBot="1">
      <c r="B153" s="185"/>
      <c r="C153" s="139" t="s">
        <v>278</v>
      </c>
      <c r="D153" s="151">
        <f ca="1">ROUND(D151/D152,3)</f>
        <v>0.441</v>
      </c>
      <c r="E153" s="151">
        <f ca="1">ROUND(E151/E152,3)</f>
        <v>0.224</v>
      </c>
      <c r="F153" s="151">
        <f ca="1">ROUND(F151/F152,3)</f>
        <v>0.255</v>
      </c>
      <c r="G153" s="151">
        <f ca="1">ROUND(G151/G152,3)</f>
        <v>0.25</v>
      </c>
      <c r="H153" s="151">
        <f ca="1">ROUND(H151/H152,3)</f>
        <v>0.35399999999999998</v>
      </c>
      <c r="I153" s="152">
        <f ca="1">AVERAGE(D153:H153)</f>
        <v>0.30480000000000002</v>
      </c>
      <c r="J153" s="153">
        <f ca="1">I153-0.03</f>
        <v>0.27480000000000004</v>
      </c>
      <c r="K153" s="153">
        <f ca="1">I153+0.03</f>
        <v>0.33479999999999999</v>
      </c>
      <c r="L153" s="117" t="str">
        <f ca="1">IF(AND(D153&gt;I153-0.03,D153&lt;I153+0.03),"○","×")</f>
        <v>×</v>
      </c>
      <c r="M153" s="117" t="str">
        <f ca="1">IF(AND(E153&gt;I153-0.03,E153&lt;I153+0.03),"○","×")</f>
        <v>×</v>
      </c>
      <c r="N153" s="117" t="str">
        <f ca="1">IF(AND(F153&gt;I153-0.03,F153&lt;I153+0.03),"○","×")</f>
        <v>×</v>
      </c>
      <c r="O153" s="117" t="str">
        <f ca="1">IF(AND(G153&gt;I153-0.03,G153&lt;I153+0.03),"○","×")</f>
        <v>×</v>
      </c>
      <c r="P153" s="117" t="str">
        <f ca="1">IF(AND(H153&gt;I153-0.03,H153&lt;I153+0.03),"○","×")</f>
        <v>×</v>
      </c>
      <c r="Q153" s="154" t="str">
        <f ca="1">IF(COUNTIF(L153:P153,"○")=5,"同程度","―")</f>
        <v>―</v>
      </c>
      <c r="R153" s="155" t="str">
        <f t="shared" ca="1" si="20"/>
        <v>↓</v>
      </c>
      <c r="S153" s="117" t="str">
        <f t="shared" ca="1" si="20"/>
        <v>↑</v>
      </c>
      <c r="T153" s="117" t="str">
        <f t="shared" ca="1" si="20"/>
        <v>↓</v>
      </c>
      <c r="U153" s="117" t="str">
        <f t="shared" ca="1" si="20"/>
        <v>↑</v>
      </c>
      <c r="V153" s="117" t="str">
        <f ca="1">R153&amp;S153&amp;T153&amp;U153</f>
        <v>↓↑↓↑</v>
      </c>
      <c r="W153" s="159" t="str" cm="1">
        <f t="array" aca="1" ref="W153" ca="1">INDEX($AL$2:$AL$82,MATCH(V153,$AK$2:$AK$82,0),0)</f>
        <v>隔年で増減</v>
      </c>
      <c r="X153" s="157" t="str">
        <f ca="1">IF(F153-D153&gt;0,"↑",IF(F153-D153&lt;0,"↓","－"))</f>
        <v>↓</v>
      </c>
      <c r="Y153" s="158" t="str">
        <f ca="1">IF(V153="↓↑↓↓",IF(X153="↓","減少傾向","×"),"判定外")</f>
        <v>判定外</v>
      </c>
      <c r="Z153" s="159" t="str">
        <f ca="1">IF(V153="↑↓↑↑",IF(X153="↑","増加傾向","×"),"判定外")</f>
        <v>判定外</v>
      </c>
      <c r="AA153" s="160" t="str">
        <f ca="1">IF(G153-E153&gt;0,"↑",IF(G153-E153&lt;0,"↓","－"))</f>
        <v>↑</v>
      </c>
      <c r="AB153" s="158" t="str">
        <f ca="1">IF(V153="↓↓↑↓",IF(AA153="↓","減少傾向","×"),"判定外")</f>
        <v>判定外</v>
      </c>
      <c r="AC153" s="159" t="str">
        <f ca="1">IF(V153="↑↑↓↑",IF(AA153="↑","増加傾向","×"),"判定外")</f>
        <v>判定外</v>
      </c>
      <c r="AD153" s="161" t="s">
        <v>249</v>
      </c>
      <c r="AE153" s="188"/>
    </row>
    <row r="154" spans="2:31" ht="14.25" thickBot="1">
      <c r="B154" s="185"/>
      <c r="C154" s="186"/>
      <c r="D154" s="187"/>
      <c r="E154" s="187"/>
      <c r="F154" s="187"/>
      <c r="G154" s="187"/>
      <c r="H154" s="187"/>
      <c r="I154" s="189"/>
      <c r="J154" s="189"/>
      <c r="K154" s="189"/>
      <c r="L154" s="190"/>
      <c r="M154" s="190"/>
      <c r="N154" s="190"/>
      <c r="O154" s="190"/>
      <c r="P154" s="190"/>
      <c r="Q154" s="190"/>
      <c r="R154" s="190"/>
      <c r="S154" s="190"/>
      <c r="T154" s="190"/>
      <c r="U154" s="190"/>
      <c r="V154" s="190"/>
      <c r="W154" s="189"/>
      <c r="X154" s="190"/>
      <c r="Y154" s="189"/>
      <c r="Z154" s="189"/>
      <c r="AA154" s="190"/>
      <c r="AB154" s="189"/>
      <c r="AC154" s="189"/>
      <c r="AD154" s="192"/>
      <c r="AE154" s="188"/>
    </row>
    <row r="155" spans="2:31">
      <c r="B155" s="185"/>
      <c r="C155" s="186"/>
      <c r="D155" s="187"/>
      <c r="E155" s="187"/>
      <c r="F155" s="187"/>
      <c r="G155" s="187"/>
      <c r="H155" s="187"/>
      <c r="I155" s="324" t="s">
        <v>307</v>
      </c>
      <c r="J155" s="321"/>
      <c r="K155" s="321"/>
      <c r="L155" s="325"/>
      <c r="M155" s="325"/>
      <c r="N155" s="325"/>
      <c r="O155" s="325"/>
      <c r="P155" s="325"/>
      <c r="Q155" s="336" t="s">
        <v>308</v>
      </c>
      <c r="R155" s="324" t="s">
        <v>309</v>
      </c>
      <c r="S155" s="325"/>
      <c r="T155" s="325"/>
      <c r="U155" s="325"/>
      <c r="V155" s="326" t="s">
        <v>310</v>
      </c>
      <c r="W155" s="327"/>
      <c r="X155" s="330" t="s">
        <v>311</v>
      </c>
      <c r="Y155" s="332" t="s">
        <v>312</v>
      </c>
      <c r="Z155" s="333"/>
      <c r="AA155" s="334" t="s">
        <v>313</v>
      </c>
      <c r="AB155" s="332" t="s">
        <v>314</v>
      </c>
      <c r="AC155" s="333"/>
      <c r="AD155" s="338" t="s">
        <v>315</v>
      </c>
      <c r="AE155" s="188"/>
    </row>
    <row r="156" spans="2:31">
      <c r="B156" s="201"/>
      <c r="C156" s="139" t="s">
        <v>267</v>
      </c>
      <c r="D156" s="274" t="str">
        <f ca="1">Q1</f>
        <v>R2</v>
      </c>
      <c r="E156" s="274" t="str">
        <f ca="1">R1</f>
        <v>R3</v>
      </c>
      <c r="F156" s="274" t="str">
        <f ca="1">S1</f>
        <v>R4</v>
      </c>
      <c r="G156" s="274" t="str">
        <f ca="1">T1</f>
        <v>R5</v>
      </c>
      <c r="H156" s="274" t="str">
        <f ca="1">U1</f>
        <v>R6</v>
      </c>
      <c r="I156" s="131" t="s">
        <v>318</v>
      </c>
      <c r="J156" s="132">
        <v>-0.03</v>
      </c>
      <c r="K156" s="132">
        <v>0.03</v>
      </c>
      <c r="L156" s="274" t="str">
        <f ca="1">Q1</f>
        <v>R2</v>
      </c>
      <c r="M156" s="274" t="str">
        <f ca="1">R1</f>
        <v>R3</v>
      </c>
      <c r="N156" s="274" t="str">
        <f ca="1">S1</f>
        <v>R4</v>
      </c>
      <c r="O156" s="274" t="str">
        <f ca="1">T1</f>
        <v>R5</v>
      </c>
      <c r="P156" s="274" t="str">
        <f ca="1">U1</f>
        <v>R6</v>
      </c>
      <c r="Q156" s="337"/>
      <c r="R156" s="134" t="s">
        <v>319</v>
      </c>
      <c r="S156" s="133" t="s">
        <v>320</v>
      </c>
      <c r="T156" s="133" t="s">
        <v>321</v>
      </c>
      <c r="U156" s="133" t="s">
        <v>322</v>
      </c>
      <c r="V156" s="328"/>
      <c r="W156" s="329"/>
      <c r="X156" s="331"/>
      <c r="Y156" s="135" t="s">
        <v>323</v>
      </c>
      <c r="Z156" s="136" t="s">
        <v>324</v>
      </c>
      <c r="AA156" s="335"/>
      <c r="AB156" s="137" t="s">
        <v>325</v>
      </c>
      <c r="AC156" s="138" t="s">
        <v>326</v>
      </c>
      <c r="AD156" s="339"/>
      <c r="AE156" s="188"/>
    </row>
    <row r="157" spans="2:31">
      <c r="B157" s="185"/>
      <c r="C157" s="139" t="s">
        <v>225</v>
      </c>
      <c r="D157" s="270">
        <f ca="1">SUMIF('4.経年データ（専攻単位）'!A:A,D114,'4.経年データ（専攻単位）'!N:N)</f>
        <v>2</v>
      </c>
      <c r="E157" s="270">
        <f ca="1">SUMIF('4.経年データ（専攻単位）'!A:A,E114,'4.経年データ（専攻単位）'!N:N)</f>
        <v>2</v>
      </c>
      <c r="F157" s="270">
        <f ca="1">SUMIF('4.経年データ（専攻単位）'!A:A,F114,'4.経年データ（専攻単位）'!N:N)</f>
        <v>1</v>
      </c>
      <c r="G157" s="270">
        <f ca="1">SUMIF('4.経年データ（専攻単位）'!A:A,G114,'4.経年データ（専攻単位）'!N:N)</f>
        <v>3</v>
      </c>
      <c r="H157" s="270">
        <f ca="1">SUMIF('4.経年データ（専攻単位）'!A:A,H114,'4.経年データ（専攻単位）'!N:N)</f>
        <v>2</v>
      </c>
      <c r="I157" s="141">
        <f ca="1">AVERAGE(D157:H157)</f>
        <v>2</v>
      </c>
      <c r="J157" s="142">
        <f ca="1">I157*0.97</f>
        <v>1.94</v>
      </c>
      <c r="K157" s="142">
        <f ca="1">I157*1.03</f>
        <v>2.06</v>
      </c>
      <c r="L157" s="133" t="str">
        <f ca="1">IF(AND(D157&gt;I157*0.97,D157&lt;I157*1.03),"○","×")</f>
        <v>○</v>
      </c>
      <c r="M157" s="133" t="str">
        <f ca="1">IF(AND(E157&gt;I157*0.97,E157&lt;I157*1.03),"○","×")</f>
        <v>○</v>
      </c>
      <c r="N157" s="133" t="str">
        <f ca="1">IF(AND(F157&gt;I157*0.97,F157&lt;I157*1.03),"○","×")</f>
        <v>×</v>
      </c>
      <c r="O157" s="133" t="str">
        <f ca="1">IF(AND(G157&gt;I157*0.97,G157&lt;I157*1.03),"○","×")</f>
        <v>×</v>
      </c>
      <c r="P157" s="133" t="str">
        <f ca="1">IF(AND(H157&gt;I157*0.97,H157&lt;I157*1.03),"○","×")</f>
        <v>○</v>
      </c>
      <c r="Q157" s="143" t="str">
        <f ca="1">IF(COUNTIF(L157:P157,"○")=5,"同程度","―")</f>
        <v>―</v>
      </c>
      <c r="R157" s="134" t="str">
        <f t="shared" ref="R157:U160" ca="1" si="21">IF(E157-D157&gt;0,"↑",IF(E157-D157&lt;0,"↓","－"))</f>
        <v>－</v>
      </c>
      <c r="S157" s="133" t="str">
        <f t="shared" ca="1" si="21"/>
        <v>↓</v>
      </c>
      <c r="T157" s="133" t="str">
        <f t="shared" ca="1" si="21"/>
        <v>↑</v>
      </c>
      <c r="U157" s="133" t="str">
        <f t="shared" ca="1" si="21"/>
        <v>↓</v>
      </c>
      <c r="V157" s="133" t="str">
        <f ca="1">R157&amp;S157&amp;T157&amp;U157</f>
        <v>－↓↑↓</v>
      </c>
      <c r="W157" s="147" t="str" cm="1">
        <f t="array" aca="1" ref="W157" ca="1">INDEX($AL$2:$AL$82,MATCH(V157,$AK$2:$AK$82,0),0)</f>
        <v>年度により増減</v>
      </c>
      <c r="X157" s="145" t="str">
        <f ca="1">IF(F157-D157&gt;0,"↑",IF(F157-D157&lt;0,"↓","－"))</f>
        <v>↓</v>
      </c>
      <c r="Y157" s="146" t="str">
        <f ca="1">IF(V157="↓↑↓↓",IF(X157="↓","減少傾向","×"),"判定外")</f>
        <v>判定外</v>
      </c>
      <c r="Z157" s="147" t="str">
        <f ca="1">IF(V157="↑↓↑↑",IF(X157="↑","増加傾向","×"),"判定外")</f>
        <v>判定外</v>
      </c>
      <c r="AA157" s="148" t="str">
        <f ca="1">IF(G157-E157&gt;0,"↑",IF(G157-E157&lt;0,"↓","－"))</f>
        <v>↑</v>
      </c>
      <c r="AB157" s="146" t="str">
        <f ca="1">IF(V157="↓↓↑↓",IF(AA157="↓","減少傾向","×"),"判定外")</f>
        <v>判定外</v>
      </c>
      <c r="AC157" s="147" t="str">
        <f ca="1">IF(V157="↑↑↓↑",IF(AA157="↑","増加傾向","×"),"判定外")</f>
        <v>判定外</v>
      </c>
      <c r="AD157" s="149"/>
      <c r="AE157" s="188"/>
    </row>
    <row r="158" spans="2:31">
      <c r="B158" s="185"/>
      <c r="C158" s="139" t="s">
        <v>226</v>
      </c>
      <c r="D158" s="275">
        <f ca="1">SUMIF('4.経年データ（専攻単位）'!A:A,D114,'4.経年データ（専攻単位）'!O:O)</f>
        <v>1</v>
      </c>
      <c r="E158" s="275">
        <f ca="1">SUMIF('4.経年データ（専攻単位）'!A:A,E114,'4.経年データ（専攻単位）'!O:O)</f>
        <v>0</v>
      </c>
      <c r="F158" s="275">
        <f ca="1">SUMIF('4.経年データ（専攻単位）'!A:A,F114,'4.経年データ（専攻単位）'!O:O)</f>
        <v>1</v>
      </c>
      <c r="G158" s="275">
        <f ca="1">SUMIF('4.経年データ（専攻単位）'!A:A,G114,'4.経年データ（専攻単位）'!O:O)</f>
        <v>1</v>
      </c>
      <c r="H158" s="275">
        <f ca="1">SUMIF('4.経年データ（専攻単位）'!A:A,H114,'4.経年データ（専攻単位）'!O:O)</f>
        <v>0</v>
      </c>
      <c r="I158" s="141">
        <f ca="1">AVERAGE(D158:H158)</f>
        <v>0.6</v>
      </c>
      <c r="J158" s="142">
        <f ca="1">I158*0.97</f>
        <v>0.58199999999999996</v>
      </c>
      <c r="K158" s="142">
        <f ca="1">I158*1.03</f>
        <v>0.61799999999999999</v>
      </c>
      <c r="L158" s="133" t="str">
        <f ca="1">IF(AND(D158&gt;I158*0.97,D158&lt;I158*1.03),"○","×")</f>
        <v>×</v>
      </c>
      <c r="M158" s="133" t="str">
        <f ca="1">IF(AND(E158&gt;I158*0.97,E158&lt;I158*1.03),"○","×")</f>
        <v>×</v>
      </c>
      <c r="N158" s="133" t="str">
        <f ca="1">IF(AND(F158&gt;I158*0.97,F158&lt;I158*1.03),"○","×")</f>
        <v>×</v>
      </c>
      <c r="O158" s="133" t="str">
        <f ca="1">IF(AND(G158&gt;I158*0.97,G158&lt;I158*1.03),"○","×")</f>
        <v>×</v>
      </c>
      <c r="P158" s="133" t="str">
        <f ca="1">IF(AND(H158&gt;I158*0.97,H158&lt;I158*1.03),"○","×")</f>
        <v>×</v>
      </c>
      <c r="Q158" s="143" t="str">
        <f ca="1">IF(COUNTIF(L158:P158,"○")=5,"同程度","―")</f>
        <v>―</v>
      </c>
      <c r="R158" s="134" t="str">
        <f t="shared" ca="1" si="21"/>
        <v>↓</v>
      </c>
      <c r="S158" s="133" t="str">
        <f t="shared" ca="1" si="21"/>
        <v>↑</v>
      </c>
      <c r="T158" s="133" t="str">
        <f t="shared" ca="1" si="21"/>
        <v>－</v>
      </c>
      <c r="U158" s="133" t="str">
        <f t="shared" ca="1" si="21"/>
        <v>↓</v>
      </c>
      <c r="V158" s="133" t="str">
        <f ca="1">R158&amp;S158&amp;T158&amp;U158</f>
        <v>↓↑－↓</v>
      </c>
      <c r="W158" s="147" t="str" cm="1">
        <f t="array" aca="1" ref="W158" ca="1">INDEX($AL$2:$AL$82,MATCH(V158,$AK$2:$AK$82,0),0)</f>
        <v>年度により増減</v>
      </c>
      <c r="X158" s="145" t="str">
        <f ca="1">IF(F158-D158&gt;0,"↑",IF(F158-D158&lt;0,"↓","－"))</f>
        <v>－</v>
      </c>
      <c r="Y158" s="146" t="str">
        <f ca="1">IF(V158="↓↑↓↓",IF(X158="↓","減少傾向","×"),"判定外")</f>
        <v>判定外</v>
      </c>
      <c r="Z158" s="147" t="str">
        <f ca="1">IF(V158="↑↓↑↑",IF(X158="↑","増加傾向","×"),"判定外")</f>
        <v>判定外</v>
      </c>
      <c r="AA158" s="148" t="str">
        <f ca="1">IF(G158-E158&gt;0,"↑",IF(G158-E158&lt;0,"↓","－"))</f>
        <v>↑</v>
      </c>
      <c r="AB158" s="146" t="str">
        <f ca="1">IF(V158="↓↓↑↓",IF(AA158="↓","減少傾向","×"),"判定外")</f>
        <v>判定外</v>
      </c>
      <c r="AC158" s="147" t="str">
        <f ca="1">IF(V158="↑↑↓↑",IF(AA158="↑","増加傾向","×"),"判定外")</f>
        <v>判定外</v>
      </c>
      <c r="AD158" s="149"/>
      <c r="AE158" s="188"/>
    </row>
    <row r="159" spans="2:31">
      <c r="B159" s="185"/>
      <c r="C159" s="139" t="s">
        <v>276</v>
      </c>
      <c r="D159" s="140">
        <f ca="1">SUM(D157:D158)</f>
        <v>3</v>
      </c>
      <c r="E159" s="140">
        <f ca="1">SUM(E157:E158)</f>
        <v>2</v>
      </c>
      <c r="F159" s="140">
        <f ca="1">SUM(F157:F158)</f>
        <v>2</v>
      </c>
      <c r="G159" s="140">
        <f ca="1">SUM(G157:G158)</f>
        <v>4</v>
      </c>
      <c r="H159" s="140">
        <f ca="1">SUM(H157:H158)</f>
        <v>2</v>
      </c>
      <c r="I159" s="141">
        <f ca="1">AVERAGE(D159:H159)</f>
        <v>2.6</v>
      </c>
      <c r="J159" s="142">
        <f ca="1">I159*0.97</f>
        <v>2.5219999999999998</v>
      </c>
      <c r="K159" s="142">
        <f ca="1">I159*1.03</f>
        <v>2.6780000000000004</v>
      </c>
      <c r="L159" s="133" t="str">
        <f ca="1">IF(AND(D159&gt;I159*0.97,D159&lt;I159*1.03),"○","×")</f>
        <v>×</v>
      </c>
      <c r="M159" s="133" t="str">
        <f ca="1">IF(AND(E159&gt;I159*0.97,E159&lt;I159*1.03),"○","×")</f>
        <v>×</v>
      </c>
      <c r="N159" s="133" t="str">
        <f ca="1">IF(AND(F159&gt;I159*0.97,F159&lt;I159*1.03),"○","×")</f>
        <v>×</v>
      </c>
      <c r="O159" s="133" t="str">
        <f ca="1">IF(AND(G159&gt;I159*0.97,G159&lt;I159*1.03),"○","×")</f>
        <v>×</v>
      </c>
      <c r="P159" s="133" t="str">
        <f ca="1">IF(AND(H159&gt;I159*0.97,H159&lt;I159*1.03),"○","×")</f>
        <v>×</v>
      </c>
      <c r="Q159" s="143" t="str">
        <f ca="1">IF(COUNTIF(L159:P159,"○")=5,"同程度","―")</f>
        <v>―</v>
      </c>
      <c r="R159" s="134" t="str">
        <f t="shared" ca="1" si="21"/>
        <v>↓</v>
      </c>
      <c r="S159" s="133" t="str">
        <f t="shared" ca="1" si="21"/>
        <v>－</v>
      </c>
      <c r="T159" s="133" t="str">
        <f t="shared" ca="1" si="21"/>
        <v>↑</v>
      </c>
      <c r="U159" s="133" t="str">
        <f t="shared" ca="1" si="21"/>
        <v>↓</v>
      </c>
      <c r="V159" s="133" t="str">
        <f ca="1">R159&amp;S159&amp;T159&amp;U159</f>
        <v>↓－↑↓</v>
      </c>
      <c r="W159" s="147" t="str" cm="1">
        <f t="array" aca="1" ref="W159" ca="1">INDEX($AL$2:$AL$82,MATCH(V159,$AK$2:$AK$82,0),0)</f>
        <v>年度により増減</v>
      </c>
      <c r="X159" s="145" t="str">
        <f ca="1">IF(F159-D159&gt;0,"↑",IF(F159-D159&lt;0,"↓","－"))</f>
        <v>↓</v>
      </c>
      <c r="Y159" s="146" t="str">
        <f ca="1">IF(V159="↓↑↓↓",IF(X159="↓","減少傾向","×"),"判定外")</f>
        <v>判定外</v>
      </c>
      <c r="Z159" s="147" t="str">
        <f ca="1">IF(V159="↑↓↑↑",IF(X159="↑","増加傾向","×"),"判定外")</f>
        <v>判定外</v>
      </c>
      <c r="AA159" s="148" t="str">
        <f ca="1">IF(G159-E159&gt;0,"↑",IF(G159-E159&lt;0,"↓","－"))</f>
        <v>↑</v>
      </c>
      <c r="AB159" s="146" t="str">
        <f ca="1">IF(V159="↓↓↑↓",IF(AA159="↓","減少傾向","×"),"判定外")</f>
        <v>判定外</v>
      </c>
      <c r="AC159" s="147" t="str">
        <f ca="1">IF(V159="↑↑↓↑",IF(AA159="↑","増加傾向","×"),"判定外")</f>
        <v>判定外</v>
      </c>
      <c r="AD159" s="150" t="s">
        <v>317</v>
      </c>
      <c r="AE159" s="188"/>
    </row>
    <row r="160" spans="2:31" ht="27.75" thickBot="1">
      <c r="B160" s="185"/>
      <c r="C160" s="139" t="s">
        <v>278</v>
      </c>
      <c r="D160" s="151">
        <f ca="1">ROUND(D158/D159,3)</f>
        <v>0.33300000000000002</v>
      </c>
      <c r="E160" s="151">
        <f ca="1">ROUND(E158/E159,3)</f>
        <v>0</v>
      </c>
      <c r="F160" s="151">
        <f ca="1">ROUND(F158/F159,3)</f>
        <v>0.5</v>
      </c>
      <c r="G160" s="151">
        <f ca="1">ROUND(G158/G159,3)</f>
        <v>0.25</v>
      </c>
      <c r="H160" s="151">
        <f ca="1">ROUND(H158/H159,3)</f>
        <v>0</v>
      </c>
      <c r="I160" s="152">
        <f ca="1">AVERAGE(D160:H160)</f>
        <v>0.21659999999999999</v>
      </c>
      <c r="J160" s="153">
        <f ca="1">I160-0.03</f>
        <v>0.18659999999999999</v>
      </c>
      <c r="K160" s="153">
        <f ca="1">I160+0.03</f>
        <v>0.24659999999999999</v>
      </c>
      <c r="L160" s="117" t="str">
        <f ca="1">IF(AND(D160&gt;I160-0.03,D160&lt;I160+0.03),"○","×")</f>
        <v>×</v>
      </c>
      <c r="M160" s="117" t="str">
        <f ca="1">IF(AND(E160&gt;I160-0.03,E160&lt;I160+0.03),"○","×")</f>
        <v>×</v>
      </c>
      <c r="N160" s="117" t="str">
        <f ca="1">IF(AND(F160&gt;I160-0.03,F160&lt;I160+0.03),"○","×")</f>
        <v>×</v>
      </c>
      <c r="O160" s="117" t="str">
        <f ca="1">IF(AND(G160&gt;I160-0.03,G160&lt;I160+0.03),"○","×")</f>
        <v>×</v>
      </c>
      <c r="P160" s="117" t="str">
        <f ca="1">IF(AND(H160&gt;I160-0.03,H160&lt;I160+0.03),"○","×")</f>
        <v>×</v>
      </c>
      <c r="Q160" s="154" t="str">
        <f ca="1">IF(COUNTIF(L160:P160,"○")=5,"同程度","―")</f>
        <v>―</v>
      </c>
      <c r="R160" s="155" t="str">
        <f t="shared" ca="1" si="21"/>
        <v>↓</v>
      </c>
      <c r="S160" s="117" t="str">
        <f t="shared" ca="1" si="21"/>
        <v>↑</v>
      </c>
      <c r="T160" s="117" t="str">
        <f t="shared" ca="1" si="21"/>
        <v>↓</v>
      </c>
      <c r="U160" s="117" t="str">
        <f t="shared" ca="1" si="21"/>
        <v>↓</v>
      </c>
      <c r="V160" s="117" t="str">
        <f ca="1">R160&amp;S160&amp;T160&amp;U160</f>
        <v>↓↑↓↓</v>
      </c>
      <c r="W160" s="159" t="str" cm="1">
        <f t="array" aca="1" ref="W160" ca="1">INDEX($AL$2:$AL$82,MATCH(V160,$AK$2:$AK$82,0),0)</f>
        <v>年度により増減</v>
      </c>
      <c r="X160" s="157" t="str">
        <f ca="1">IF(F160-D160&gt;0,"↑",IF(F160-D160&lt;0,"↓","－"))</f>
        <v>↑</v>
      </c>
      <c r="Y160" s="158" t="str">
        <f ca="1">IF(V160="↓↑↓↓",IF(X160="↓","減少傾向","×"),"判定外")</f>
        <v>×</v>
      </c>
      <c r="Z160" s="159" t="str">
        <f ca="1">IF(V160="↑↓↑↑",IF(X160="↑","増加傾向","×"),"判定外")</f>
        <v>判定外</v>
      </c>
      <c r="AA160" s="160" t="str">
        <f ca="1">IF(G160-E160&gt;0,"↑",IF(G160-E160&lt;0,"↓","－"))</f>
        <v>↑</v>
      </c>
      <c r="AB160" s="158" t="str">
        <f ca="1">IF(V160="↓↓↑↓",IF(AA160="↓","減少傾向","×"),"判定外")</f>
        <v>判定外</v>
      </c>
      <c r="AC160" s="159" t="str">
        <f ca="1">IF(V160="↑↑↓↑",IF(AA160="↑","増加傾向","×"),"判定外")</f>
        <v>判定外</v>
      </c>
      <c r="AD160" s="161" t="s">
        <v>317</v>
      </c>
      <c r="AE160" s="188"/>
    </row>
    <row r="161" spans="2:31" ht="14.25" thickBot="1">
      <c r="B161" s="185"/>
      <c r="C161" s="186"/>
      <c r="D161" s="187"/>
      <c r="E161" s="187"/>
      <c r="F161" s="187"/>
      <c r="G161" s="187"/>
      <c r="H161" s="187"/>
      <c r="I161" s="189"/>
      <c r="J161" s="189"/>
      <c r="K161" s="189"/>
      <c r="L161" s="190"/>
      <c r="M161" s="190"/>
      <c r="N161" s="190"/>
      <c r="O161" s="190"/>
      <c r="P161" s="190"/>
      <c r="Q161" s="190"/>
      <c r="R161" s="190"/>
      <c r="S161" s="190"/>
      <c r="T161" s="190"/>
      <c r="U161" s="190"/>
      <c r="V161" s="190"/>
      <c r="W161" s="189"/>
      <c r="X161" s="190"/>
      <c r="Y161" s="189"/>
      <c r="Z161" s="189"/>
      <c r="AA161" s="190"/>
      <c r="AB161" s="189"/>
      <c r="AC161" s="189"/>
      <c r="AD161" s="192"/>
      <c r="AE161" s="188"/>
    </row>
    <row r="162" spans="2:31">
      <c r="B162" s="185"/>
      <c r="C162" s="186"/>
      <c r="D162" s="187"/>
      <c r="E162" s="187"/>
      <c r="F162" s="187"/>
      <c r="G162" s="187"/>
      <c r="H162" s="187"/>
      <c r="I162" s="324" t="s">
        <v>461</v>
      </c>
      <c r="J162" s="321"/>
      <c r="K162" s="321"/>
      <c r="L162" s="325"/>
      <c r="M162" s="325"/>
      <c r="N162" s="325"/>
      <c r="O162" s="325"/>
      <c r="P162" s="325"/>
      <c r="Q162" s="336" t="s">
        <v>308</v>
      </c>
      <c r="R162" s="324" t="s">
        <v>309</v>
      </c>
      <c r="S162" s="325"/>
      <c r="T162" s="325"/>
      <c r="U162" s="325"/>
      <c r="V162" s="326" t="s">
        <v>310</v>
      </c>
      <c r="W162" s="327"/>
      <c r="X162" s="330" t="s">
        <v>311</v>
      </c>
      <c r="Y162" s="332" t="s">
        <v>312</v>
      </c>
      <c r="Z162" s="333"/>
      <c r="AA162" s="334" t="s">
        <v>313</v>
      </c>
      <c r="AB162" s="332" t="s">
        <v>314</v>
      </c>
      <c r="AC162" s="333"/>
      <c r="AD162" s="338" t="s">
        <v>315</v>
      </c>
      <c r="AE162" s="188"/>
    </row>
    <row r="163" spans="2:31" ht="27">
      <c r="B163" s="185"/>
      <c r="C163" s="139" t="s">
        <v>463</v>
      </c>
      <c r="D163" s="274" t="str">
        <f ca="1">Q1</f>
        <v>R2</v>
      </c>
      <c r="E163" s="274" t="str">
        <f ca="1">R1</f>
        <v>R3</v>
      </c>
      <c r="F163" s="274" t="str">
        <f ca="1">S1</f>
        <v>R4</v>
      </c>
      <c r="G163" s="274" t="str">
        <f ca="1">T1</f>
        <v>R5</v>
      </c>
      <c r="H163" s="274" t="str">
        <f ca="1">U1</f>
        <v>R6</v>
      </c>
      <c r="I163" s="131" t="s">
        <v>462</v>
      </c>
      <c r="J163" s="132">
        <v>-0.03</v>
      </c>
      <c r="K163" s="132">
        <v>0.03</v>
      </c>
      <c r="L163" s="274" t="str">
        <f>Q15</f>
        <v>―</v>
      </c>
      <c r="M163" s="274" t="str">
        <f>R15</f>
        <v>↑</v>
      </c>
      <c r="N163" s="274" t="str">
        <f>S15</f>
        <v>↑</v>
      </c>
      <c r="O163" s="274" t="str">
        <f>T15</f>
        <v>↑</v>
      </c>
      <c r="P163" s="274" t="str">
        <f>U15</f>
        <v>↑</v>
      </c>
      <c r="Q163" s="337"/>
      <c r="R163" s="134" t="s">
        <v>319</v>
      </c>
      <c r="S163" s="133" t="s">
        <v>320</v>
      </c>
      <c r="T163" s="133" t="s">
        <v>321</v>
      </c>
      <c r="U163" s="133" t="s">
        <v>322</v>
      </c>
      <c r="V163" s="328"/>
      <c r="W163" s="329"/>
      <c r="X163" s="331"/>
      <c r="Y163" s="135" t="s">
        <v>323</v>
      </c>
      <c r="Z163" s="136" t="s">
        <v>324</v>
      </c>
      <c r="AA163" s="335"/>
      <c r="AB163" s="137" t="s">
        <v>325</v>
      </c>
      <c r="AC163" s="138" t="s">
        <v>326</v>
      </c>
      <c r="AD163" s="339"/>
      <c r="AE163" s="188"/>
    </row>
    <row r="164" spans="2:31">
      <c r="B164" s="185"/>
      <c r="C164" s="139" t="s">
        <v>225</v>
      </c>
      <c r="D164" s="270"/>
      <c r="E164" s="270"/>
      <c r="F164" s="270"/>
      <c r="G164" s="270"/>
      <c r="H164" s="270">
        <f ca="1">SUMIF('4.経年データ（専攻単位）'!A:A,H114,'4.経年データ（専攻単位）'!P:P)</f>
        <v>2</v>
      </c>
      <c r="I164" s="141">
        <f ca="1">AVERAGE(D164:H164)</f>
        <v>2</v>
      </c>
      <c r="J164" s="142">
        <f ca="1">I164*0.97</f>
        <v>1.94</v>
      </c>
      <c r="K164" s="142">
        <f ca="1">I164*1.03</f>
        <v>2.06</v>
      </c>
      <c r="L164" s="133" t="str">
        <f ca="1">IF(AND(D164&gt;I164*0.97,D164&lt;I164*1.03),"○","×")</f>
        <v>×</v>
      </c>
      <c r="M164" s="133" t="str">
        <f ca="1">IF(AND(E164&gt;I164*0.97,E164&lt;I164*1.03),"○","×")</f>
        <v>×</v>
      </c>
      <c r="N164" s="133" t="str">
        <f ca="1">IF(AND(F164&gt;I164*0.97,F164&lt;I164*1.03),"○","×")</f>
        <v>×</v>
      </c>
      <c r="O164" s="133" t="str">
        <f ca="1">IF(AND(G164&gt;I164*0.97,G164&lt;I164*1.03),"○","×")</f>
        <v>×</v>
      </c>
      <c r="P164" s="133" t="str">
        <f ca="1">IF(AND(H164&gt;I164*0.97,H164&lt;I164*1.03),"○","×")</f>
        <v>○</v>
      </c>
      <c r="Q164" s="143" t="str">
        <f ca="1">IF(COUNTIF(L164:P164,"○")=5,"同程度","―")</f>
        <v>―</v>
      </c>
      <c r="R164" s="134" t="str">
        <f t="shared" ref="R164:R167" si="22">IF(E164-D164&gt;0,"↑",IF(E164-D164&lt;0,"↓","－"))</f>
        <v>－</v>
      </c>
      <c r="S164" s="133" t="str">
        <f t="shared" ref="S164:S167" si="23">IF(F164-E164&gt;0,"↑",IF(F164-E164&lt;0,"↓","－"))</f>
        <v>－</v>
      </c>
      <c r="T164" s="133" t="str">
        <f t="shared" ref="T164:T167" si="24">IF(G164-F164&gt;0,"↑",IF(G164-F164&lt;0,"↓","－"))</f>
        <v>－</v>
      </c>
      <c r="U164" s="133" t="str">
        <f t="shared" ref="U164:U167" ca="1" si="25">IF(H164-G164&gt;0,"↑",IF(H164-G164&lt;0,"↓","－"))</f>
        <v>↑</v>
      </c>
      <c r="V164" s="133" t="str">
        <f ca="1">R164&amp;S164&amp;T164&amp;U164</f>
        <v>－－－↑</v>
      </c>
      <c r="W164" s="147" t="str" cm="1">
        <f t="array" aca="1" ref="W164" ca="1">INDEX($AL$2:$AL$82,MATCH(V164,$AK$2:$AK$82,0),0)</f>
        <v>同程度で推移</v>
      </c>
      <c r="X164" s="145" t="str">
        <f>IF(F164-D164&gt;0,"↑",IF(F164-D164&lt;0,"↓","－"))</f>
        <v>－</v>
      </c>
      <c r="Y164" s="146" t="str">
        <f ca="1">IF(V164="↓↑↓↓",IF(X164="↓","減少傾向","×"),"判定外")</f>
        <v>判定外</v>
      </c>
      <c r="Z164" s="147" t="str">
        <f ca="1">IF(V164="↑↓↑↑",IF(X164="↑","増加傾向","×"),"判定外")</f>
        <v>判定外</v>
      </c>
      <c r="AA164" s="148" t="str">
        <f>IF(G164-E164&gt;0,"↑",IF(G164-E164&lt;0,"↓","－"))</f>
        <v>－</v>
      </c>
      <c r="AB164" s="146" t="str">
        <f ca="1">IF(V164="↓↓↑↓",IF(AA164="↓","減少傾向","×"),"判定外")</f>
        <v>判定外</v>
      </c>
      <c r="AC164" s="147" t="str">
        <f ca="1">IF(V164="↑↑↓↑",IF(AA164="↑","増加傾向","×"),"判定外")</f>
        <v>判定外</v>
      </c>
      <c r="AD164" s="149"/>
      <c r="AE164" s="188"/>
    </row>
    <row r="165" spans="2:31">
      <c r="B165" s="185"/>
      <c r="C165" s="139" t="s">
        <v>226</v>
      </c>
      <c r="D165" s="275"/>
      <c r="E165" s="275"/>
      <c r="F165" s="275"/>
      <c r="G165" s="275"/>
      <c r="H165" s="275">
        <f ca="1">SUMIF('4.経年データ（専攻単位）'!A:A,H114,'4.経年データ（専攻単位）'!Q:Q)</f>
        <v>3</v>
      </c>
      <c r="I165" s="141">
        <f ca="1">AVERAGE(D165:H165)</f>
        <v>3</v>
      </c>
      <c r="J165" s="142">
        <f ca="1">I165*0.97</f>
        <v>2.91</v>
      </c>
      <c r="K165" s="142">
        <f ca="1">I165*1.03</f>
        <v>3.09</v>
      </c>
      <c r="L165" s="133" t="str">
        <f ca="1">IF(AND(D165&gt;I165*0.97,D165&lt;I165*1.03),"○","×")</f>
        <v>×</v>
      </c>
      <c r="M165" s="133" t="str">
        <f ca="1">IF(AND(E165&gt;I165*0.97,E165&lt;I165*1.03),"○","×")</f>
        <v>×</v>
      </c>
      <c r="N165" s="133" t="str">
        <f ca="1">IF(AND(F165&gt;I165*0.97,F165&lt;I165*1.03),"○","×")</f>
        <v>×</v>
      </c>
      <c r="O165" s="133" t="str">
        <f ca="1">IF(AND(G165&gt;I165*0.97,G165&lt;I165*1.03),"○","×")</f>
        <v>×</v>
      </c>
      <c r="P165" s="133" t="str">
        <f ca="1">IF(AND(H165&gt;I165*0.97,H165&lt;I165*1.03),"○","×")</f>
        <v>○</v>
      </c>
      <c r="Q165" s="143" t="str">
        <f ca="1">IF(COUNTIF(L165:P165,"○")=5,"同程度","―")</f>
        <v>―</v>
      </c>
      <c r="R165" s="134" t="str">
        <f t="shared" si="22"/>
        <v>－</v>
      </c>
      <c r="S165" s="133" t="str">
        <f t="shared" si="23"/>
        <v>－</v>
      </c>
      <c r="T165" s="133" t="str">
        <f t="shared" si="24"/>
        <v>－</v>
      </c>
      <c r="U165" s="133" t="str">
        <f t="shared" ca="1" si="25"/>
        <v>↑</v>
      </c>
      <c r="V165" s="133" t="str">
        <f ca="1">R165&amp;S165&amp;T165&amp;U165</f>
        <v>－－－↑</v>
      </c>
      <c r="W165" s="147" t="str" cm="1">
        <f t="array" aca="1" ref="W165" ca="1">INDEX($AL$2:$AL$82,MATCH(V165,$AK$2:$AK$82,0),0)</f>
        <v>同程度で推移</v>
      </c>
      <c r="X165" s="145" t="str">
        <f>IF(F165-D165&gt;0,"↑",IF(F165-D165&lt;0,"↓","－"))</f>
        <v>－</v>
      </c>
      <c r="Y165" s="146" t="str">
        <f ca="1">IF(V165="↓↑↓↓",IF(X165="↓","減少傾向","×"),"判定外")</f>
        <v>判定外</v>
      </c>
      <c r="Z165" s="147" t="str">
        <f ca="1">IF(V165="↑↓↑↑",IF(X165="↑","増加傾向","×"),"判定外")</f>
        <v>判定外</v>
      </c>
      <c r="AA165" s="148" t="str">
        <f>IF(G165-E165&gt;0,"↑",IF(G165-E165&lt;0,"↓","－"))</f>
        <v>－</v>
      </c>
      <c r="AB165" s="146" t="str">
        <f ca="1">IF(V165="↓↓↑↓",IF(AA165="↓","減少傾向","×"),"判定外")</f>
        <v>判定外</v>
      </c>
      <c r="AC165" s="147" t="str">
        <f ca="1">IF(V165="↑↑↓↑",IF(AA165="↑","増加傾向","×"),"判定外")</f>
        <v>判定外</v>
      </c>
      <c r="AD165" s="149"/>
      <c r="AE165" s="188"/>
    </row>
    <row r="166" spans="2:31">
      <c r="B166" s="185"/>
      <c r="C166" s="139" t="s">
        <v>276</v>
      </c>
      <c r="D166" s="270"/>
      <c r="E166" s="270"/>
      <c r="F166" s="270"/>
      <c r="G166" s="270"/>
      <c r="H166" s="140">
        <f ca="1">SUM(H164:H165)</f>
        <v>5</v>
      </c>
      <c r="I166" s="141">
        <f ca="1">AVERAGE(D166:H166)</f>
        <v>5</v>
      </c>
      <c r="J166" s="142">
        <f ca="1">I166*0.97</f>
        <v>4.8499999999999996</v>
      </c>
      <c r="K166" s="142">
        <f ca="1">I166*1.03</f>
        <v>5.15</v>
      </c>
      <c r="L166" s="133" t="str">
        <f ca="1">IF(AND(D166&gt;I166*0.97,D166&lt;I166*1.03),"○","×")</f>
        <v>×</v>
      </c>
      <c r="M166" s="133" t="str">
        <f ca="1">IF(AND(E166&gt;I166*0.97,E166&lt;I166*1.03),"○","×")</f>
        <v>×</v>
      </c>
      <c r="N166" s="133" t="str">
        <f ca="1">IF(AND(F166&gt;I166*0.97,F166&lt;I166*1.03),"○","×")</f>
        <v>×</v>
      </c>
      <c r="O166" s="133" t="str">
        <f ca="1">IF(AND(G166&gt;I166*0.97,G166&lt;I166*1.03),"○","×")</f>
        <v>×</v>
      </c>
      <c r="P166" s="133" t="str">
        <f ca="1">IF(AND(H166&gt;I166*0.97,H166&lt;I166*1.03),"○","×")</f>
        <v>○</v>
      </c>
      <c r="Q166" s="143" t="str">
        <f ca="1">IF(COUNTIF(L166:P166,"○")=5,"同程度","―")</f>
        <v>―</v>
      </c>
      <c r="R166" s="134" t="str">
        <f t="shared" si="22"/>
        <v>－</v>
      </c>
      <c r="S166" s="133" t="str">
        <f t="shared" si="23"/>
        <v>－</v>
      </c>
      <c r="T166" s="133" t="str">
        <f t="shared" si="24"/>
        <v>－</v>
      </c>
      <c r="U166" s="133" t="str">
        <f t="shared" ca="1" si="25"/>
        <v>↑</v>
      </c>
      <c r="V166" s="133" t="str">
        <f ca="1">R166&amp;S166&amp;T166&amp;U166</f>
        <v>－－－↑</v>
      </c>
      <c r="W166" s="147" t="str" cm="1">
        <f t="array" aca="1" ref="W166" ca="1">INDEX($AL$2:$AL$82,MATCH(V166,$AK$2:$AK$82,0),0)</f>
        <v>同程度で推移</v>
      </c>
      <c r="X166" s="145" t="str">
        <f>IF(F166-D166&gt;0,"↑",IF(F166-D166&lt;0,"↓","－"))</f>
        <v>－</v>
      </c>
      <c r="Y166" s="146" t="str">
        <f ca="1">IF(V166="↓↑↓↓",IF(X166="↓","減少傾向","×"),"判定外")</f>
        <v>判定外</v>
      </c>
      <c r="Z166" s="147" t="str">
        <f ca="1">IF(V166="↑↓↑↑",IF(X166="↑","増加傾向","×"),"判定外")</f>
        <v>判定外</v>
      </c>
      <c r="AA166" s="148" t="str">
        <f>IF(G166-E166&gt;0,"↑",IF(G166-E166&lt;0,"↓","－"))</f>
        <v>－</v>
      </c>
      <c r="AB166" s="146" t="str">
        <f ca="1">IF(V166="↓↓↑↓",IF(AA166="↓","減少傾向","×"),"判定外")</f>
        <v>判定外</v>
      </c>
      <c r="AC166" s="147" t="str">
        <f ca="1">IF(V166="↑↑↓↑",IF(AA166="↑","増加傾向","×"),"判定外")</f>
        <v>判定外</v>
      </c>
      <c r="AD166" s="150" t="s">
        <v>251</v>
      </c>
      <c r="AE166" s="188"/>
    </row>
    <row r="167" spans="2:31" ht="27.75" thickBot="1">
      <c r="B167" s="185"/>
      <c r="C167" s="139" t="s">
        <v>278</v>
      </c>
      <c r="D167" s="151"/>
      <c r="E167" s="151"/>
      <c r="F167" s="151"/>
      <c r="G167" s="151"/>
      <c r="H167" s="151">
        <f ca="1">ROUND(H165/H166,3)</f>
        <v>0.6</v>
      </c>
      <c r="I167" s="152">
        <f ca="1">AVERAGE(D167:H167)</f>
        <v>0.6</v>
      </c>
      <c r="J167" s="153">
        <f ca="1">I167-0.03</f>
        <v>0.56999999999999995</v>
      </c>
      <c r="K167" s="153">
        <f ca="1">I167+0.03</f>
        <v>0.63</v>
      </c>
      <c r="L167" s="117" t="str">
        <f ca="1">IF(AND(D167&gt;I167-0.03,D167&lt;I167+0.03),"○","×")</f>
        <v>×</v>
      </c>
      <c r="M167" s="117" t="str">
        <f ca="1">IF(AND(E167&gt;I167-0.03,E167&lt;I167+0.03),"○","×")</f>
        <v>×</v>
      </c>
      <c r="N167" s="117" t="str">
        <f ca="1">IF(AND(F167&gt;I167-0.03,F167&lt;I167+0.03),"○","×")</f>
        <v>×</v>
      </c>
      <c r="O167" s="117" t="str">
        <f ca="1">IF(AND(G167&gt;I167-0.03,G167&lt;I167+0.03),"○","×")</f>
        <v>×</v>
      </c>
      <c r="P167" s="117" t="str">
        <f ca="1">IF(AND(H167&gt;I167-0.03,H167&lt;I167+0.03),"○","×")</f>
        <v>○</v>
      </c>
      <c r="Q167" s="154" t="str">
        <f ca="1">IF(COUNTIF(L167:P167,"○")=5,"同程度","―")</f>
        <v>―</v>
      </c>
      <c r="R167" s="155" t="str">
        <f t="shared" si="22"/>
        <v>－</v>
      </c>
      <c r="S167" s="117" t="str">
        <f t="shared" si="23"/>
        <v>－</v>
      </c>
      <c r="T167" s="117" t="str">
        <f t="shared" si="24"/>
        <v>－</v>
      </c>
      <c r="U167" s="117" t="str">
        <f t="shared" ca="1" si="25"/>
        <v>↑</v>
      </c>
      <c r="V167" s="117" t="str">
        <f ca="1">R167&amp;S167&amp;T167&amp;U167</f>
        <v>－－－↑</v>
      </c>
      <c r="W167" s="159" t="str" cm="1">
        <f t="array" aca="1" ref="W167" ca="1">INDEX($AL$2:$AL$82,MATCH(V167,$AK$2:$AK$82,0),0)</f>
        <v>同程度で推移</v>
      </c>
      <c r="X167" s="157" t="str">
        <f>IF(F167-D167&gt;0,"↑",IF(F167-D167&lt;0,"↓","－"))</f>
        <v>－</v>
      </c>
      <c r="Y167" s="158" t="str">
        <f ca="1">IF(V167="↓↑↓↓",IF(X167="↓","減少傾向","×"),"判定外")</f>
        <v>判定外</v>
      </c>
      <c r="Z167" s="159" t="str">
        <f ca="1">IF(V167="↑↓↑↑",IF(X167="↑","増加傾向","×"),"判定外")</f>
        <v>判定外</v>
      </c>
      <c r="AA167" s="160" t="str">
        <f>IF(G167-E167&gt;0,"↑",IF(G167-E167&lt;0,"↓","－"))</f>
        <v>－</v>
      </c>
      <c r="AB167" s="158" t="str">
        <f ca="1">IF(V167="↓↓↑↓",IF(AA167="↓","減少傾向","×"),"判定外")</f>
        <v>判定外</v>
      </c>
      <c r="AC167" s="159" t="str">
        <f ca="1">IF(V167="↑↑↓↑",IF(AA167="↑","増加傾向","×"),"判定外")</f>
        <v>判定外</v>
      </c>
      <c r="AD167" s="161" t="s">
        <v>251</v>
      </c>
      <c r="AE167" s="188"/>
    </row>
    <row r="168" spans="2:31" ht="14.25" thickBot="1">
      <c r="B168" s="193"/>
      <c r="C168" s="194"/>
      <c r="D168" s="195"/>
      <c r="E168" s="195"/>
      <c r="F168" s="195"/>
      <c r="G168" s="195"/>
      <c r="H168" s="195"/>
      <c r="I168" s="196"/>
      <c r="J168" s="196"/>
      <c r="K168" s="196"/>
      <c r="L168" s="197"/>
      <c r="M168" s="197"/>
      <c r="N168" s="197"/>
      <c r="O168" s="197"/>
      <c r="P168" s="197"/>
      <c r="Q168" s="197"/>
      <c r="R168" s="197"/>
      <c r="S168" s="197"/>
      <c r="T168" s="197"/>
      <c r="U168" s="197"/>
      <c r="V168" s="197"/>
      <c r="W168" s="196"/>
      <c r="X168" s="197"/>
      <c r="Y168" s="196"/>
      <c r="Z168" s="196"/>
      <c r="AA168" s="197"/>
      <c r="AB168" s="196"/>
      <c r="AC168" s="196"/>
      <c r="AD168" s="198"/>
      <c r="AE168" s="199"/>
    </row>
    <row r="169" spans="2:31" ht="14.25" thickBot="1"/>
    <row r="170" spans="2:31" ht="14.25" thickBot="1">
      <c r="B170" s="203" t="s">
        <v>417</v>
      </c>
      <c r="C170" s="204"/>
      <c r="D170" s="205"/>
      <c r="E170" s="205"/>
      <c r="F170" s="205"/>
      <c r="G170" s="205"/>
      <c r="H170" s="205"/>
      <c r="I170" s="206"/>
      <c r="J170" s="206"/>
      <c r="K170" s="206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206"/>
      <c r="X170" s="207"/>
      <c r="Y170" s="206"/>
      <c r="Z170" s="206"/>
      <c r="AA170" s="207"/>
      <c r="AB170" s="206"/>
      <c r="AC170" s="206"/>
      <c r="AD170" s="208"/>
      <c r="AE170" s="209"/>
    </row>
    <row r="171" spans="2:31">
      <c r="B171" s="210"/>
      <c r="C171" s="211"/>
      <c r="D171" s="212"/>
      <c r="E171" s="212"/>
      <c r="F171" s="212"/>
      <c r="G171" s="212"/>
      <c r="H171" s="212"/>
      <c r="I171" s="324" t="s">
        <v>307</v>
      </c>
      <c r="J171" s="321"/>
      <c r="K171" s="321"/>
      <c r="L171" s="325"/>
      <c r="M171" s="325"/>
      <c r="N171" s="325"/>
      <c r="O171" s="325"/>
      <c r="P171" s="325"/>
      <c r="Q171" s="336" t="s">
        <v>308</v>
      </c>
      <c r="R171" s="324" t="s">
        <v>309</v>
      </c>
      <c r="S171" s="325"/>
      <c r="T171" s="325"/>
      <c r="U171" s="325"/>
      <c r="V171" s="326" t="s">
        <v>310</v>
      </c>
      <c r="W171" s="327"/>
      <c r="X171" s="330" t="s">
        <v>311</v>
      </c>
      <c r="Y171" s="332" t="s">
        <v>312</v>
      </c>
      <c r="Z171" s="333"/>
      <c r="AA171" s="334" t="s">
        <v>313</v>
      </c>
      <c r="AB171" s="332" t="s">
        <v>314</v>
      </c>
      <c r="AC171" s="333"/>
      <c r="AD171" s="338" t="s">
        <v>315</v>
      </c>
      <c r="AE171" s="213"/>
    </row>
    <row r="172" spans="2:31">
      <c r="B172" s="210"/>
      <c r="C172" s="130" t="s">
        <v>3</v>
      </c>
      <c r="D172" s="274" t="str">
        <f ca="1">Q1</f>
        <v>R2</v>
      </c>
      <c r="E172" s="274" t="str">
        <f ca="1">R1</f>
        <v>R3</v>
      </c>
      <c r="F172" s="274" t="str">
        <f ca="1">S1</f>
        <v>R4</v>
      </c>
      <c r="G172" s="274" t="str">
        <f ca="1">T1</f>
        <v>R5</v>
      </c>
      <c r="H172" s="274" t="str">
        <f ca="1">U1</f>
        <v>R6</v>
      </c>
      <c r="I172" s="131" t="s">
        <v>318</v>
      </c>
      <c r="J172" s="132">
        <v>-0.03</v>
      </c>
      <c r="K172" s="132">
        <v>0.03</v>
      </c>
      <c r="L172" s="274" t="str">
        <f ca="1">Q1</f>
        <v>R2</v>
      </c>
      <c r="M172" s="274" t="str">
        <f ca="1">R1</f>
        <v>R3</v>
      </c>
      <c r="N172" s="274" t="str">
        <f ca="1">S1</f>
        <v>R4</v>
      </c>
      <c r="O172" s="274" t="str">
        <f ca="1">T1</f>
        <v>R5</v>
      </c>
      <c r="P172" s="274" t="str">
        <f ca="1">U1</f>
        <v>R6</v>
      </c>
      <c r="Q172" s="337"/>
      <c r="R172" s="134" t="s">
        <v>319</v>
      </c>
      <c r="S172" s="133" t="s">
        <v>320</v>
      </c>
      <c r="T172" s="133" t="s">
        <v>321</v>
      </c>
      <c r="U172" s="133" t="s">
        <v>322</v>
      </c>
      <c r="V172" s="328"/>
      <c r="W172" s="329"/>
      <c r="X172" s="331"/>
      <c r="Y172" s="135" t="s">
        <v>323</v>
      </c>
      <c r="Z172" s="136" t="s">
        <v>324</v>
      </c>
      <c r="AA172" s="335"/>
      <c r="AB172" s="137" t="s">
        <v>325</v>
      </c>
      <c r="AC172" s="138" t="s">
        <v>326</v>
      </c>
      <c r="AD172" s="339"/>
      <c r="AE172" s="213"/>
    </row>
    <row r="173" spans="2:31">
      <c r="B173" s="210"/>
      <c r="C173" s="139" t="s">
        <v>225</v>
      </c>
      <c r="D173" s="270" cm="1">
        <f t="array" ref="D173">INDEX('4-3.2020'!D:D,MATCH("F139110110504",'4-3.2020'!A:A,0),0)</f>
        <v>16</v>
      </c>
      <c r="E173" s="270" cm="1">
        <f t="array" ref="E173">INDEX('4-3.2021'!D:D,MATCH("F139110110504",'4-3.2021'!A:A,0),0)</f>
        <v>17</v>
      </c>
      <c r="F173" s="270" cm="1">
        <f t="array" ref="F173">INDEX('4-3.2022'!D:D,MATCH("F139110110504",'4-3.2022'!A:A,0),0)</f>
        <v>25</v>
      </c>
      <c r="G173" s="270" cm="1">
        <f t="array" ref="G173">INDEX('4-3.2023'!D:D,MATCH("F139110110504",'4-3.2023'!A:A,0),0)</f>
        <v>15</v>
      </c>
      <c r="H173" s="270" cm="1">
        <f t="array" ref="H173">INDEX('4-3.2024'!D:D,MATCH("F139110110504",'4-3.2024'!A:A,0),0)</f>
        <v>27</v>
      </c>
      <c r="I173" s="141">
        <f>AVERAGE(D173:H173)</f>
        <v>20</v>
      </c>
      <c r="J173" s="142">
        <f>I173*0.97</f>
        <v>19.399999999999999</v>
      </c>
      <c r="K173" s="142">
        <f>I173*1.03</f>
        <v>20.6</v>
      </c>
      <c r="L173" s="133" t="str">
        <f>IF(AND(D173&gt;I173*0.97,D173&lt;I173*1.03),"○","×")</f>
        <v>×</v>
      </c>
      <c r="M173" s="133" t="str">
        <f>IF(AND(E173&gt;I173*0.97,E173&lt;I173*1.03),"○","×")</f>
        <v>×</v>
      </c>
      <c r="N173" s="133" t="str">
        <f>IF(AND(F173&gt;I173*0.97,F173&lt;I173*1.03),"○","×")</f>
        <v>×</v>
      </c>
      <c r="O173" s="133" t="str">
        <f>IF(AND(G173&gt;I173*0.97,G173&lt;I173*1.03),"○","×")</f>
        <v>×</v>
      </c>
      <c r="P173" s="133" t="str">
        <f>IF(AND(H173&gt;I173*0.97,H173&lt;I173*1.03),"○","×")</f>
        <v>×</v>
      </c>
      <c r="Q173" s="143" t="str">
        <f>IF(COUNTIF(L173:P173,"○")=5,"同程度","―")</f>
        <v>―</v>
      </c>
      <c r="R173" s="134" t="str">
        <f t="shared" ref="R173:U176" si="26">IF(E173-D173&gt;0,"↑",IF(E173-D173&lt;0,"↓","－"))</f>
        <v>↑</v>
      </c>
      <c r="S173" s="133" t="str">
        <f t="shared" si="26"/>
        <v>↑</v>
      </c>
      <c r="T173" s="133" t="str">
        <f t="shared" si="26"/>
        <v>↓</v>
      </c>
      <c r="U173" s="133" t="str">
        <f t="shared" si="26"/>
        <v>↑</v>
      </c>
      <c r="V173" s="133" t="str">
        <f>R173&amp;S173&amp;T173&amp;U173</f>
        <v>↑↑↓↑</v>
      </c>
      <c r="W173" s="147" t="str" cm="1">
        <f t="array" ref="W173">INDEX($AL$2:$AL$82,MATCH(V173,$AK$2:$AK$82,0),0)</f>
        <v>年度により増減</v>
      </c>
      <c r="X173" s="145" t="str">
        <f>IF(F173-D173&gt;0,"↑",IF(F173-D173&lt;0,"↓","－"))</f>
        <v>↑</v>
      </c>
      <c r="Y173" s="146" t="str">
        <f>IF(V173="↓↑↓↓",IF(X173="↓","減少傾向","×"),"判定外")</f>
        <v>判定外</v>
      </c>
      <c r="Z173" s="147" t="str">
        <f>IF(V173="↑↓↑↑",IF(X173="↑","増加傾向","×"),"判定外")</f>
        <v>判定外</v>
      </c>
      <c r="AA173" s="148" t="str">
        <f>IF(G173-E173&gt;0,"↑",IF(G173-E173&lt;0,"↓","－"))</f>
        <v>↓</v>
      </c>
      <c r="AB173" s="146" t="str">
        <f>IF(V173="↓↓↑↓",IF(AA173="↓","減少傾向","×"),"判定外")</f>
        <v>判定外</v>
      </c>
      <c r="AC173" s="147" t="str">
        <f>IF(V173="↑↑↓↑",IF(AA173="↑","増加傾向","×"),"判定外")</f>
        <v>×</v>
      </c>
      <c r="AD173" s="149"/>
      <c r="AE173" s="213"/>
    </row>
    <row r="174" spans="2:31">
      <c r="B174" s="210"/>
      <c r="C174" s="139" t="s">
        <v>226</v>
      </c>
      <c r="D174" s="36" cm="1">
        <f t="array" ref="D174">INDEX('4-3.2020'!E:E,MATCH("F139110110504",'4-3.2020'!A:A,0),0)</f>
        <v>8</v>
      </c>
      <c r="E174" s="36" cm="1">
        <f t="array" ref="E174">INDEX('4-3.2021'!E:E,MATCH("F139110110504",'4-3.2021'!A:A,0),0)</f>
        <v>9</v>
      </c>
      <c r="F174" s="36" cm="1">
        <f t="array" ref="F174">INDEX('4-3.2022'!E:E,MATCH("F139110110504",'4-3.2022'!A:A,0),0)</f>
        <v>8</v>
      </c>
      <c r="G174" s="36" cm="1">
        <f t="array" ref="G174">INDEX('4-3.2023'!E:E,MATCH("F139110110504",'4-3.2023'!A:A,0),0)</f>
        <v>6</v>
      </c>
      <c r="H174" s="36" cm="1">
        <f t="array" ref="H174">INDEX('4-3.2024'!E:E,MATCH("F139110110504",'4-3.2024'!A:A,0),0)</f>
        <v>7</v>
      </c>
      <c r="I174" s="141">
        <f>AVERAGE(D174:H174)</f>
        <v>7.6</v>
      </c>
      <c r="J174" s="142">
        <f>I174*0.97</f>
        <v>7.3719999999999999</v>
      </c>
      <c r="K174" s="142">
        <f>I174*1.03</f>
        <v>7.8279999999999994</v>
      </c>
      <c r="L174" s="133" t="str">
        <f>IF(AND(D174&gt;I174*0.97,D174&lt;I174*1.03),"○","×")</f>
        <v>×</v>
      </c>
      <c r="M174" s="133" t="str">
        <f>IF(AND(E174&gt;I174*0.97,E174&lt;I174*1.03),"○","×")</f>
        <v>×</v>
      </c>
      <c r="N174" s="133" t="str">
        <f>IF(AND(F174&gt;I174*0.97,F174&lt;I174*1.03),"○","×")</f>
        <v>×</v>
      </c>
      <c r="O174" s="133" t="str">
        <f>IF(AND(G174&gt;I174*0.97,G174&lt;I174*1.03),"○","×")</f>
        <v>×</v>
      </c>
      <c r="P174" s="133" t="str">
        <f>IF(AND(H174&gt;I174*0.97,H174&lt;I174*1.03),"○","×")</f>
        <v>×</v>
      </c>
      <c r="Q174" s="143" t="str">
        <f>IF(COUNTIF(L174:P174,"○")=5,"同程度","―")</f>
        <v>―</v>
      </c>
      <c r="R174" s="134" t="str">
        <f t="shared" si="26"/>
        <v>↑</v>
      </c>
      <c r="S174" s="133" t="str">
        <f t="shared" si="26"/>
        <v>↓</v>
      </c>
      <c r="T174" s="133" t="str">
        <f t="shared" si="26"/>
        <v>↓</v>
      </c>
      <c r="U174" s="133" t="str">
        <f t="shared" si="26"/>
        <v>↑</v>
      </c>
      <c r="V174" s="133" t="str">
        <f>R174&amp;S174&amp;T174&amp;U174</f>
        <v>↑↓↓↑</v>
      </c>
      <c r="W174" s="147" t="str" cm="1">
        <f t="array" ref="W174">INDEX($AL$2:$AL$82,MATCH(V174,$AK$2:$AK$82,0),0)</f>
        <v>年度により増減</v>
      </c>
      <c r="X174" s="145" t="str">
        <f>IF(F174-D174&gt;0,"↑",IF(F174-D174&lt;0,"↓","－"))</f>
        <v>－</v>
      </c>
      <c r="Y174" s="146" t="str">
        <f>IF(V174="↓↑↓↓",IF(X174="↓","減少傾向","×"),"判定外")</f>
        <v>判定外</v>
      </c>
      <c r="Z174" s="147" t="str">
        <f>IF(V174="↑↓↑↑",IF(X174="↑","増加傾向","×"),"判定外")</f>
        <v>判定外</v>
      </c>
      <c r="AA174" s="148" t="str">
        <f>IF(G174-E174&gt;0,"↑",IF(G174-E174&lt;0,"↓","－"))</f>
        <v>↓</v>
      </c>
      <c r="AB174" s="146" t="str">
        <f>IF(V174="↓↓↑↓",IF(AA174="↓","減少傾向","×"),"判定外")</f>
        <v>判定外</v>
      </c>
      <c r="AC174" s="147" t="str">
        <f>IF(V174="↑↑↓↑",IF(AA174="↑","増加傾向","×"),"判定外")</f>
        <v>判定外</v>
      </c>
      <c r="AD174" s="149"/>
      <c r="AE174" s="213"/>
    </row>
    <row r="175" spans="2:31">
      <c r="B175" s="210"/>
      <c r="C175" s="139" t="s">
        <v>276</v>
      </c>
      <c r="D175" s="270">
        <f>SUM(D173:D174)</f>
        <v>24</v>
      </c>
      <c r="E175" s="270">
        <f>SUM(E173:E174)</f>
        <v>26</v>
      </c>
      <c r="F175" s="270">
        <f>SUM(F173:F174)</f>
        <v>33</v>
      </c>
      <c r="G175" s="270">
        <f>SUM(G173:G174)</f>
        <v>21</v>
      </c>
      <c r="H175" s="270">
        <f>SUM(H173:H174)</f>
        <v>34</v>
      </c>
      <c r="I175" s="141">
        <f>AVERAGE(D175:H175)</f>
        <v>27.6</v>
      </c>
      <c r="J175" s="142">
        <f>I175*0.97</f>
        <v>26.772000000000002</v>
      </c>
      <c r="K175" s="142">
        <f>I175*1.03</f>
        <v>28.428000000000001</v>
      </c>
      <c r="L175" s="133" t="str">
        <f>IF(AND(D175&gt;I175*0.97,D175&lt;I175*1.03),"○","×")</f>
        <v>×</v>
      </c>
      <c r="M175" s="133" t="str">
        <f>IF(AND(E175&gt;I175*0.97,E175&lt;I175*1.03),"○","×")</f>
        <v>×</v>
      </c>
      <c r="N175" s="133" t="str">
        <f>IF(AND(F175&gt;I175*0.97,F175&lt;I175*1.03),"○","×")</f>
        <v>×</v>
      </c>
      <c r="O175" s="133" t="str">
        <f>IF(AND(G175&gt;I175*0.97,G175&lt;I175*1.03),"○","×")</f>
        <v>×</v>
      </c>
      <c r="P175" s="133" t="str">
        <f>IF(AND(H175&gt;I175*0.97,H175&lt;I175*1.03),"○","×")</f>
        <v>×</v>
      </c>
      <c r="Q175" s="143" t="str">
        <f>IF(COUNTIF(L175:P175,"○")=5,"同程度","―")</f>
        <v>―</v>
      </c>
      <c r="R175" s="134" t="str">
        <f t="shared" si="26"/>
        <v>↑</v>
      </c>
      <c r="S175" s="133" t="str">
        <f t="shared" si="26"/>
        <v>↑</v>
      </c>
      <c r="T175" s="133" t="str">
        <f t="shared" si="26"/>
        <v>↓</v>
      </c>
      <c r="U175" s="133" t="str">
        <f t="shared" si="26"/>
        <v>↑</v>
      </c>
      <c r="V175" s="133" t="str">
        <f>R175&amp;S175&amp;T175&amp;U175</f>
        <v>↑↑↓↑</v>
      </c>
      <c r="W175" s="147" t="str" cm="1">
        <f t="array" ref="W175">INDEX($AL$2:$AL$82,MATCH(V175,$AK$2:$AK$82,0),0)</f>
        <v>年度により増減</v>
      </c>
      <c r="X175" s="145" t="str">
        <f>IF(F175-D175&gt;0,"↑",IF(F175-D175&lt;0,"↓","－"))</f>
        <v>↑</v>
      </c>
      <c r="Y175" s="146" t="str">
        <f>IF(V175="↓↑↓↓",IF(X175="↓","減少傾向","×"),"判定外")</f>
        <v>判定外</v>
      </c>
      <c r="Z175" s="147" t="str">
        <f>IF(V175="↑↓↑↑",IF(X175="↑","増加傾向","×"),"判定外")</f>
        <v>判定外</v>
      </c>
      <c r="AA175" s="148" t="str">
        <f>IF(G175-E175&gt;0,"↑",IF(G175-E175&lt;0,"↓","－"))</f>
        <v>↓</v>
      </c>
      <c r="AB175" s="146" t="str">
        <f>IF(V175="↓↓↑↓",IF(AA175="↓","減少傾向","×"),"判定外")</f>
        <v>判定外</v>
      </c>
      <c r="AC175" s="147" t="str">
        <f>IF(V175="↑↑↓↑",IF(AA175="↑","増加傾向","×"),"判定外")</f>
        <v>×</v>
      </c>
      <c r="AD175" s="150" t="s">
        <v>317</v>
      </c>
      <c r="AE175" s="213"/>
    </row>
    <row r="176" spans="2:31" ht="14.25" thickBot="1">
      <c r="B176" s="210"/>
      <c r="C176" s="139" t="s">
        <v>277</v>
      </c>
      <c r="D176" s="151">
        <f>ROUND(D174/D175,3)</f>
        <v>0.33300000000000002</v>
      </c>
      <c r="E176" s="151">
        <f>ROUND(E174/E175,3)</f>
        <v>0.34599999999999997</v>
      </c>
      <c r="F176" s="151">
        <f>ROUND(F174/F175,3)</f>
        <v>0.24199999999999999</v>
      </c>
      <c r="G176" s="151">
        <f>ROUND(G174/G175,3)</f>
        <v>0.28599999999999998</v>
      </c>
      <c r="H176" s="151">
        <f>ROUND(H174/H175,3)</f>
        <v>0.20599999999999999</v>
      </c>
      <c r="I176" s="152">
        <f>AVERAGE(D176:H176)</f>
        <v>0.28260000000000002</v>
      </c>
      <c r="J176" s="153">
        <f>I176-0.03</f>
        <v>0.25260000000000005</v>
      </c>
      <c r="K176" s="153">
        <f>I176+0.03</f>
        <v>0.31259999999999999</v>
      </c>
      <c r="L176" s="117" t="str">
        <f>IF(AND(D176&gt;I176-0.03,D176&lt;I176+0.03),"○","×")</f>
        <v>×</v>
      </c>
      <c r="M176" s="117" t="str">
        <f>IF(AND(E176&gt;I176-0.03,E176&lt;I176+0.03),"○","×")</f>
        <v>×</v>
      </c>
      <c r="N176" s="117" t="str">
        <f>IF(AND(F176&gt;I176-0.03,F176&lt;I176+0.03),"○","×")</f>
        <v>×</v>
      </c>
      <c r="O176" s="117" t="str">
        <f>IF(AND(G176&gt;I176-0.03,G176&lt;I176+0.03),"○","×")</f>
        <v>○</v>
      </c>
      <c r="P176" s="117" t="str">
        <f>IF(AND(H176&gt;I176-0.03,H176&lt;I176+0.03),"○","×")</f>
        <v>×</v>
      </c>
      <c r="Q176" s="154" t="str">
        <f>IF(COUNTIF(L176:P176,"○")=5,"同程度","―")</f>
        <v>―</v>
      </c>
      <c r="R176" s="155" t="str">
        <f t="shared" si="26"/>
        <v>↑</v>
      </c>
      <c r="S176" s="117" t="str">
        <f t="shared" si="26"/>
        <v>↓</v>
      </c>
      <c r="T176" s="117" t="str">
        <f t="shared" si="26"/>
        <v>↑</v>
      </c>
      <c r="U176" s="117" t="str">
        <f t="shared" si="26"/>
        <v>↓</v>
      </c>
      <c r="V176" s="117" t="str">
        <f>R176&amp;S176&amp;T176&amp;U176</f>
        <v>↑↓↑↓</v>
      </c>
      <c r="W176" s="159" t="str" cm="1">
        <f t="array" ref="W176">INDEX($AL$2:$AL$82,MATCH(V176,$AK$2:$AK$82,0),0)</f>
        <v>隔年で増減</v>
      </c>
      <c r="X176" s="157" t="str">
        <f>IF(F176-D176&gt;0,"↑",IF(F176-D176&lt;0,"↓","－"))</f>
        <v>↓</v>
      </c>
      <c r="Y176" s="158" t="str">
        <f>IF(V176="↓↑↓↓",IF(X176="↓","減少傾向","×"),"判定外")</f>
        <v>判定外</v>
      </c>
      <c r="Z176" s="159" t="str">
        <f>IF(V176="↑↓↑↑",IF(X176="↑","増加傾向","×"),"判定外")</f>
        <v>判定外</v>
      </c>
      <c r="AA176" s="160" t="str">
        <f>IF(G176-E176&gt;0,"↑",IF(G176-E176&lt;0,"↓","－"))</f>
        <v>↓</v>
      </c>
      <c r="AB176" s="158" t="str">
        <f>IF(V176="↓↓↑↓",IF(AA176="↓","減少傾向","×"),"判定外")</f>
        <v>判定外</v>
      </c>
      <c r="AC176" s="159" t="str">
        <f>IF(V176="↑↑↓↑",IF(AA176="↑","増加傾向","×"),"判定外")</f>
        <v>判定外</v>
      </c>
      <c r="AD176" s="161" t="s">
        <v>249</v>
      </c>
      <c r="AE176" s="213"/>
    </row>
    <row r="177" spans="2:31" ht="14.25" thickBot="1">
      <c r="B177" s="210"/>
      <c r="C177" s="211"/>
      <c r="D177" s="295"/>
      <c r="E177" s="295"/>
      <c r="F177" s="295"/>
      <c r="G177" s="295"/>
      <c r="H177" s="295"/>
      <c r="I177" s="214"/>
      <c r="J177" s="214"/>
      <c r="K177" s="214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4"/>
      <c r="X177" s="215"/>
      <c r="Y177" s="214"/>
      <c r="Z177" s="214"/>
      <c r="AA177" s="215"/>
      <c r="AB177" s="214"/>
      <c r="AC177" s="214"/>
      <c r="AD177" s="216"/>
      <c r="AE177" s="213"/>
    </row>
    <row r="178" spans="2:31">
      <c r="B178" s="210"/>
      <c r="C178" s="211"/>
      <c r="D178" s="295"/>
      <c r="E178" s="295"/>
      <c r="F178" s="295"/>
      <c r="G178" s="295"/>
      <c r="H178" s="295"/>
      <c r="I178" s="324" t="s">
        <v>307</v>
      </c>
      <c r="J178" s="321"/>
      <c r="K178" s="321"/>
      <c r="L178" s="325"/>
      <c r="M178" s="325"/>
      <c r="N178" s="325"/>
      <c r="O178" s="325"/>
      <c r="P178" s="325"/>
      <c r="Q178" s="336" t="s">
        <v>308</v>
      </c>
      <c r="R178" s="324" t="s">
        <v>309</v>
      </c>
      <c r="S178" s="325"/>
      <c r="T178" s="325"/>
      <c r="U178" s="325"/>
      <c r="V178" s="326" t="s">
        <v>310</v>
      </c>
      <c r="W178" s="327"/>
      <c r="X178" s="330" t="s">
        <v>311</v>
      </c>
      <c r="Y178" s="332" t="s">
        <v>312</v>
      </c>
      <c r="Z178" s="333"/>
      <c r="AA178" s="334" t="s">
        <v>313</v>
      </c>
      <c r="AB178" s="332" t="s">
        <v>314</v>
      </c>
      <c r="AC178" s="333"/>
      <c r="AD178" s="338" t="s">
        <v>315</v>
      </c>
      <c r="AE178" s="213"/>
    </row>
    <row r="179" spans="2:31">
      <c r="B179" s="210"/>
      <c r="C179" s="165" t="s">
        <v>14</v>
      </c>
      <c r="D179" s="35" t="str">
        <f ca="1">Q1&amp;"(n="&amp;D191&amp;")"</f>
        <v>R2(n=77)</v>
      </c>
      <c r="E179" s="35" t="str">
        <f ca="1">R1&amp;"(n="&amp;E191&amp;")"</f>
        <v>R3(n=77)</v>
      </c>
      <c r="F179" s="35" t="str">
        <f ca="1">S1&amp;"(n="&amp;F191&amp;")"</f>
        <v>R4(n=77)</v>
      </c>
      <c r="G179" s="35" t="str">
        <f ca="1">T1&amp;"(n="&amp;G191&amp;")"</f>
        <v>R5(n=77)</v>
      </c>
      <c r="H179" s="35" t="str">
        <f ca="1">U1&amp;"(n="&amp;H191&amp;")"</f>
        <v>R6(n=77)</v>
      </c>
      <c r="I179" s="131" t="s">
        <v>318</v>
      </c>
      <c r="J179" s="132">
        <v>-0.03</v>
      </c>
      <c r="K179" s="132">
        <v>0.03</v>
      </c>
      <c r="L179" s="274" t="str">
        <f ca="1">Q1</f>
        <v>R2</v>
      </c>
      <c r="M179" s="274" t="str">
        <f ca="1">R1</f>
        <v>R3</v>
      </c>
      <c r="N179" s="274" t="str">
        <f ca="1">S1</f>
        <v>R4</v>
      </c>
      <c r="O179" s="274" t="str">
        <f ca="1">T1</f>
        <v>R5</v>
      </c>
      <c r="P179" s="274" t="str">
        <f ca="1">U1</f>
        <v>R6</v>
      </c>
      <c r="Q179" s="337"/>
      <c r="R179" s="134" t="s">
        <v>319</v>
      </c>
      <c r="S179" s="133" t="s">
        <v>320</v>
      </c>
      <c r="T179" s="133" t="s">
        <v>321</v>
      </c>
      <c r="U179" s="133" t="s">
        <v>322</v>
      </c>
      <c r="V179" s="328"/>
      <c r="W179" s="329"/>
      <c r="X179" s="331"/>
      <c r="Y179" s="135" t="s">
        <v>323</v>
      </c>
      <c r="Z179" s="136" t="s">
        <v>324</v>
      </c>
      <c r="AA179" s="335"/>
      <c r="AB179" s="137" t="s">
        <v>325</v>
      </c>
      <c r="AC179" s="138" t="s">
        <v>326</v>
      </c>
      <c r="AD179" s="339"/>
      <c r="AE179" s="213"/>
    </row>
    <row r="180" spans="2:31">
      <c r="B180" s="210"/>
      <c r="C180" s="139" t="s">
        <v>225</v>
      </c>
      <c r="D180" s="270">
        <f>'4-3.2020'!D99</f>
        <v>6866</v>
      </c>
      <c r="E180" s="270">
        <f>'4-3.2021'!D99</f>
        <v>7062</v>
      </c>
      <c r="F180" s="270">
        <f>'4-3.2022'!D99</f>
        <v>6778</v>
      </c>
      <c r="G180" s="270">
        <f>'4-3.2023'!D99</f>
        <v>6932</v>
      </c>
      <c r="H180" s="270">
        <f>'4-3.2024'!D99</f>
        <v>7363</v>
      </c>
      <c r="I180" s="141">
        <f>AVERAGE(D180:H180)</f>
        <v>7000.2</v>
      </c>
      <c r="J180" s="142">
        <f>I180*0.97</f>
        <v>6790.1939999999995</v>
      </c>
      <c r="K180" s="142">
        <f>I180*1.03</f>
        <v>7210.2060000000001</v>
      </c>
      <c r="L180" s="133" t="str">
        <f>IF(AND(D180&gt;I180*0.97,D180&lt;I180*1.03),"○","×")</f>
        <v>○</v>
      </c>
      <c r="M180" s="133" t="str">
        <f>IF(AND(E180&gt;I180*0.97,E180&lt;I180*1.03),"○","×")</f>
        <v>○</v>
      </c>
      <c r="N180" s="133" t="str">
        <f>IF(AND(F180&gt;I180*0.97,F180&lt;I180*1.03),"○","×")</f>
        <v>×</v>
      </c>
      <c r="O180" s="133" t="str">
        <f>IF(AND(G180&gt;I180*0.97,G180&lt;I180*1.03),"○","×")</f>
        <v>○</v>
      </c>
      <c r="P180" s="133" t="str">
        <f>IF(AND(H180&gt;I180*0.97,H180&lt;I180*1.03),"○","×")</f>
        <v>×</v>
      </c>
      <c r="Q180" s="143" t="str">
        <f>IF(COUNTIF(L180:P180,"○")=5,"同程度","―")</f>
        <v>―</v>
      </c>
      <c r="R180" s="134" t="str">
        <f t="shared" ref="R180:U183" si="27">IF(E180-D180&gt;0,"↑",IF(E180-D180&lt;0,"↓","－"))</f>
        <v>↑</v>
      </c>
      <c r="S180" s="133" t="str">
        <f t="shared" si="27"/>
        <v>↓</v>
      </c>
      <c r="T180" s="133" t="str">
        <f t="shared" si="27"/>
        <v>↑</v>
      </c>
      <c r="U180" s="133" t="str">
        <f t="shared" si="27"/>
        <v>↑</v>
      </c>
      <c r="V180" s="133" t="str">
        <f>R180&amp;S180&amp;T180&amp;U180</f>
        <v>↑↓↑↑</v>
      </c>
      <c r="W180" s="147" t="str" cm="1">
        <f t="array" ref="W180">INDEX($AL$2:$AL$82,MATCH(V180,$AK$2:$AK$82,0),0)</f>
        <v>年度により増減</v>
      </c>
      <c r="X180" s="145" t="str">
        <f>IF(F180-D180&gt;0,"↑",IF(F180-D180&lt;0,"↓","－"))</f>
        <v>↓</v>
      </c>
      <c r="Y180" s="146" t="str">
        <f>IF(V180="↓↑↓↓",IF(X180="↓","減少傾向","×"),"判定外")</f>
        <v>判定外</v>
      </c>
      <c r="Z180" s="147" t="str">
        <f>IF(V180="↑↓↑↑",IF(X180="↑","増加傾向","×"),"判定外")</f>
        <v>×</v>
      </c>
      <c r="AA180" s="148" t="str">
        <f>IF(G180-E180&gt;0,"↑",IF(G180-E180&lt;0,"↓","－"))</f>
        <v>↓</v>
      </c>
      <c r="AB180" s="146" t="str">
        <f>IF(V180="↓↓↑↓",IF(AA180="↓","減少傾向","×"),"判定外")</f>
        <v>判定外</v>
      </c>
      <c r="AC180" s="147" t="str">
        <f>IF(V180="↑↑↓↑",IF(AA180="↑","増加傾向","×"),"判定外")</f>
        <v>判定外</v>
      </c>
      <c r="AD180" s="149"/>
      <c r="AE180" s="213"/>
    </row>
    <row r="181" spans="2:31">
      <c r="B181" s="210"/>
      <c r="C181" s="139" t="s">
        <v>226</v>
      </c>
      <c r="D181" s="36">
        <f>'4-3.2020'!E99</f>
        <v>2936</v>
      </c>
      <c r="E181" s="36">
        <f>'4-3.2021'!E99</f>
        <v>2953</v>
      </c>
      <c r="F181" s="36">
        <f>'4-3.2022'!E99</f>
        <v>3052</v>
      </c>
      <c r="G181" s="36">
        <f>'4-3.2023'!E99</f>
        <v>3186</v>
      </c>
      <c r="H181" s="36">
        <f>'4-3.2024'!E99</f>
        <v>3363</v>
      </c>
      <c r="I181" s="141">
        <f>AVERAGE(D181:H181)</f>
        <v>3098</v>
      </c>
      <c r="J181" s="142">
        <f>I181*0.97</f>
        <v>3005.06</v>
      </c>
      <c r="K181" s="142">
        <f>I181*1.03</f>
        <v>3190.94</v>
      </c>
      <c r="L181" s="133" t="str">
        <f>IF(AND(D181&gt;I181*0.97,D181&lt;I181*1.03),"○","×")</f>
        <v>×</v>
      </c>
      <c r="M181" s="133" t="str">
        <f>IF(AND(E181&gt;I181*0.97,E181&lt;I181*1.03),"○","×")</f>
        <v>×</v>
      </c>
      <c r="N181" s="133" t="str">
        <f>IF(AND(F181&gt;I181*0.97,F181&lt;I181*1.03),"○","×")</f>
        <v>○</v>
      </c>
      <c r="O181" s="133" t="str">
        <f>IF(AND(G181&gt;I181*0.97,G181&lt;I181*1.03),"○","×")</f>
        <v>○</v>
      </c>
      <c r="P181" s="133" t="str">
        <f>IF(AND(H181&gt;I181*0.97,H181&lt;I181*1.03),"○","×")</f>
        <v>×</v>
      </c>
      <c r="Q181" s="143" t="str">
        <f>IF(COUNTIF(L181:P181,"○")=5,"同程度","―")</f>
        <v>―</v>
      </c>
      <c r="R181" s="134" t="str">
        <f t="shared" si="27"/>
        <v>↑</v>
      </c>
      <c r="S181" s="133" t="str">
        <f t="shared" si="27"/>
        <v>↑</v>
      </c>
      <c r="T181" s="133" t="str">
        <f t="shared" si="27"/>
        <v>↑</v>
      </c>
      <c r="U181" s="133" t="str">
        <f t="shared" si="27"/>
        <v>↑</v>
      </c>
      <c r="V181" s="133" t="str">
        <f>R181&amp;S181&amp;T181&amp;U181</f>
        <v>↑↑↑↑</v>
      </c>
      <c r="W181" s="147" t="str" cm="1">
        <f t="array" ref="W181">INDEX($AL$2:$AL$82,MATCH(V181,$AK$2:$AK$82,0),0)</f>
        <v>増加傾向⤴</v>
      </c>
      <c r="X181" s="145" t="str">
        <f>IF(F181-D181&gt;0,"↑",IF(F181-D181&lt;0,"↓","－"))</f>
        <v>↑</v>
      </c>
      <c r="Y181" s="146" t="str">
        <f>IF(V181="↓↑↓↓",IF(X181="↓","減少傾向","×"),"判定外")</f>
        <v>判定外</v>
      </c>
      <c r="Z181" s="147" t="str">
        <f>IF(V181="↑↓↑↑",IF(X181="↑","増加傾向","×"),"判定外")</f>
        <v>判定外</v>
      </c>
      <c r="AA181" s="148" t="str">
        <f>IF(G181-E181&gt;0,"↑",IF(G181-E181&lt;0,"↓","－"))</f>
        <v>↑</v>
      </c>
      <c r="AB181" s="146" t="str">
        <f>IF(V181="↓↓↑↓",IF(AA181="↓","減少傾向","×"),"判定外")</f>
        <v>判定外</v>
      </c>
      <c r="AC181" s="147" t="str">
        <f>IF(V181="↑↑↓↑",IF(AA181="↑","増加傾向","×"),"判定外")</f>
        <v>判定外</v>
      </c>
      <c r="AD181" s="149"/>
      <c r="AE181" s="213"/>
    </row>
    <row r="182" spans="2:31">
      <c r="B182" s="210"/>
      <c r="C182" s="139" t="s">
        <v>276</v>
      </c>
      <c r="D182" s="270">
        <f>SUM(D180:D181)</f>
        <v>9802</v>
      </c>
      <c r="E182" s="270">
        <f>SUM(E180:E181)</f>
        <v>10015</v>
      </c>
      <c r="F182" s="270">
        <f>SUM(F180:F181)</f>
        <v>9830</v>
      </c>
      <c r="G182" s="270">
        <f>SUM(G180:G181)</f>
        <v>10118</v>
      </c>
      <c r="H182" s="270">
        <f>SUM(H180:H181)</f>
        <v>10726</v>
      </c>
      <c r="I182" s="141">
        <f>AVERAGE(D182:H182)</f>
        <v>10098.200000000001</v>
      </c>
      <c r="J182" s="142">
        <f>I182*0.97</f>
        <v>9795.2540000000008</v>
      </c>
      <c r="K182" s="142">
        <f>I182*1.03</f>
        <v>10401.146000000001</v>
      </c>
      <c r="L182" s="133" t="str">
        <f>IF(AND(D182&gt;I182*0.97,D182&lt;I182*1.03),"○","×")</f>
        <v>○</v>
      </c>
      <c r="M182" s="133" t="str">
        <f>IF(AND(E182&gt;I182*0.97,E182&lt;I182*1.03),"○","×")</f>
        <v>○</v>
      </c>
      <c r="N182" s="133" t="str">
        <f>IF(AND(F182&gt;I182*0.97,F182&lt;I182*1.03),"○","×")</f>
        <v>○</v>
      </c>
      <c r="O182" s="133" t="str">
        <f>IF(AND(G182&gt;I182*0.97,G182&lt;I182*1.03),"○","×")</f>
        <v>○</v>
      </c>
      <c r="P182" s="133" t="str">
        <f>IF(AND(H182&gt;I182*0.97,H182&lt;I182*1.03),"○","×")</f>
        <v>×</v>
      </c>
      <c r="Q182" s="143" t="str">
        <f>IF(COUNTIF(L182:P182,"○")=5,"同程度","―")</f>
        <v>―</v>
      </c>
      <c r="R182" s="134" t="str">
        <f t="shared" si="27"/>
        <v>↑</v>
      </c>
      <c r="S182" s="133" t="str">
        <f t="shared" si="27"/>
        <v>↓</v>
      </c>
      <c r="T182" s="133" t="str">
        <f t="shared" si="27"/>
        <v>↑</v>
      </c>
      <c r="U182" s="133" t="str">
        <f t="shared" si="27"/>
        <v>↑</v>
      </c>
      <c r="V182" s="133" t="str">
        <f>R182&amp;S182&amp;T182&amp;U182</f>
        <v>↑↓↑↑</v>
      </c>
      <c r="W182" s="147" t="str" cm="1">
        <f t="array" ref="W182">INDEX($AL$2:$AL$82,MATCH(V182,$AK$2:$AK$82,0),0)</f>
        <v>年度により増減</v>
      </c>
      <c r="X182" s="145" t="str">
        <f>IF(F182-D182&gt;0,"↑",IF(F182-D182&lt;0,"↓","－"))</f>
        <v>↑</v>
      </c>
      <c r="Y182" s="146" t="str">
        <f>IF(V182="↓↑↓↓",IF(X182="↓","減少傾向","×"),"判定外")</f>
        <v>判定外</v>
      </c>
      <c r="Z182" s="147" t="str">
        <f>IF(V182="↑↓↑↑",IF(X182="↑","増加傾向","×"),"判定外")</f>
        <v>増加傾向</v>
      </c>
      <c r="AA182" s="148" t="str">
        <f>IF(G182-E182&gt;0,"↑",IF(G182-E182&lt;0,"↓","－"))</f>
        <v>↑</v>
      </c>
      <c r="AB182" s="146" t="str">
        <f>IF(V182="↓↓↑↓",IF(AA182="↓","減少傾向","×"),"判定外")</f>
        <v>判定外</v>
      </c>
      <c r="AC182" s="147" t="str">
        <f>IF(V182="↑↑↓↑",IF(AA182="↑","増加傾向","×"),"判定外")</f>
        <v>判定外</v>
      </c>
      <c r="AD182" s="150" t="s">
        <v>223</v>
      </c>
      <c r="AE182" s="213"/>
    </row>
    <row r="183" spans="2:31" ht="14.25" thickBot="1">
      <c r="B183" s="210"/>
      <c r="C183" s="139" t="s">
        <v>277</v>
      </c>
      <c r="D183" s="151">
        <f>ROUND(D181/D182,3)</f>
        <v>0.3</v>
      </c>
      <c r="E183" s="151">
        <f>ROUND(E181/E182,3)</f>
        <v>0.29499999999999998</v>
      </c>
      <c r="F183" s="151">
        <f>ROUND(F181/F182,3)</f>
        <v>0.31</v>
      </c>
      <c r="G183" s="151">
        <f>ROUND(G181/G182,3)</f>
        <v>0.315</v>
      </c>
      <c r="H183" s="151">
        <f>ROUND(H181/H182,3)</f>
        <v>0.314</v>
      </c>
      <c r="I183" s="152">
        <f>AVERAGE(D183:H183)</f>
        <v>0.30680000000000002</v>
      </c>
      <c r="J183" s="153">
        <f>I183-0.03</f>
        <v>0.27680000000000005</v>
      </c>
      <c r="K183" s="153">
        <f>I183+0.03</f>
        <v>0.33679999999999999</v>
      </c>
      <c r="L183" s="117" t="str">
        <f>IF(AND(D183&gt;I183-0.03,D183&lt;I183+0.03),"○","×")</f>
        <v>○</v>
      </c>
      <c r="M183" s="117" t="str">
        <f>IF(AND(E183&gt;I183-0.03,E183&lt;I183+0.03),"○","×")</f>
        <v>○</v>
      </c>
      <c r="N183" s="117" t="str">
        <f>IF(AND(F183&gt;I183-0.03,F183&lt;I183+0.03),"○","×")</f>
        <v>○</v>
      </c>
      <c r="O183" s="117" t="str">
        <f>IF(AND(G183&gt;I183-0.03,G183&lt;I183+0.03),"○","×")</f>
        <v>○</v>
      </c>
      <c r="P183" s="117" t="str">
        <f>IF(AND(H183&gt;I183-0.03,H183&lt;I183+0.03),"○","×")</f>
        <v>○</v>
      </c>
      <c r="Q183" s="154" t="str">
        <f>IF(COUNTIF(L183:P183,"○")=5,"同程度","―")</f>
        <v>同程度</v>
      </c>
      <c r="R183" s="155" t="str">
        <f t="shared" si="27"/>
        <v>↓</v>
      </c>
      <c r="S183" s="117" t="str">
        <f t="shared" si="27"/>
        <v>↑</v>
      </c>
      <c r="T183" s="117" t="str">
        <f t="shared" si="27"/>
        <v>↑</v>
      </c>
      <c r="U183" s="117" t="str">
        <f t="shared" si="27"/>
        <v>↓</v>
      </c>
      <c r="V183" s="117" t="str">
        <f>R183&amp;S183&amp;T183&amp;U183</f>
        <v>↓↑↑↓</v>
      </c>
      <c r="W183" s="159" t="str" cm="1">
        <f t="array" ref="W183">INDEX($AL$2:$AL$82,MATCH(V183,$AK$2:$AK$82,0),0)</f>
        <v>年度により増減</v>
      </c>
      <c r="X183" s="157" t="str">
        <f>IF(F183-D183&gt;0,"↑",IF(F183-D183&lt;0,"↓","－"))</f>
        <v>↑</v>
      </c>
      <c r="Y183" s="158" t="str">
        <f>IF(V183="↓↑↓↓",IF(X183="↓","減少傾向","×"),"判定外")</f>
        <v>判定外</v>
      </c>
      <c r="Z183" s="159" t="str">
        <f>IF(V183="↑↓↑↑",IF(X183="↑","増加傾向","×"),"判定外")</f>
        <v>判定外</v>
      </c>
      <c r="AA183" s="160" t="str">
        <f>IF(G183-E183&gt;0,"↑",IF(G183-E183&lt;0,"↓","－"))</f>
        <v>↑</v>
      </c>
      <c r="AB183" s="158" t="str">
        <f>IF(V183="↓↓↑↓",IF(AA183="↓","減少傾向","×"),"判定外")</f>
        <v>判定外</v>
      </c>
      <c r="AC183" s="159" t="str">
        <f>IF(V183="↑↑↓↑",IF(AA183="↑","増加傾向","×"),"判定外")</f>
        <v>判定外</v>
      </c>
      <c r="AD183" s="161" t="s">
        <v>298</v>
      </c>
      <c r="AE183" s="213"/>
    </row>
    <row r="184" spans="2:31" ht="14.25" thickBot="1">
      <c r="B184" s="210"/>
      <c r="C184" s="211"/>
      <c r="D184" s="295"/>
      <c r="E184" s="295"/>
      <c r="F184" s="295"/>
      <c r="G184" s="295"/>
      <c r="H184" s="295"/>
      <c r="I184" s="214"/>
      <c r="J184" s="214"/>
      <c r="K184" s="214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4"/>
      <c r="X184" s="215"/>
      <c r="Y184" s="214"/>
      <c r="Z184" s="214"/>
      <c r="AA184" s="215"/>
      <c r="AB184" s="214"/>
      <c r="AC184" s="214"/>
      <c r="AD184" s="216"/>
      <c r="AE184" s="213"/>
    </row>
    <row r="185" spans="2:31">
      <c r="B185" s="210"/>
      <c r="C185" s="211"/>
      <c r="D185" s="295"/>
      <c r="E185" s="295"/>
      <c r="F185" s="295"/>
      <c r="G185" s="295"/>
      <c r="H185" s="295"/>
      <c r="I185" s="324" t="s">
        <v>307</v>
      </c>
      <c r="J185" s="321"/>
      <c r="K185" s="321"/>
      <c r="L185" s="325"/>
      <c r="M185" s="325"/>
      <c r="N185" s="325"/>
      <c r="O185" s="325"/>
      <c r="P185" s="325"/>
      <c r="Q185" s="336" t="s">
        <v>308</v>
      </c>
      <c r="R185" s="324" t="s">
        <v>309</v>
      </c>
      <c r="S185" s="325"/>
      <c r="T185" s="325"/>
      <c r="U185" s="325"/>
      <c r="V185" s="326" t="s">
        <v>310</v>
      </c>
      <c r="W185" s="327"/>
      <c r="X185" s="330" t="s">
        <v>311</v>
      </c>
      <c r="Y185" s="332" t="s">
        <v>312</v>
      </c>
      <c r="Z185" s="333"/>
      <c r="AA185" s="334" t="s">
        <v>313</v>
      </c>
      <c r="AB185" s="332" t="s">
        <v>314</v>
      </c>
      <c r="AC185" s="333"/>
      <c r="AD185" s="338" t="s">
        <v>315</v>
      </c>
      <c r="AE185" s="213"/>
    </row>
    <row r="186" spans="2:31">
      <c r="B186" s="210"/>
      <c r="C186" s="166" t="s">
        <v>228</v>
      </c>
      <c r="D186" s="35" t="str">
        <f ca="1">Q1&amp;"(n="&amp;D191&amp;")"</f>
        <v>R2(n=77)</v>
      </c>
      <c r="E186" s="35" t="str">
        <f ca="1">R1&amp;"(n="&amp;E191&amp;")"</f>
        <v>R3(n=77)</v>
      </c>
      <c r="F186" s="35" t="str">
        <f ca="1">S1&amp;"(n="&amp;F191&amp;")"</f>
        <v>R4(n=77)</v>
      </c>
      <c r="G186" s="35" t="str">
        <f ca="1">T1&amp;"(n="&amp;G191&amp;")"</f>
        <v>R5(n=77)</v>
      </c>
      <c r="H186" s="35" t="str">
        <f ca="1">U1&amp;"(n="&amp;H191&amp;")"</f>
        <v>R6(n=77)</v>
      </c>
      <c r="I186" s="131" t="s">
        <v>318</v>
      </c>
      <c r="J186" s="132">
        <v>-0.03</v>
      </c>
      <c r="K186" s="132">
        <v>0.03</v>
      </c>
      <c r="L186" s="274" t="str">
        <f ca="1">Q1</f>
        <v>R2</v>
      </c>
      <c r="M186" s="274" t="str">
        <f ca="1">R1</f>
        <v>R3</v>
      </c>
      <c r="N186" s="274" t="str">
        <f ca="1">S1</f>
        <v>R4</v>
      </c>
      <c r="O186" s="274" t="str">
        <f ca="1">T1</f>
        <v>R5</v>
      </c>
      <c r="P186" s="274" t="str">
        <f ca="1">U1</f>
        <v>R6</v>
      </c>
      <c r="Q186" s="337"/>
      <c r="R186" s="134" t="s">
        <v>319</v>
      </c>
      <c r="S186" s="133" t="s">
        <v>320</v>
      </c>
      <c r="T186" s="133" t="s">
        <v>321</v>
      </c>
      <c r="U186" s="133" t="s">
        <v>322</v>
      </c>
      <c r="V186" s="328"/>
      <c r="W186" s="329"/>
      <c r="X186" s="331"/>
      <c r="Y186" s="135" t="s">
        <v>323</v>
      </c>
      <c r="Z186" s="136" t="s">
        <v>324</v>
      </c>
      <c r="AA186" s="335"/>
      <c r="AB186" s="137" t="s">
        <v>325</v>
      </c>
      <c r="AC186" s="138" t="s">
        <v>326</v>
      </c>
      <c r="AD186" s="339"/>
      <c r="AE186" s="213"/>
    </row>
    <row r="187" spans="2:31">
      <c r="B187" s="210"/>
      <c r="C187" s="139" t="s">
        <v>225</v>
      </c>
      <c r="D187" s="271">
        <f>ROUND(D180/D191,1)</f>
        <v>89.2</v>
      </c>
      <c r="E187" s="271">
        <f>ROUND(E180/E191,1)</f>
        <v>91.7</v>
      </c>
      <c r="F187" s="271">
        <f>ROUND(F180/F191,1)</f>
        <v>88</v>
      </c>
      <c r="G187" s="271">
        <f>ROUND(G180/G191,1)</f>
        <v>90</v>
      </c>
      <c r="H187" s="271">
        <f>ROUND(H180/H191,1)</f>
        <v>95.6</v>
      </c>
      <c r="I187" s="141">
        <f>AVERAGE(D187:H187)</f>
        <v>90.9</v>
      </c>
      <c r="J187" s="142">
        <f>I187*0.97</f>
        <v>88.173000000000002</v>
      </c>
      <c r="K187" s="142">
        <f>I187*1.03</f>
        <v>93.62700000000001</v>
      </c>
      <c r="L187" s="133" t="str">
        <f>IF(AND(D187&gt;I187*0.97,D187&lt;I187*1.03),"○","×")</f>
        <v>○</v>
      </c>
      <c r="M187" s="133" t="str">
        <f>IF(AND(E187&gt;I187*0.97,E187&lt;I187*1.03),"○","×")</f>
        <v>○</v>
      </c>
      <c r="N187" s="133" t="str">
        <f>IF(AND(F187&gt;I187*0.97,F187&lt;I187*1.03),"○","×")</f>
        <v>×</v>
      </c>
      <c r="O187" s="133" t="str">
        <f>IF(AND(G187&gt;I187*0.97,G187&lt;I187*1.03),"○","×")</f>
        <v>○</v>
      </c>
      <c r="P187" s="133" t="str">
        <f>IF(AND(H187&gt;I187*0.97,H187&lt;I187*1.03),"○","×")</f>
        <v>×</v>
      </c>
      <c r="Q187" s="143" t="str">
        <f>IF(COUNTIF(L187:P187,"○")=5,"同程度","―")</f>
        <v>―</v>
      </c>
      <c r="R187" s="134" t="str">
        <f t="shared" ref="R187:U190" si="28">IF(E187-D187&gt;0,"↑",IF(E187-D187&lt;0,"↓","－"))</f>
        <v>↑</v>
      </c>
      <c r="S187" s="133" t="str">
        <f t="shared" si="28"/>
        <v>↓</v>
      </c>
      <c r="T187" s="133" t="str">
        <f t="shared" si="28"/>
        <v>↑</v>
      </c>
      <c r="U187" s="133" t="str">
        <f t="shared" si="28"/>
        <v>↑</v>
      </c>
      <c r="V187" s="133" t="str">
        <f>R187&amp;S187&amp;T187&amp;U187</f>
        <v>↑↓↑↑</v>
      </c>
      <c r="W187" s="147" t="str" cm="1">
        <f t="array" ref="W187">INDEX($AL$2:$AL$82,MATCH(V187,$AK$2:$AK$82,0),0)</f>
        <v>年度により増減</v>
      </c>
      <c r="X187" s="145" t="str">
        <f>IF(F187-D187&gt;0,"↑",IF(F187-D187&lt;0,"↓","－"))</f>
        <v>↓</v>
      </c>
      <c r="Y187" s="146" t="str">
        <f>IF(V187="↓↑↓↓",IF(X187="↓","減少傾向","×"),"判定外")</f>
        <v>判定外</v>
      </c>
      <c r="Z187" s="147" t="str">
        <f>IF(V187="↑↓↑↑",IF(X187="↑","増加傾向","×"),"判定外")</f>
        <v>×</v>
      </c>
      <c r="AA187" s="148" t="str">
        <f>IF(G187-E187&gt;0,"↑",IF(G187-E187&lt;0,"↓","－"))</f>
        <v>↓</v>
      </c>
      <c r="AB187" s="146" t="str">
        <f>IF(V187="↓↓↑↓",IF(AA187="↓","減少傾向","×"),"判定外")</f>
        <v>判定外</v>
      </c>
      <c r="AC187" s="147" t="str">
        <f>IF(V187="↑↑↓↑",IF(AA187="↑","増加傾向","×"),"判定外")</f>
        <v>判定外</v>
      </c>
      <c r="AD187" s="149"/>
      <c r="AE187" s="213"/>
    </row>
    <row r="188" spans="2:31">
      <c r="B188" s="210"/>
      <c r="C188" s="139" t="s">
        <v>226</v>
      </c>
      <c r="D188" s="271">
        <f>ROUND(D181/D191,1)</f>
        <v>38.1</v>
      </c>
      <c r="E188" s="271">
        <f>ROUND(E181/E191,1)</f>
        <v>38.4</v>
      </c>
      <c r="F188" s="271">
        <f>ROUND(F181/F191,1)</f>
        <v>39.6</v>
      </c>
      <c r="G188" s="271">
        <f>ROUND(G181/G191,1)</f>
        <v>41.4</v>
      </c>
      <c r="H188" s="271">
        <f>ROUND(H181/H191,1)</f>
        <v>43.7</v>
      </c>
      <c r="I188" s="141">
        <f>AVERAGE(D188:H188)</f>
        <v>40.239999999999995</v>
      </c>
      <c r="J188" s="142">
        <f>I188*0.97</f>
        <v>39.032799999999995</v>
      </c>
      <c r="K188" s="142">
        <f>I188*1.03</f>
        <v>41.447199999999995</v>
      </c>
      <c r="L188" s="133" t="str">
        <f>IF(AND(D188&gt;I188*0.97,D188&lt;I188*1.03),"○","×")</f>
        <v>×</v>
      </c>
      <c r="M188" s="133" t="str">
        <f>IF(AND(E188&gt;I188*0.97,E188&lt;I188*1.03),"○","×")</f>
        <v>×</v>
      </c>
      <c r="N188" s="133" t="str">
        <f>IF(AND(F188&gt;I188*0.97,F188&lt;I188*1.03),"○","×")</f>
        <v>○</v>
      </c>
      <c r="O188" s="133" t="str">
        <f>IF(AND(G188&gt;I188*0.97,G188&lt;I188*1.03),"○","×")</f>
        <v>○</v>
      </c>
      <c r="P188" s="133" t="str">
        <f>IF(AND(H188&gt;I188*0.97,H188&lt;I188*1.03),"○","×")</f>
        <v>×</v>
      </c>
      <c r="Q188" s="143" t="str">
        <f>IF(COUNTIF(L188:P188,"○")=5,"同程度","―")</f>
        <v>―</v>
      </c>
      <c r="R188" s="134" t="str">
        <f t="shared" si="28"/>
        <v>↑</v>
      </c>
      <c r="S188" s="133" t="str">
        <f t="shared" si="28"/>
        <v>↑</v>
      </c>
      <c r="T188" s="133" t="str">
        <f t="shared" si="28"/>
        <v>↑</v>
      </c>
      <c r="U188" s="133" t="str">
        <f t="shared" si="28"/>
        <v>↑</v>
      </c>
      <c r="V188" s="133" t="str">
        <f>R188&amp;S188&amp;T188&amp;U188</f>
        <v>↑↑↑↑</v>
      </c>
      <c r="W188" s="147" t="str" cm="1">
        <f t="array" ref="W188">INDEX($AL$2:$AL$82,MATCH(V188,$AK$2:$AK$82,0),0)</f>
        <v>増加傾向⤴</v>
      </c>
      <c r="X188" s="145" t="str">
        <f>IF(F188-D188&gt;0,"↑",IF(F188-D188&lt;0,"↓","－"))</f>
        <v>↑</v>
      </c>
      <c r="Y188" s="146" t="str">
        <f>IF(V188="↓↑↓↓",IF(X188="↓","減少傾向","×"),"判定外")</f>
        <v>判定外</v>
      </c>
      <c r="Z188" s="147" t="str">
        <f>IF(V188="↑↓↑↑",IF(X188="↑","増加傾向","×"),"判定外")</f>
        <v>判定外</v>
      </c>
      <c r="AA188" s="148" t="str">
        <f>IF(G188-E188&gt;0,"↑",IF(G188-E188&lt;0,"↓","－"))</f>
        <v>↑</v>
      </c>
      <c r="AB188" s="146" t="str">
        <f>IF(V188="↓↓↑↓",IF(AA188="↓","減少傾向","×"),"判定外")</f>
        <v>判定外</v>
      </c>
      <c r="AC188" s="147" t="str">
        <f>IF(V188="↑↑↓↑",IF(AA188="↑","増加傾向","×"),"判定外")</f>
        <v>判定外</v>
      </c>
      <c r="AD188" s="149"/>
      <c r="AE188" s="213"/>
    </row>
    <row r="189" spans="2:31">
      <c r="B189" s="210"/>
      <c r="C189" s="139" t="s">
        <v>276</v>
      </c>
      <c r="D189" s="271">
        <f>ROUND(SUM(D187:D188),1)</f>
        <v>127.3</v>
      </c>
      <c r="E189" s="271">
        <f>ROUND(SUM(E187:E188),1)</f>
        <v>130.1</v>
      </c>
      <c r="F189" s="271">
        <f>ROUND(SUM(F187:F188),1)</f>
        <v>127.6</v>
      </c>
      <c r="G189" s="271">
        <f>ROUND(SUM(G187:G188),1)</f>
        <v>131.4</v>
      </c>
      <c r="H189" s="271">
        <f>ROUND(SUM(H187:H188),1)</f>
        <v>139.30000000000001</v>
      </c>
      <c r="I189" s="141">
        <f>AVERAGE(D189:H189)</f>
        <v>131.14000000000001</v>
      </c>
      <c r="J189" s="142">
        <f>I189*0.97</f>
        <v>127.20580000000001</v>
      </c>
      <c r="K189" s="142">
        <f>I189*1.03</f>
        <v>135.07420000000002</v>
      </c>
      <c r="L189" s="133" t="str">
        <f>IF(AND(D189&gt;I189*0.97,D189&lt;I189*1.03),"○","×")</f>
        <v>○</v>
      </c>
      <c r="M189" s="133" t="str">
        <f>IF(AND(E189&gt;I189*0.97,E189&lt;I189*1.03),"○","×")</f>
        <v>○</v>
      </c>
      <c r="N189" s="133" t="str">
        <f>IF(AND(F189&gt;I189*0.97,F189&lt;I189*1.03),"○","×")</f>
        <v>○</v>
      </c>
      <c r="O189" s="133" t="str">
        <f>IF(AND(G189&gt;I189*0.97,G189&lt;I189*1.03),"○","×")</f>
        <v>○</v>
      </c>
      <c r="P189" s="133" t="str">
        <f>IF(AND(H189&gt;I189*0.97,H189&lt;I189*1.03),"○","×")</f>
        <v>×</v>
      </c>
      <c r="Q189" s="143" t="str">
        <f>IF(COUNTIF(L189:P189,"○")=5,"同程度","―")</f>
        <v>―</v>
      </c>
      <c r="R189" s="134" t="str">
        <f t="shared" si="28"/>
        <v>↑</v>
      </c>
      <c r="S189" s="133" t="str">
        <f t="shared" si="28"/>
        <v>↓</v>
      </c>
      <c r="T189" s="133" t="str">
        <f t="shared" si="28"/>
        <v>↑</v>
      </c>
      <c r="U189" s="133" t="str">
        <f t="shared" si="28"/>
        <v>↑</v>
      </c>
      <c r="V189" s="133" t="str">
        <f>R189&amp;S189&amp;T189&amp;U189</f>
        <v>↑↓↑↑</v>
      </c>
      <c r="W189" s="147" t="str" cm="1">
        <f t="array" ref="W189">INDEX($AL$2:$AL$82,MATCH(V189,$AK$2:$AK$82,0),0)</f>
        <v>年度により増減</v>
      </c>
      <c r="X189" s="145" t="str">
        <f>IF(F189-D189&gt;0,"↑",IF(F189-D189&lt;0,"↓","－"))</f>
        <v>↑</v>
      </c>
      <c r="Y189" s="146" t="str">
        <f>IF(V189="↓↑↓↓",IF(X189="↓","減少傾向","×"),"判定外")</f>
        <v>判定外</v>
      </c>
      <c r="Z189" s="147" t="str">
        <f>IF(V189="↑↓↑↑",IF(X189="↑","増加傾向","×"),"判定外")</f>
        <v>増加傾向</v>
      </c>
      <c r="AA189" s="148" t="str">
        <f>IF(G189-E189&gt;0,"↑",IF(G189-E189&lt;0,"↓","－"))</f>
        <v>↑</v>
      </c>
      <c r="AB189" s="146" t="str">
        <f>IF(V189="↓↓↑↓",IF(AA189="↓","減少傾向","×"),"判定外")</f>
        <v>判定外</v>
      </c>
      <c r="AC189" s="147" t="str">
        <f>IF(V189="↑↑↓↑",IF(AA189="↑","増加傾向","×"),"判定外")</f>
        <v>判定外</v>
      </c>
      <c r="AD189" s="150" t="s">
        <v>223</v>
      </c>
      <c r="AE189" s="213"/>
    </row>
    <row r="190" spans="2:31" ht="14.25" thickBot="1">
      <c r="B190" s="210"/>
      <c r="C190" s="139" t="s">
        <v>277</v>
      </c>
      <c r="D190" s="151">
        <f>ROUND(D188/D189,3)</f>
        <v>0.29899999999999999</v>
      </c>
      <c r="E190" s="151">
        <f>ROUND(E188/E189,3)</f>
        <v>0.29499999999999998</v>
      </c>
      <c r="F190" s="151">
        <f>ROUND(F188/F189,3)</f>
        <v>0.31</v>
      </c>
      <c r="G190" s="151">
        <f>ROUND(G188/G189,3)</f>
        <v>0.315</v>
      </c>
      <c r="H190" s="151">
        <f>ROUND(H188/H189,3)</f>
        <v>0.314</v>
      </c>
      <c r="I190" s="152">
        <f>AVERAGE(D190:H190)</f>
        <v>0.30659999999999998</v>
      </c>
      <c r="J190" s="153">
        <f>I190-0.03</f>
        <v>0.27659999999999996</v>
      </c>
      <c r="K190" s="153">
        <f>I190+0.03</f>
        <v>0.33660000000000001</v>
      </c>
      <c r="L190" s="117" t="str">
        <f>IF(AND(D190&gt;I190-0.03,D190&lt;I190+0.03),"○","×")</f>
        <v>○</v>
      </c>
      <c r="M190" s="117" t="str">
        <f>IF(AND(E190&gt;I190-0.03,E190&lt;I190+0.03),"○","×")</f>
        <v>○</v>
      </c>
      <c r="N190" s="117" t="str">
        <f>IF(AND(F190&gt;I190-0.03,F190&lt;I190+0.03),"○","×")</f>
        <v>○</v>
      </c>
      <c r="O190" s="117" t="str">
        <f>IF(AND(G190&gt;I190-0.03,G190&lt;I190+0.03),"○","×")</f>
        <v>○</v>
      </c>
      <c r="P190" s="117" t="str">
        <f>IF(AND(H190&gt;I190-0.03,H190&lt;I190+0.03),"○","×")</f>
        <v>○</v>
      </c>
      <c r="Q190" s="154" t="str">
        <f>IF(COUNTIF(L190:P190,"○")=5,"同程度","―")</f>
        <v>同程度</v>
      </c>
      <c r="R190" s="155" t="str">
        <f t="shared" si="28"/>
        <v>↓</v>
      </c>
      <c r="S190" s="117" t="str">
        <f t="shared" si="28"/>
        <v>↑</v>
      </c>
      <c r="T190" s="117" t="str">
        <f t="shared" si="28"/>
        <v>↑</v>
      </c>
      <c r="U190" s="117" t="str">
        <f t="shared" si="28"/>
        <v>↓</v>
      </c>
      <c r="V190" s="117" t="str">
        <f>R190&amp;S190&amp;T190&amp;U190</f>
        <v>↓↑↑↓</v>
      </c>
      <c r="W190" s="159" t="str" cm="1">
        <f t="array" ref="W190">INDEX($AL$2:$AL$82,MATCH(V190,$AK$2:$AK$82,0),0)</f>
        <v>年度により増減</v>
      </c>
      <c r="X190" s="157" t="str">
        <f>IF(F190-D190&gt;0,"↑",IF(F190-D190&lt;0,"↓","－"))</f>
        <v>↑</v>
      </c>
      <c r="Y190" s="158" t="str">
        <f>IF(V190="↓↑↓↓",IF(X190="↓","減少傾向","×"),"判定外")</f>
        <v>判定外</v>
      </c>
      <c r="Z190" s="159" t="str">
        <f>IF(V190="↑↓↑↑",IF(X190="↑","増加傾向","×"),"判定外")</f>
        <v>判定外</v>
      </c>
      <c r="AA190" s="160" t="str">
        <f>IF(G190-E190&gt;0,"↑",IF(G190-E190&lt;0,"↓","－"))</f>
        <v>↑</v>
      </c>
      <c r="AB190" s="158" t="str">
        <f>IF(V190="↓↓↑↓",IF(AA190="↓","減少傾向","×"),"判定外")</f>
        <v>判定外</v>
      </c>
      <c r="AC190" s="159" t="str">
        <f>IF(V190="↑↑↓↑",IF(AA190="↑","増加傾向","×"),"判定外")</f>
        <v>判定外</v>
      </c>
      <c r="AD190" s="161" t="s">
        <v>298</v>
      </c>
      <c r="AE190" s="213"/>
    </row>
    <row r="191" spans="2:31">
      <c r="B191" s="210"/>
      <c r="C191" s="139" t="s">
        <v>279</v>
      </c>
      <c r="D191" s="36">
        <f>COUNT('4-3.2020'!D12:D97)</f>
        <v>77</v>
      </c>
      <c r="E191" s="36">
        <f>COUNT('4-3.2021'!D12:D97)</f>
        <v>77</v>
      </c>
      <c r="F191" s="36">
        <f>COUNT('4-3.2022'!D12:D97)</f>
        <v>77</v>
      </c>
      <c r="G191" s="36">
        <f>COUNT('4-3.2023'!D12:D97)</f>
        <v>77</v>
      </c>
      <c r="H191" s="36">
        <f>COUNT('4-3.2024'!D12:D97)</f>
        <v>77</v>
      </c>
      <c r="I191" s="214"/>
      <c r="J191" s="214"/>
      <c r="K191" s="214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4"/>
      <c r="X191" s="215"/>
      <c r="Y191" s="214"/>
      <c r="Z191" s="214"/>
      <c r="AA191" s="215"/>
      <c r="AB191" s="214"/>
      <c r="AC191" s="214"/>
      <c r="AD191" s="216"/>
      <c r="AE191" s="213"/>
    </row>
    <row r="192" spans="2:31" ht="14.25" thickBot="1">
      <c r="B192" s="210"/>
      <c r="C192" s="211"/>
      <c r="D192" s="295"/>
      <c r="E192" s="295"/>
      <c r="F192" s="295"/>
      <c r="G192" s="295"/>
      <c r="H192" s="295"/>
      <c r="I192" s="214"/>
      <c r="J192" s="214"/>
      <c r="K192" s="214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4"/>
      <c r="X192" s="215"/>
      <c r="Y192" s="214"/>
      <c r="Z192" s="214"/>
      <c r="AA192" s="215"/>
      <c r="AB192" s="214"/>
      <c r="AC192" s="214"/>
      <c r="AD192" s="216"/>
      <c r="AE192" s="213"/>
    </row>
    <row r="193" spans="1:38">
      <c r="B193" s="210"/>
      <c r="C193" s="211"/>
      <c r="D193" s="295"/>
      <c r="E193" s="295"/>
      <c r="F193" s="295"/>
      <c r="G193" s="295"/>
      <c r="H193" s="295"/>
      <c r="I193" s="324" t="s">
        <v>307</v>
      </c>
      <c r="J193" s="321"/>
      <c r="K193" s="321"/>
      <c r="L193" s="325"/>
      <c r="M193" s="325"/>
      <c r="N193" s="325"/>
      <c r="O193" s="325"/>
      <c r="P193" s="325"/>
      <c r="Q193" s="336" t="s">
        <v>308</v>
      </c>
      <c r="R193" s="324" t="s">
        <v>309</v>
      </c>
      <c r="S193" s="325"/>
      <c r="T193" s="325"/>
      <c r="U193" s="325"/>
      <c r="V193" s="326" t="s">
        <v>310</v>
      </c>
      <c r="W193" s="327"/>
      <c r="X193" s="330" t="s">
        <v>311</v>
      </c>
      <c r="Y193" s="332" t="s">
        <v>312</v>
      </c>
      <c r="Z193" s="333"/>
      <c r="AA193" s="334" t="s">
        <v>313</v>
      </c>
      <c r="AB193" s="332" t="s">
        <v>314</v>
      </c>
      <c r="AC193" s="333"/>
      <c r="AD193" s="338" t="s">
        <v>315</v>
      </c>
      <c r="AE193" s="213"/>
    </row>
    <row r="194" spans="1:38">
      <c r="B194" s="210"/>
      <c r="C194" s="139" t="s">
        <v>229</v>
      </c>
      <c r="D194" s="35" t="str">
        <f ca="1">Q1&amp;"(n="&amp;D199&amp;")"</f>
        <v>R2(n=25)</v>
      </c>
      <c r="E194" s="35" t="str">
        <f ca="1">R1&amp;"(n="&amp;E199&amp;")"</f>
        <v>R3(n=25)</v>
      </c>
      <c r="F194" s="35" t="str">
        <f ca="1">S1&amp;"(n="&amp;F199&amp;")"</f>
        <v>R4(n=25)</v>
      </c>
      <c r="G194" s="35" t="str">
        <f ca="1">T1&amp;"(n="&amp;G199&amp;")"</f>
        <v>R5(n=25)</v>
      </c>
      <c r="H194" s="35" t="str">
        <f ca="1">U1&amp;"(n="&amp;H199&amp;")"</f>
        <v>R6(n=25)</v>
      </c>
      <c r="I194" s="131" t="s">
        <v>318</v>
      </c>
      <c r="J194" s="132">
        <v>-0.03</v>
      </c>
      <c r="K194" s="132">
        <v>0.03</v>
      </c>
      <c r="L194" s="274" t="str">
        <f ca="1">Q1</f>
        <v>R2</v>
      </c>
      <c r="M194" s="274" t="str">
        <f ca="1">R1</f>
        <v>R3</v>
      </c>
      <c r="N194" s="274" t="str">
        <f ca="1">S1</f>
        <v>R4</v>
      </c>
      <c r="O194" s="274" t="str">
        <f ca="1">T1</f>
        <v>R5</v>
      </c>
      <c r="P194" s="274" t="str">
        <f ca="1">U1</f>
        <v>R6</v>
      </c>
      <c r="Q194" s="337"/>
      <c r="R194" s="134" t="s">
        <v>319</v>
      </c>
      <c r="S194" s="133" t="s">
        <v>320</v>
      </c>
      <c r="T194" s="133" t="s">
        <v>321</v>
      </c>
      <c r="U194" s="133" t="s">
        <v>322</v>
      </c>
      <c r="V194" s="328"/>
      <c r="W194" s="329"/>
      <c r="X194" s="331"/>
      <c r="Y194" s="135" t="s">
        <v>323</v>
      </c>
      <c r="Z194" s="136" t="s">
        <v>324</v>
      </c>
      <c r="AA194" s="335"/>
      <c r="AB194" s="137" t="s">
        <v>325</v>
      </c>
      <c r="AC194" s="138" t="s">
        <v>326</v>
      </c>
      <c r="AD194" s="339"/>
      <c r="AE194" s="213"/>
    </row>
    <row r="195" spans="1:38">
      <c r="B195" s="210"/>
      <c r="C195" s="139" t="s">
        <v>225</v>
      </c>
      <c r="D195" s="168">
        <f>ROUND('4-3.2020'!D7,1)</f>
        <v>44.5</v>
      </c>
      <c r="E195" s="168">
        <f>ROUND('4-3.2021'!D7,1)</f>
        <v>46.7</v>
      </c>
      <c r="F195" s="168">
        <f>ROUND('4-3.2022'!D7,1)</f>
        <v>47.3</v>
      </c>
      <c r="G195" s="168">
        <f>ROUND('4-3.2023'!D7,1)</f>
        <v>44.2</v>
      </c>
      <c r="H195" s="168">
        <f>ROUND('4-3.2024'!D7,1)</f>
        <v>43.9</v>
      </c>
      <c r="I195" s="141">
        <f>AVERAGE(D195:H195)</f>
        <v>45.32</v>
      </c>
      <c r="J195" s="142">
        <f>I195*0.97</f>
        <v>43.9604</v>
      </c>
      <c r="K195" s="142">
        <f>I195*1.03</f>
        <v>46.679600000000001</v>
      </c>
      <c r="L195" s="133" t="str">
        <f>IF(AND(D195&gt;I195*0.97,D195&lt;I195*1.03),"○","×")</f>
        <v>○</v>
      </c>
      <c r="M195" s="133" t="str">
        <f>IF(AND(E195&gt;I195*0.97,E195&lt;I195*1.03),"○","×")</f>
        <v>×</v>
      </c>
      <c r="N195" s="133" t="str">
        <f>IF(AND(F195&gt;I195*0.97,F195&lt;I195*1.03),"○","×")</f>
        <v>×</v>
      </c>
      <c r="O195" s="133" t="str">
        <f>IF(AND(G195&gt;I195*0.97,G195&lt;I195*1.03),"○","×")</f>
        <v>○</v>
      </c>
      <c r="P195" s="133" t="str">
        <f>IF(AND(H195&gt;I195*0.97,H195&lt;I195*1.03),"○","×")</f>
        <v>×</v>
      </c>
      <c r="Q195" s="143" t="str">
        <f>IF(COUNTIF(L195:P195,"○")=5,"同程度","―")</f>
        <v>―</v>
      </c>
      <c r="R195" s="134" t="str">
        <f t="shared" ref="R195:U198" si="29">IF(E195-D195&gt;0,"↑",IF(E195-D195&lt;0,"↓","－"))</f>
        <v>↑</v>
      </c>
      <c r="S195" s="133" t="str">
        <f t="shared" si="29"/>
        <v>↑</v>
      </c>
      <c r="T195" s="133" t="str">
        <f t="shared" si="29"/>
        <v>↓</v>
      </c>
      <c r="U195" s="133" t="str">
        <f t="shared" si="29"/>
        <v>↓</v>
      </c>
      <c r="V195" s="133" t="str">
        <f>R195&amp;S195&amp;T195&amp;U195</f>
        <v>↑↑↓↓</v>
      </c>
      <c r="W195" s="147" t="str" cm="1">
        <f t="array" ref="W195">INDEX($AL$2:$AL$82,MATCH(V195,$AK$2:$AK$82,0),0)</f>
        <v>年度により増減</v>
      </c>
      <c r="X195" s="145" t="str">
        <f>IF(F195-D195&gt;0,"↑",IF(F195-D195&lt;0,"↓","－"))</f>
        <v>↑</v>
      </c>
      <c r="Y195" s="146" t="str">
        <f>IF(V195="↓↑↓↓",IF(X195="↓","減少傾向","×"),"判定外")</f>
        <v>判定外</v>
      </c>
      <c r="Z195" s="147" t="str">
        <f>IF(V195="↑↓↑↑",IF(X195="↑","増加傾向","×"),"判定外")</f>
        <v>判定外</v>
      </c>
      <c r="AA195" s="148" t="str">
        <f>IF(G195-E195&gt;0,"↑",IF(G195-E195&lt;0,"↓","－"))</f>
        <v>↓</v>
      </c>
      <c r="AB195" s="146" t="str">
        <f>IF(V195="↓↓↑↓",IF(AA195="↓","減少傾向","×"),"判定外")</f>
        <v>判定外</v>
      </c>
      <c r="AC195" s="147" t="str">
        <f>IF(V195="↑↑↓↑",IF(AA195="↑","増加傾向","×"),"判定外")</f>
        <v>判定外</v>
      </c>
      <c r="AD195" s="149"/>
      <c r="AE195" s="213"/>
    </row>
    <row r="196" spans="1:38">
      <c r="B196" s="210"/>
      <c r="C196" s="139" t="s">
        <v>226</v>
      </c>
      <c r="D196" s="168">
        <f>ROUND('4-3.2020'!E7,1)</f>
        <v>18.2</v>
      </c>
      <c r="E196" s="168">
        <f>ROUND('4-3.2021'!E7,1)</f>
        <v>18.600000000000001</v>
      </c>
      <c r="F196" s="168">
        <f>ROUND('4-3.2022'!E7,1)</f>
        <v>18.2</v>
      </c>
      <c r="G196" s="168">
        <f>ROUND('4-3.2023'!E7,1)</f>
        <v>20.8</v>
      </c>
      <c r="H196" s="168">
        <f>ROUND('4-3.2024'!E7,1)</f>
        <v>20.6</v>
      </c>
      <c r="I196" s="141">
        <f>AVERAGE(D196:H196)</f>
        <v>19.28</v>
      </c>
      <c r="J196" s="142">
        <f>I196*0.97</f>
        <v>18.701599999999999</v>
      </c>
      <c r="K196" s="142">
        <f>I196*1.03</f>
        <v>19.858400000000003</v>
      </c>
      <c r="L196" s="133" t="str">
        <f>IF(AND(D196&gt;I196*0.97,D196&lt;I196*1.03),"○","×")</f>
        <v>×</v>
      </c>
      <c r="M196" s="133" t="str">
        <f>IF(AND(E196&gt;I196*0.97,E196&lt;I196*1.03),"○","×")</f>
        <v>×</v>
      </c>
      <c r="N196" s="133" t="str">
        <f>IF(AND(F196&gt;I196*0.97,F196&lt;I196*1.03),"○","×")</f>
        <v>×</v>
      </c>
      <c r="O196" s="133" t="str">
        <f>IF(AND(G196&gt;I196*0.97,G196&lt;I196*1.03),"○","×")</f>
        <v>×</v>
      </c>
      <c r="P196" s="133" t="str">
        <f>IF(AND(H196&gt;I196*0.97,H196&lt;I196*1.03),"○","×")</f>
        <v>×</v>
      </c>
      <c r="Q196" s="143" t="str">
        <f>IF(COUNTIF(L196:P196,"○")=5,"同程度","―")</f>
        <v>―</v>
      </c>
      <c r="R196" s="134" t="str">
        <f t="shared" si="29"/>
        <v>↑</v>
      </c>
      <c r="S196" s="133" t="str">
        <f t="shared" si="29"/>
        <v>↓</v>
      </c>
      <c r="T196" s="133" t="str">
        <f t="shared" si="29"/>
        <v>↑</v>
      </c>
      <c r="U196" s="133" t="str">
        <f t="shared" si="29"/>
        <v>↓</v>
      </c>
      <c r="V196" s="133" t="str">
        <f>R196&amp;S196&amp;T196&amp;U196</f>
        <v>↑↓↑↓</v>
      </c>
      <c r="W196" s="147" t="str" cm="1">
        <f t="array" ref="W196">INDEX($AL$2:$AL$82,MATCH(V196,$AK$2:$AK$82,0),0)</f>
        <v>隔年で増減</v>
      </c>
      <c r="X196" s="145" t="str">
        <f>IF(F196-D196&gt;0,"↑",IF(F196-D196&lt;0,"↓","－"))</f>
        <v>－</v>
      </c>
      <c r="Y196" s="146" t="str">
        <f>IF(V196="↓↑↓↓",IF(X196="↓","減少傾向","×"),"判定外")</f>
        <v>判定外</v>
      </c>
      <c r="Z196" s="147" t="str">
        <f>IF(V196="↑↓↑↑",IF(X196="↑","増加傾向","×"),"判定外")</f>
        <v>判定外</v>
      </c>
      <c r="AA196" s="148" t="str">
        <f>IF(G196-E196&gt;0,"↑",IF(G196-E196&lt;0,"↓","－"))</f>
        <v>↑</v>
      </c>
      <c r="AB196" s="146" t="str">
        <f>IF(V196="↓↓↑↓",IF(AA196="↓","減少傾向","×"),"判定外")</f>
        <v>判定外</v>
      </c>
      <c r="AC196" s="147" t="str">
        <f>IF(V196="↑↑↓↑",IF(AA196="↑","増加傾向","×"),"判定外")</f>
        <v>判定外</v>
      </c>
      <c r="AD196" s="149"/>
      <c r="AE196" s="213"/>
    </row>
    <row r="197" spans="1:38">
      <c r="B197" s="210"/>
      <c r="C197" s="139" t="s">
        <v>276</v>
      </c>
      <c r="D197" s="271">
        <f>ROUND(SUM(D195:D196),1)</f>
        <v>62.7</v>
      </c>
      <c r="E197" s="271">
        <f>ROUND(SUM(E195:E196),1)</f>
        <v>65.3</v>
      </c>
      <c r="F197" s="271">
        <f>ROUND(SUM(F195:F196),1)</f>
        <v>65.5</v>
      </c>
      <c r="G197" s="271">
        <f>ROUND(SUM(G195:G196),1)</f>
        <v>65</v>
      </c>
      <c r="H197" s="271">
        <f>ROUND(SUM(H195:H196),1)</f>
        <v>64.5</v>
      </c>
      <c r="I197" s="141">
        <f>AVERAGE(D197:H197)</f>
        <v>64.599999999999994</v>
      </c>
      <c r="J197" s="142">
        <f>I197*0.97</f>
        <v>62.661999999999992</v>
      </c>
      <c r="K197" s="142">
        <f>I197*1.03</f>
        <v>66.537999999999997</v>
      </c>
      <c r="L197" s="133" t="str">
        <f>IF(AND(D197&gt;I197*0.97,D197&lt;I197*1.03),"○","×")</f>
        <v>○</v>
      </c>
      <c r="M197" s="133" t="str">
        <f>IF(AND(E197&gt;I197*0.97,E197&lt;I197*1.03),"○","×")</f>
        <v>○</v>
      </c>
      <c r="N197" s="133" t="str">
        <f>IF(AND(F197&gt;I197*0.97,F197&lt;I197*1.03),"○","×")</f>
        <v>○</v>
      </c>
      <c r="O197" s="133" t="str">
        <f>IF(AND(G197&gt;I197*0.97,G197&lt;I197*1.03),"○","×")</f>
        <v>○</v>
      </c>
      <c r="P197" s="133" t="str">
        <f>IF(AND(H197&gt;I197*0.97,H197&lt;I197*1.03),"○","×")</f>
        <v>○</v>
      </c>
      <c r="Q197" s="143" t="str">
        <f>IF(COUNTIF(L197:P197,"○")=5,"同程度","―")</f>
        <v>同程度</v>
      </c>
      <c r="R197" s="134" t="str">
        <f t="shared" si="29"/>
        <v>↑</v>
      </c>
      <c r="S197" s="133" t="str">
        <f t="shared" si="29"/>
        <v>↑</v>
      </c>
      <c r="T197" s="133" t="str">
        <f t="shared" si="29"/>
        <v>↓</v>
      </c>
      <c r="U197" s="133" t="str">
        <f t="shared" si="29"/>
        <v>↓</v>
      </c>
      <c r="V197" s="133" t="str">
        <f>R197&amp;S197&amp;T197&amp;U197</f>
        <v>↑↑↓↓</v>
      </c>
      <c r="W197" s="147" t="str" cm="1">
        <f t="array" ref="W197">INDEX($AL$2:$AL$82,MATCH(V197,$AK$2:$AK$82,0),0)</f>
        <v>年度により増減</v>
      </c>
      <c r="X197" s="145" t="str">
        <f>IF(F197-D197&gt;0,"↑",IF(F197-D197&lt;0,"↓","－"))</f>
        <v>↑</v>
      </c>
      <c r="Y197" s="146" t="str">
        <f>IF(V197="↓↑↓↓",IF(X197="↓","減少傾向","×"),"判定外")</f>
        <v>判定外</v>
      </c>
      <c r="Z197" s="147" t="str">
        <f>IF(V197="↑↓↑↑",IF(X197="↑","増加傾向","×"),"判定外")</f>
        <v>判定外</v>
      </c>
      <c r="AA197" s="148" t="str">
        <f>IF(G197-E197&gt;0,"↑",IF(G197-E197&lt;0,"↓","－"))</f>
        <v>↓</v>
      </c>
      <c r="AB197" s="146" t="str">
        <f>IF(V197="↓↓↑↓",IF(AA197="↓","減少傾向","×"),"判定外")</f>
        <v>判定外</v>
      </c>
      <c r="AC197" s="147" t="str">
        <f>IF(V197="↑↑↓↑",IF(AA197="↑","増加傾向","×"),"判定外")</f>
        <v>判定外</v>
      </c>
      <c r="AD197" s="150" t="s">
        <v>298</v>
      </c>
      <c r="AE197" s="213"/>
    </row>
    <row r="198" spans="1:38" s="111" customFormat="1" ht="14.25" thickBot="1">
      <c r="B198" s="210"/>
      <c r="C198" s="139" t="s">
        <v>277</v>
      </c>
      <c r="D198" s="151">
        <f>ROUND(D196/D197,3)</f>
        <v>0.28999999999999998</v>
      </c>
      <c r="E198" s="151">
        <f>ROUND(E196/E197,3)</f>
        <v>0.28499999999999998</v>
      </c>
      <c r="F198" s="151">
        <f>ROUND(F196/F197,3)</f>
        <v>0.27800000000000002</v>
      </c>
      <c r="G198" s="151">
        <f>ROUND(G196/G197,3)</f>
        <v>0.32</v>
      </c>
      <c r="H198" s="151">
        <f>ROUND(H196/H197,3)</f>
        <v>0.31900000000000001</v>
      </c>
      <c r="I198" s="152">
        <f>AVERAGE(D198:H198)</f>
        <v>0.2984</v>
      </c>
      <c r="J198" s="153">
        <f>I198-0.03</f>
        <v>0.26839999999999997</v>
      </c>
      <c r="K198" s="153">
        <f>I198+0.03</f>
        <v>0.32840000000000003</v>
      </c>
      <c r="L198" s="117" t="str">
        <f>IF(AND(D198&gt;I198-0.03,D198&lt;I198+0.03),"○","×")</f>
        <v>○</v>
      </c>
      <c r="M198" s="117" t="str">
        <f>IF(AND(E198&gt;I198-0.03,E198&lt;I198+0.03),"○","×")</f>
        <v>○</v>
      </c>
      <c r="N198" s="117" t="str">
        <f>IF(AND(F198&gt;I198-0.03,F198&lt;I198+0.03),"○","×")</f>
        <v>○</v>
      </c>
      <c r="O198" s="117" t="str">
        <f>IF(AND(G198&gt;I198-0.03,G198&lt;I198+0.03),"○","×")</f>
        <v>○</v>
      </c>
      <c r="P198" s="117" t="str">
        <f>IF(AND(H198&gt;I198-0.03,H198&lt;I198+0.03),"○","×")</f>
        <v>○</v>
      </c>
      <c r="Q198" s="154" t="str">
        <f>IF(COUNTIF(L198:P198,"○")=5,"同程度","―")</f>
        <v>同程度</v>
      </c>
      <c r="R198" s="155" t="str">
        <f t="shared" si="29"/>
        <v>↓</v>
      </c>
      <c r="S198" s="117" t="str">
        <f t="shared" si="29"/>
        <v>↓</v>
      </c>
      <c r="T198" s="117" t="str">
        <f t="shared" si="29"/>
        <v>↑</v>
      </c>
      <c r="U198" s="117" t="str">
        <f t="shared" si="29"/>
        <v>↓</v>
      </c>
      <c r="V198" s="117" t="str">
        <f>R198&amp;S198&amp;T198&amp;U198</f>
        <v>↓↓↑↓</v>
      </c>
      <c r="W198" s="159" t="str" cm="1">
        <f t="array" ref="W198">INDEX($AL$2:$AL$82,MATCH(V198,$AK$2:$AK$82,0),0)</f>
        <v>年度により増減</v>
      </c>
      <c r="X198" s="157" t="str">
        <f>IF(F198-D198&gt;0,"↑",IF(F198-D198&lt;0,"↓","－"))</f>
        <v>↓</v>
      </c>
      <c r="Y198" s="158" t="str">
        <f>IF(V198="↓↑↓↓",IF(X198="↓","減少傾向","×"),"判定外")</f>
        <v>判定外</v>
      </c>
      <c r="Z198" s="159" t="str">
        <f>IF(V198="↑↓↑↑",IF(X198="↑","増加傾向","×"),"判定外")</f>
        <v>判定外</v>
      </c>
      <c r="AA198" s="160" t="str">
        <f>IF(G198-E198&gt;0,"↑",IF(G198-E198&lt;0,"↓","－"))</f>
        <v>↑</v>
      </c>
      <c r="AB198" s="158" t="str">
        <f>IF(V198="↓↓↑↓",IF(AA198="↓","減少傾向","×"),"判定外")</f>
        <v>×</v>
      </c>
      <c r="AC198" s="159" t="str">
        <f>IF(V198="↑↑↓↑",IF(AA198="↑","増加傾向","×"),"判定外")</f>
        <v>判定外</v>
      </c>
      <c r="AD198" s="161" t="s">
        <v>298</v>
      </c>
      <c r="AE198" s="213"/>
      <c r="AF198" s="102"/>
      <c r="AG198" s="102"/>
      <c r="AH198" s="102"/>
      <c r="AI198" s="102"/>
      <c r="AJ198" s="102"/>
      <c r="AK198" s="102"/>
      <c r="AL198" s="102"/>
    </row>
    <row r="199" spans="1:38">
      <c r="B199" s="210"/>
      <c r="C199" s="139" t="s">
        <v>279</v>
      </c>
      <c r="D199" s="36">
        <f>COUNTIFS('4-3.2020'!B12:B97,"G",'4-3.2020'!D12:D97,"&lt;&gt;")</f>
        <v>25</v>
      </c>
      <c r="E199" s="36">
        <f>COUNTIFS('4-3.2021'!B12:B97,"G",'4-3.2021'!D12:D97,"&lt;&gt;")</f>
        <v>25</v>
      </c>
      <c r="F199" s="36">
        <f>COUNTIFS('4-3.2022'!B12:B97,"G",'4-3.2022'!D12:D97,"&lt;&gt;")</f>
        <v>25</v>
      </c>
      <c r="G199" s="36">
        <f>COUNTIFS('4-3.2023'!B12:B97,"G",'4-3.2023'!D12:D97,"&lt;&gt;")</f>
        <v>25</v>
      </c>
      <c r="H199" s="36">
        <f>COUNTIFS('4-3.2024'!B12:B97,"G",'4-3.2024'!D12:D97,"&lt;&gt;")</f>
        <v>25</v>
      </c>
      <c r="I199" s="214"/>
      <c r="J199" s="214"/>
      <c r="K199" s="214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4"/>
      <c r="X199" s="215"/>
      <c r="Y199" s="214"/>
      <c r="Z199" s="214"/>
      <c r="AA199" s="215"/>
      <c r="AB199" s="214"/>
      <c r="AC199" s="214"/>
      <c r="AD199" s="216"/>
      <c r="AE199" s="213"/>
    </row>
    <row r="200" spans="1:38" ht="14.25" thickBot="1">
      <c r="B200" s="217"/>
      <c r="C200" s="218"/>
      <c r="D200" s="219"/>
      <c r="E200" s="219"/>
      <c r="F200" s="219"/>
      <c r="G200" s="219"/>
      <c r="H200" s="219"/>
      <c r="I200" s="220"/>
      <c r="J200" s="220"/>
      <c r="K200" s="220"/>
      <c r="L200" s="221"/>
      <c r="M200" s="221"/>
      <c r="N200" s="221"/>
      <c r="O200" s="221"/>
      <c r="P200" s="221"/>
      <c r="Q200" s="221"/>
      <c r="R200" s="221"/>
      <c r="S200" s="221"/>
      <c r="T200" s="221"/>
      <c r="U200" s="221"/>
      <c r="V200" s="221"/>
      <c r="W200" s="220"/>
      <c r="X200" s="221"/>
      <c r="Y200" s="220"/>
      <c r="Z200" s="220"/>
      <c r="AA200" s="221"/>
      <c r="AB200" s="220"/>
      <c r="AC200" s="220"/>
      <c r="AD200" s="222"/>
      <c r="AE200" s="223"/>
    </row>
    <row r="201" spans="1:38" ht="14.25" thickBot="1"/>
    <row r="202" spans="1:38" ht="14.25" thickBot="1">
      <c r="B202" s="203" t="s">
        <v>418</v>
      </c>
      <c r="C202" s="204"/>
      <c r="D202" s="205"/>
      <c r="E202" s="205"/>
      <c r="F202" s="205"/>
      <c r="G202" s="205"/>
      <c r="H202" s="205"/>
      <c r="I202" s="206"/>
      <c r="J202" s="206"/>
      <c r="K202" s="206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6"/>
      <c r="X202" s="207"/>
      <c r="Y202" s="206"/>
      <c r="Z202" s="206"/>
      <c r="AA202" s="207"/>
      <c r="AB202" s="206"/>
      <c r="AC202" s="206"/>
      <c r="AD202" s="208"/>
      <c r="AE202" s="209"/>
    </row>
    <row r="203" spans="1:38">
      <c r="B203" s="210"/>
      <c r="C203" s="211"/>
      <c r="D203" s="212"/>
      <c r="E203" s="212"/>
      <c r="F203" s="212"/>
      <c r="G203" s="212"/>
      <c r="H203" s="212"/>
      <c r="I203" s="324" t="s">
        <v>307</v>
      </c>
      <c r="J203" s="321"/>
      <c r="K203" s="321"/>
      <c r="L203" s="325"/>
      <c r="M203" s="325"/>
      <c r="N203" s="325"/>
      <c r="O203" s="325"/>
      <c r="P203" s="325"/>
      <c r="Q203" s="336" t="s">
        <v>308</v>
      </c>
      <c r="R203" s="324" t="s">
        <v>309</v>
      </c>
      <c r="S203" s="325"/>
      <c r="T203" s="325"/>
      <c r="U203" s="325"/>
      <c r="V203" s="326" t="s">
        <v>310</v>
      </c>
      <c r="W203" s="327"/>
      <c r="X203" s="330" t="s">
        <v>311</v>
      </c>
      <c r="Y203" s="332" t="s">
        <v>312</v>
      </c>
      <c r="Z203" s="333"/>
      <c r="AA203" s="334" t="s">
        <v>313</v>
      </c>
      <c r="AB203" s="332" t="s">
        <v>314</v>
      </c>
      <c r="AC203" s="333"/>
      <c r="AD203" s="338" t="s">
        <v>315</v>
      </c>
      <c r="AE203" s="224"/>
      <c r="AK203" s="111"/>
      <c r="AL203" s="111"/>
    </row>
    <row r="204" spans="1:38">
      <c r="B204" s="225"/>
      <c r="C204" s="139" t="s">
        <v>243</v>
      </c>
      <c r="D204" s="274" t="str">
        <f ca="1">Q1</f>
        <v>R2</v>
      </c>
      <c r="E204" s="274" t="str">
        <f ca="1">R1</f>
        <v>R3</v>
      </c>
      <c r="F204" s="274" t="str">
        <f ca="1">S1</f>
        <v>R4</v>
      </c>
      <c r="G204" s="274" t="str">
        <f ca="1">T1</f>
        <v>R5</v>
      </c>
      <c r="H204" s="274" t="str">
        <f ca="1">U1</f>
        <v>R6</v>
      </c>
      <c r="I204" s="131" t="s">
        <v>318</v>
      </c>
      <c r="J204" s="132">
        <v>-0.03</v>
      </c>
      <c r="K204" s="132">
        <v>0.03</v>
      </c>
      <c r="L204" s="274" t="str">
        <f ca="1">Q1</f>
        <v>R2</v>
      </c>
      <c r="M204" s="274" t="str">
        <f ca="1">R1</f>
        <v>R3</v>
      </c>
      <c r="N204" s="274" t="str">
        <f ca="1">S1</f>
        <v>R4</v>
      </c>
      <c r="O204" s="274" t="str">
        <f ca="1">T1</f>
        <v>R5</v>
      </c>
      <c r="P204" s="274" t="str">
        <f ca="1">U1</f>
        <v>R6</v>
      </c>
      <c r="Q204" s="337"/>
      <c r="R204" s="134" t="s">
        <v>319</v>
      </c>
      <c r="S204" s="133" t="s">
        <v>320</v>
      </c>
      <c r="T204" s="133" t="s">
        <v>321</v>
      </c>
      <c r="U204" s="133" t="s">
        <v>322</v>
      </c>
      <c r="V204" s="328"/>
      <c r="W204" s="329"/>
      <c r="X204" s="331"/>
      <c r="Y204" s="135" t="s">
        <v>323</v>
      </c>
      <c r="Z204" s="136" t="s">
        <v>324</v>
      </c>
      <c r="AA204" s="335"/>
      <c r="AB204" s="137" t="s">
        <v>325</v>
      </c>
      <c r="AC204" s="138" t="s">
        <v>326</v>
      </c>
      <c r="AD204" s="339"/>
      <c r="AE204" s="213"/>
      <c r="AF204" s="111"/>
      <c r="AG204" s="111"/>
      <c r="AJ204" s="111"/>
    </row>
    <row r="205" spans="1:38">
      <c r="B205" s="210"/>
      <c r="C205" s="139" t="s">
        <v>225</v>
      </c>
      <c r="D205" s="270">
        <f ca="1">SUMIF('4.経年データ（専攻単位）'!A:A,D114,'4.経年データ（専攻単位）'!R:R)</f>
        <v>2</v>
      </c>
      <c r="E205" s="270">
        <f ca="1">SUMIF('4.経年データ（専攻単位）'!A:A,E114,'4.経年データ（専攻単位）'!R:R)</f>
        <v>1</v>
      </c>
      <c r="F205" s="270">
        <f ca="1">SUMIF('4.経年データ（専攻単位）'!A:A,F114,'4.経年データ（専攻単位）'!R:R)</f>
        <v>7</v>
      </c>
      <c r="G205" s="270">
        <f ca="1">SUMIF('4.経年データ（専攻単位）'!A:A,G114,'4.経年データ（専攻単位）'!R:R)</f>
        <v>3</v>
      </c>
      <c r="H205" s="270">
        <f ca="1">SUMIF('4.経年データ（専攻単位）'!A:A,H114,'4.経年データ（専攻単位）'!R:R)</f>
        <v>6</v>
      </c>
      <c r="I205" s="141">
        <f ca="1">AVERAGE(D205:H205)</f>
        <v>3.8</v>
      </c>
      <c r="J205" s="142">
        <f ca="1">I205*0.97</f>
        <v>3.6859999999999999</v>
      </c>
      <c r="K205" s="142">
        <f ca="1">I205*1.03</f>
        <v>3.9139999999999997</v>
      </c>
      <c r="L205" s="133" t="str">
        <f ca="1">IF(AND(D205&gt;I205*0.97,D205&lt;I205*1.03),"○","×")</f>
        <v>×</v>
      </c>
      <c r="M205" s="133" t="str">
        <f ca="1">IF(AND(E205&gt;I205*0.97,E205&lt;I205*1.03),"○","×")</f>
        <v>×</v>
      </c>
      <c r="N205" s="133" t="str">
        <f ca="1">IF(AND(F205&gt;I205*0.97,F205&lt;I205*1.03),"○","×")</f>
        <v>×</v>
      </c>
      <c r="O205" s="133" t="str">
        <f ca="1">IF(AND(G205&gt;I205*0.97,G205&lt;I205*1.03),"○","×")</f>
        <v>×</v>
      </c>
      <c r="P205" s="133" t="str">
        <f ca="1">IF(AND(H205&gt;I205*0.97,H205&lt;I205*1.03),"○","×")</f>
        <v>×</v>
      </c>
      <c r="Q205" s="143" t="str">
        <f ca="1">IF(COUNTIF(L205:P205,"○")=5,"同程度","―")</f>
        <v>―</v>
      </c>
      <c r="R205" s="134" t="str">
        <f t="shared" ref="R205:U208" ca="1" si="30">IF(E205-D205&gt;0,"↑",IF(E205-D205&lt;0,"↓","－"))</f>
        <v>↓</v>
      </c>
      <c r="S205" s="133" t="str">
        <f t="shared" ca="1" si="30"/>
        <v>↑</v>
      </c>
      <c r="T205" s="133" t="str">
        <f t="shared" ca="1" si="30"/>
        <v>↓</v>
      </c>
      <c r="U205" s="133" t="str">
        <f t="shared" ca="1" si="30"/>
        <v>↑</v>
      </c>
      <c r="V205" s="133" t="str">
        <f ca="1">R205&amp;S205&amp;T205&amp;U205</f>
        <v>↓↑↓↑</v>
      </c>
      <c r="W205" s="147" t="str" cm="1">
        <f t="array" aca="1" ref="W205" ca="1">INDEX($AL$2:$AL$82,MATCH(V205,$AK$2:$AK$82,0),0)</f>
        <v>隔年で増減</v>
      </c>
      <c r="X205" s="145" t="str">
        <f ca="1">IF(F205-D205&gt;0,"↑",IF(F205-D205&lt;0,"↓","－"))</f>
        <v>↑</v>
      </c>
      <c r="Y205" s="146" t="str">
        <f ca="1">IF(V205="↓↑↓↓",IF(X205="↓","減少傾向","×"),"判定外")</f>
        <v>判定外</v>
      </c>
      <c r="Z205" s="147" t="str">
        <f ca="1">IF(V205="↑↓↑↑",IF(X205="↑","増加傾向","×"),"判定外")</f>
        <v>判定外</v>
      </c>
      <c r="AA205" s="148" t="str">
        <f ca="1">IF(G205-E205&gt;0,"↑",IF(G205-E205&lt;0,"↓","－"))</f>
        <v>↑</v>
      </c>
      <c r="AB205" s="146" t="str">
        <f ca="1">IF(V205="↓↓↑↓",IF(AA205="↓","減少傾向","×"),"判定外")</f>
        <v>判定外</v>
      </c>
      <c r="AC205" s="147" t="str">
        <f ca="1">IF(V205="↑↑↓↑",IF(AA205="↑","増加傾向","×"),"判定外")</f>
        <v>判定外</v>
      </c>
      <c r="AD205" s="149"/>
      <c r="AE205" s="213"/>
    </row>
    <row r="206" spans="1:38" s="111" customFormat="1">
      <c r="A206" s="102"/>
      <c r="B206" s="210"/>
      <c r="C206" s="139" t="s">
        <v>226</v>
      </c>
      <c r="D206" s="275">
        <f ca="1">SUMIF('4.経年データ（専攻単位）'!A:A,D114,'4.経年データ（専攻単位）'!S:S)</f>
        <v>1</v>
      </c>
      <c r="E206" s="275">
        <f ca="1">SUMIF('4.経年データ（専攻単位）'!A:A,E114,'4.経年データ（専攻単位）'!S:S)</f>
        <v>0</v>
      </c>
      <c r="F206" s="275">
        <f ca="1">SUMIF('4.経年データ（専攻単位）'!A:A,F114,'4.経年データ（専攻単位）'!S:S)</f>
        <v>1</v>
      </c>
      <c r="G206" s="275">
        <f ca="1">SUMIF('4.経年データ（専攻単位）'!A:A,G114,'4.経年データ（専攻単位）'!S:S)</f>
        <v>1</v>
      </c>
      <c r="H206" s="275">
        <f ca="1">SUMIF('4.経年データ（専攻単位）'!A:A,H114,'4.経年データ（専攻単位）'!S:S)</f>
        <v>0</v>
      </c>
      <c r="I206" s="141">
        <f ca="1">AVERAGE(D206:H206)</f>
        <v>0.6</v>
      </c>
      <c r="J206" s="142">
        <f ca="1">I206*0.97</f>
        <v>0.58199999999999996</v>
      </c>
      <c r="K206" s="142">
        <f ca="1">I206*1.03</f>
        <v>0.61799999999999999</v>
      </c>
      <c r="L206" s="133" t="str">
        <f ca="1">IF(AND(D206&gt;I206*0.97,D206&lt;I206*1.03),"○","×")</f>
        <v>×</v>
      </c>
      <c r="M206" s="133" t="str">
        <f ca="1">IF(AND(E206&gt;I206*0.97,E206&lt;I206*1.03),"○","×")</f>
        <v>×</v>
      </c>
      <c r="N206" s="133" t="str">
        <f ca="1">IF(AND(F206&gt;I206*0.97,F206&lt;I206*1.03),"○","×")</f>
        <v>×</v>
      </c>
      <c r="O206" s="133" t="str">
        <f ca="1">IF(AND(G206&gt;I206*0.97,G206&lt;I206*1.03),"○","×")</f>
        <v>×</v>
      </c>
      <c r="P206" s="133" t="str">
        <f ca="1">IF(AND(H206&gt;I206*0.97,H206&lt;I206*1.03),"○","×")</f>
        <v>×</v>
      </c>
      <c r="Q206" s="143" t="str">
        <f ca="1">IF(COUNTIF(L206:P206,"○")=5,"同程度","―")</f>
        <v>―</v>
      </c>
      <c r="R206" s="134" t="str">
        <f t="shared" ca="1" si="30"/>
        <v>↓</v>
      </c>
      <c r="S206" s="133" t="str">
        <f t="shared" ca="1" si="30"/>
        <v>↑</v>
      </c>
      <c r="T206" s="133" t="str">
        <f t="shared" ca="1" si="30"/>
        <v>－</v>
      </c>
      <c r="U206" s="133" t="str">
        <f t="shared" ca="1" si="30"/>
        <v>↓</v>
      </c>
      <c r="V206" s="133" t="str">
        <f ca="1">R206&amp;S206&amp;T206&amp;U206</f>
        <v>↓↑－↓</v>
      </c>
      <c r="W206" s="147" t="str" cm="1">
        <f t="array" aca="1" ref="W206" ca="1">INDEX($AL$2:$AL$82,MATCH(V206,$AK$2:$AK$82,0),0)</f>
        <v>年度により増減</v>
      </c>
      <c r="X206" s="145" t="str">
        <f ca="1">IF(F206-D206&gt;0,"↑",IF(F206-D206&lt;0,"↓","－"))</f>
        <v>－</v>
      </c>
      <c r="Y206" s="146" t="str">
        <f ca="1">IF(V206="↓↑↓↓",IF(X206="↓","減少傾向","×"),"判定外")</f>
        <v>判定外</v>
      </c>
      <c r="Z206" s="147" t="str">
        <f ca="1">IF(V206="↑↓↑↑",IF(X206="↑","増加傾向","×"),"判定外")</f>
        <v>判定外</v>
      </c>
      <c r="AA206" s="148" t="str">
        <f ca="1">IF(G206-E206&gt;0,"↑",IF(G206-E206&lt;0,"↓","－"))</f>
        <v>↑</v>
      </c>
      <c r="AB206" s="146" t="str">
        <f ca="1">IF(V206="↓↓↑↓",IF(AA206="↓","減少傾向","×"),"判定外")</f>
        <v>判定外</v>
      </c>
      <c r="AC206" s="147" t="str">
        <f ca="1">IF(V206="↑↑↓↑",IF(AA206="↑","増加傾向","×"),"判定外")</f>
        <v>判定外</v>
      </c>
      <c r="AD206" s="149"/>
      <c r="AE206" s="213"/>
      <c r="AF206" s="102"/>
      <c r="AG206" s="102"/>
      <c r="AH206" s="102"/>
      <c r="AI206" s="102"/>
      <c r="AJ206" s="102"/>
      <c r="AK206" s="102"/>
      <c r="AL206" s="102"/>
    </row>
    <row r="207" spans="1:38">
      <c r="B207" s="210"/>
      <c r="C207" s="139" t="s">
        <v>276</v>
      </c>
      <c r="D207" s="140">
        <f ca="1">SUM(D205:D206)</f>
        <v>3</v>
      </c>
      <c r="E207" s="140">
        <f ca="1">SUM(E205:E206)</f>
        <v>1</v>
      </c>
      <c r="F207" s="140">
        <f ca="1">SUM(F205:F206)</f>
        <v>8</v>
      </c>
      <c r="G207" s="140">
        <f ca="1">SUM(G205:G206)</f>
        <v>4</v>
      </c>
      <c r="H207" s="140">
        <f ca="1">SUM(H205:H206)</f>
        <v>6</v>
      </c>
      <c r="I207" s="141">
        <f ca="1">AVERAGE(D207:H207)</f>
        <v>4.4000000000000004</v>
      </c>
      <c r="J207" s="142">
        <f ca="1">I207*0.97</f>
        <v>4.2679999999999998</v>
      </c>
      <c r="K207" s="142">
        <f ca="1">I207*1.03</f>
        <v>4.5320000000000009</v>
      </c>
      <c r="L207" s="133" t="str">
        <f ca="1">IF(AND(D207&gt;I207*0.97,D207&lt;I207*1.03),"○","×")</f>
        <v>×</v>
      </c>
      <c r="M207" s="133" t="str">
        <f ca="1">IF(AND(E207&gt;I207*0.97,E207&lt;I207*1.03),"○","×")</f>
        <v>×</v>
      </c>
      <c r="N207" s="133" t="str">
        <f ca="1">IF(AND(F207&gt;I207*0.97,F207&lt;I207*1.03),"○","×")</f>
        <v>×</v>
      </c>
      <c r="O207" s="133" t="str">
        <f ca="1">IF(AND(G207&gt;I207*0.97,G207&lt;I207*1.03),"○","×")</f>
        <v>×</v>
      </c>
      <c r="P207" s="133" t="str">
        <f ca="1">IF(AND(H207&gt;I207*0.97,H207&lt;I207*1.03),"○","×")</f>
        <v>×</v>
      </c>
      <c r="Q207" s="143" t="str">
        <f ca="1">IF(COUNTIF(L207:P207,"○")=5,"同程度","―")</f>
        <v>―</v>
      </c>
      <c r="R207" s="134" t="str">
        <f t="shared" ca="1" si="30"/>
        <v>↓</v>
      </c>
      <c r="S207" s="133" t="str">
        <f t="shared" ca="1" si="30"/>
        <v>↑</v>
      </c>
      <c r="T207" s="133" t="str">
        <f t="shared" ca="1" si="30"/>
        <v>↓</v>
      </c>
      <c r="U207" s="133" t="str">
        <f t="shared" ca="1" si="30"/>
        <v>↑</v>
      </c>
      <c r="V207" s="133" t="str">
        <f ca="1">R207&amp;S207&amp;T207&amp;U207</f>
        <v>↓↑↓↑</v>
      </c>
      <c r="W207" s="147" t="str" cm="1">
        <f t="array" aca="1" ref="W207" ca="1">INDEX($AL$2:$AL$82,MATCH(V207,$AK$2:$AK$82,0),0)</f>
        <v>隔年で増減</v>
      </c>
      <c r="X207" s="145" t="str">
        <f ca="1">IF(F207-D207&gt;0,"↑",IF(F207-D207&lt;0,"↓","－"))</f>
        <v>↑</v>
      </c>
      <c r="Y207" s="146" t="str">
        <f ca="1">IF(V207="↓↑↓↓",IF(X207="↓","減少傾向","×"),"判定外")</f>
        <v>判定外</v>
      </c>
      <c r="Z207" s="147" t="str">
        <f ca="1">IF(V207="↑↓↑↑",IF(X207="↑","増加傾向","×"),"判定外")</f>
        <v>判定外</v>
      </c>
      <c r="AA207" s="148" t="str">
        <f ca="1">IF(G207-E207&gt;0,"↑",IF(G207-E207&lt;0,"↓","－"))</f>
        <v>↑</v>
      </c>
      <c r="AB207" s="146" t="str">
        <f ca="1">IF(V207="↓↓↑↓",IF(AA207="↓","減少傾向","×"),"判定外")</f>
        <v>判定外</v>
      </c>
      <c r="AC207" s="147" t="str">
        <f ca="1">IF(V207="↑↑↓↑",IF(AA207="↑","増加傾向","×"),"判定外")</f>
        <v>判定外</v>
      </c>
      <c r="AD207" s="150" t="s">
        <v>249</v>
      </c>
      <c r="AE207" s="213"/>
    </row>
    <row r="208" spans="1:38" ht="27.75" thickBot="1">
      <c r="B208" s="210"/>
      <c r="C208" s="139" t="s">
        <v>278</v>
      </c>
      <c r="D208" s="151">
        <f ca="1">ROUND(D206/D207,3)</f>
        <v>0.33300000000000002</v>
      </c>
      <c r="E208" s="151">
        <f ca="1">ROUND(E206/E207,3)</f>
        <v>0</v>
      </c>
      <c r="F208" s="151">
        <f ca="1">ROUND(F206/F207,3)</f>
        <v>0.125</v>
      </c>
      <c r="G208" s="151">
        <f ca="1">ROUND(G206/G207,3)</f>
        <v>0.25</v>
      </c>
      <c r="H208" s="151">
        <f ca="1">ROUND(H206/H207,3)</f>
        <v>0</v>
      </c>
      <c r="I208" s="152">
        <f ca="1">AVERAGE(D208:H208)</f>
        <v>0.1416</v>
      </c>
      <c r="J208" s="153">
        <f ca="1">I208-0.03</f>
        <v>0.1116</v>
      </c>
      <c r="K208" s="153">
        <f ca="1">I208+0.03</f>
        <v>0.1716</v>
      </c>
      <c r="L208" s="117" t="str">
        <f ca="1">IF(AND(D208&gt;I208-0.03,D208&lt;I208+0.03),"○","×")</f>
        <v>×</v>
      </c>
      <c r="M208" s="117" t="str">
        <f ca="1">IF(AND(E208&gt;I208-0.03,E208&lt;I208+0.03),"○","×")</f>
        <v>×</v>
      </c>
      <c r="N208" s="117" t="str">
        <f ca="1">IF(AND(F208&gt;I208-0.03,F208&lt;I208+0.03),"○","×")</f>
        <v>○</v>
      </c>
      <c r="O208" s="117" t="str">
        <f ca="1">IF(AND(G208&gt;I208-0.03,G208&lt;I208+0.03),"○","×")</f>
        <v>×</v>
      </c>
      <c r="P208" s="117" t="str">
        <f ca="1">IF(AND(H208&gt;I208-0.03,H208&lt;I208+0.03),"○","×")</f>
        <v>×</v>
      </c>
      <c r="Q208" s="154" t="str">
        <f ca="1">IF(COUNTIF(L208:P208,"○")=5,"同程度","―")</f>
        <v>―</v>
      </c>
      <c r="R208" s="155" t="str">
        <f t="shared" ca="1" si="30"/>
        <v>↓</v>
      </c>
      <c r="S208" s="117" t="str">
        <f t="shared" ca="1" si="30"/>
        <v>↑</v>
      </c>
      <c r="T208" s="117" t="str">
        <f t="shared" ca="1" si="30"/>
        <v>↑</v>
      </c>
      <c r="U208" s="117" t="str">
        <f t="shared" ca="1" si="30"/>
        <v>↓</v>
      </c>
      <c r="V208" s="117" t="str">
        <f ca="1">R208&amp;S208&amp;T208&amp;U208</f>
        <v>↓↑↑↓</v>
      </c>
      <c r="W208" s="159" t="str" cm="1">
        <f t="array" aca="1" ref="W208" ca="1">INDEX($AL$2:$AL$82,MATCH(V208,$AK$2:$AK$82,0),0)</f>
        <v>年度により増減</v>
      </c>
      <c r="X208" s="157" t="str">
        <f ca="1">IF(F208-D208&gt;0,"↑",IF(F208-D208&lt;0,"↓","－"))</f>
        <v>↓</v>
      </c>
      <c r="Y208" s="158" t="str">
        <f ca="1">IF(V208="↓↑↓↓",IF(X208="↓","減少傾向","×"),"判定外")</f>
        <v>判定外</v>
      </c>
      <c r="Z208" s="159" t="str">
        <f ca="1">IF(V208="↑↓↑↑",IF(X208="↑","増加傾向","×"),"判定外")</f>
        <v>判定外</v>
      </c>
      <c r="AA208" s="160" t="str">
        <f ca="1">IF(G208-E208&gt;0,"↑",IF(G208-E208&lt;0,"↓","－"))</f>
        <v>↑</v>
      </c>
      <c r="AB208" s="158" t="str">
        <f ca="1">IF(V208="↓↓↑↓",IF(AA208="↓","減少傾向","×"),"判定外")</f>
        <v>判定外</v>
      </c>
      <c r="AC208" s="159" t="str">
        <f ca="1">IF(V208="↑↑↓↑",IF(AA208="↑","増加傾向","×"),"判定外")</f>
        <v>判定外</v>
      </c>
      <c r="AD208" s="161" t="s">
        <v>317</v>
      </c>
      <c r="AE208" s="213"/>
    </row>
    <row r="209" spans="1:38" ht="14.25" thickBot="1">
      <c r="B209" s="210"/>
      <c r="C209" s="211"/>
      <c r="D209" s="212"/>
      <c r="E209" s="212"/>
      <c r="F209" s="212"/>
      <c r="G209" s="212"/>
      <c r="H209" s="212"/>
      <c r="I209" s="214"/>
      <c r="J209" s="214"/>
      <c r="K209" s="214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4"/>
      <c r="X209" s="215"/>
      <c r="Y209" s="214"/>
      <c r="Z209" s="214"/>
      <c r="AA209" s="215"/>
      <c r="AB209" s="214"/>
      <c r="AC209" s="214"/>
      <c r="AD209" s="216"/>
      <c r="AE209" s="213"/>
    </row>
    <row r="210" spans="1:38">
      <c r="B210" s="210"/>
      <c r="C210" s="211"/>
      <c r="D210" s="212"/>
      <c r="E210" s="212"/>
      <c r="F210" s="212"/>
      <c r="G210" s="212"/>
      <c r="H210" s="212"/>
      <c r="I210" s="324" t="s">
        <v>307</v>
      </c>
      <c r="J210" s="321"/>
      <c r="K210" s="321"/>
      <c r="L210" s="325"/>
      <c r="M210" s="325"/>
      <c r="N210" s="325"/>
      <c r="O210" s="325"/>
      <c r="P210" s="325"/>
      <c r="Q210" s="336" t="s">
        <v>308</v>
      </c>
      <c r="R210" s="324" t="s">
        <v>309</v>
      </c>
      <c r="S210" s="325"/>
      <c r="T210" s="325"/>
      <c r="U210" s="325"/>
      <c r="V210" s="326" t="s">
        <v>310</v>
      </c>
      <c r="W210" s="327"/>
      <c r="X210" s="330" t="s">
        <v>311</v>
      </c>
      <c r="Y210" s="332" t="s">
        <v>312</v>
      </c>
      <c r="Z210" s="333"/>
      <c r="AA210" s="334" t="s">
        <v>313</v>
      </c>
      <c r="AB210" s="332" t="s">
        <v>314</v>
      </c>
      <c r="AC210" s="333"/>
      <c r="AD210" s="338" t="s">
        <v>315</v>
      </c>
      <c r="AE210" s="213"/>
    </row>
    <row r="211" spans="1:38">
      <c r="B211" s="225"/>
      <c r="C211" s="139" t="s">
        <v>244</v>
      </c>
      <c r="D211" s="274" t="str">
        <f ca="1">Q1</f>
        <v>R2</v>
      </c>
      <c r="E211" s="274" t="str">
        <f ca="1">R1</f>
        <v>R3</v>
      </c>
      <c r="F211" s="274" t="str">
        <f ca="1">S1</f>
        <v>R4</v>
      </c>
      <c r="G211" s="274" t="str">
        <f ca="1">T1</f>
        <v>R5</v>
      </c>
      <c r="H211" s="274" t="str">
        <f ca="1">U1</f>
        <v>R6</v>
      </c>
      <c r="I211" s="131" t="s">
        <v>318</v>
      </c>
      <c r="J211" s="132">
        <v>-0.03</v>
      </c>
      <c r="K211" s="132">
        <v>0.03</v>
      </c>
      <c r="L211" s="274" t="str">
        <f ca="1">Q1</f>
        <v>R2</v>
      </c>
      <c r="M211" s="274" t="str">
        <f ca="1">R1</f>
        <v>R3</v>
      </c>
      <c r="N211" s="274" t="str">
        <f ca="1">S1</f>
        <v>R4</v>
      </c>
      <c r="O211" s="274" t="str">
        <f ca="1">T1</f>
        <v>R5</v>
      </c>
      <c r="P211" s="274" t="str">
        <f ca="1">U1</f>
        <v>R6</v>
      </c>
      <c r="Q211" s="337"/>
      <c r="R211" s="134" t="s">
        <v>319</v>
      </c>
      <c r="S211" s="133" t="s">
        <v>320</v>
      </c>
      <c r="T211" s="133" t="s">
        <v>321</v>
      </c>
      <c r="U211" s="133" t="s">
        <v>322</v>
      </c>
      <c r="V211" s="328"/>
      <c r="W211" s="329"/>
      <c r="X211" s="331"/>
      <c r="Y211" s="135" t="s">
        <v>323</v>
      </c>
      <c r="Z211" s="136" t="s">
        <v>324</v>
      </c>
      <c r="AA211" s="335"/>
      <c r="AB211" s="137" t="s">
        <v>325</v>
      </c>
      <c r="AC211" s="138" t="s">
        <v>326</v>
      </c>
      <c r="AD211" s="339"/>
      <c r="AE211" s="213"/>
    </row>
    <row r="212" spans="1:38">
      <c r="B212" s="210"/>
      <c r="C212" s="139" t="s">
        <v>225</v>
      </c>
      <c r="D212" s="270">
        <f ca="1">SUMIF('4.経年データ（専攻単位）'!A:A,D114,'4.経年データ（専攻単位）'!T:T)</f>
        <v>13</v>
      </c>
      <c r="E212" s="270">
        <f ca="1">SUMIF('4.経年データ（専攻単位）'!A:A,E114,'4.経年データ（専攻単位）'!T:T)</f>
        <v>15</v>
      </c>
      <c r="F212" s="270">
        <f ca="1">SUMIF('4.経年データ（専攻単位）'!A:A,F114,'4.経年データ（専攻単位）'!T:T)</f>
        <v>18</v>
      </c>
      <c r="G212" s="270">
        <f ca="1">SUMIF('4.経年データ（専攻単位）'!A:A,G114,'4.経年データ（専攻単位）'!T:T)</f>
        <v>11</v>
      </c>
      <c r="H212" s="270">
        <f ca="1">SUMIF('4.経年データ（専攻単位）'!A:A,H114,'4.経年データ（専攻単位）'!T:T)</f>
        <v>17</v>
      </c>
      <c r="I212" s="141">
        <f ca="1">AVERAGE(D212:H212)</f>
        <v>14.8</v>
      </c>
      <c r="J212" s="142">
        <f ca="1">I212*0.97</f>
        <v>14.356</v>
      </c>
      <c r="K212" s="142">
        <f ca="1">I212*1.03</f>
        <v>15.244000000000002</v>
      </c>
      <c r="L212" s="133" t="str">
        <f ca="1">IF(AND(D212&gt;I212*0.97,D212&lt;I212*1.03),"○","×")</f>
        <v>×</v>
      </c>
      <c r="M212" s="133" t="str">
        <f ca="1">IF(AND(E212&gt;I212*0.97,E212&lt;I212*1.03),"○","×")</f>
        <v>○</v>
      </c>
      <c r="N212" s="133" t="str">
        <f ca="1">IF(AND(F212&gt;I212*0.97,F212&lt;I212*1.03),"○","×")</f>
        <v>×</v>
      </c>
      <c r="O212" s="133" t="str">
        <f ca="1">IF(AND(G212&gt;I212*0.97,G212&lt;I212*1.03),"○","×")</f>
        <v>×</v>
      </c>
      <c r="P212" s="133" t="str">
        <f ca="1">IF(AND(H212&gt;I212*0.97,H212&lt;I212*1.03),"○","×")</f>
        <v>×</v>
      </c>
      <c r="Q212" s="143" t="str">
        <f ca="1">IF(COUNTIF(L212:P212,"○")=5,"同程度","―")</f>
        <v>―</v>
      </c>
      <c r="R212" s="134" t="str">
        <f t="shared" ref="R212:U215" ca="1" si="31">IF(E212-D212&gt;0,"↑",IF(E212-D212&lt;0,"↓","－"))</f>
        <v>↑</v>
      </c>
      <c r="S212" s="133" t="str">
        <f t="shared" ca="1" si="31"/>
        <v>↑</v>
      </c>
      <c r="T212" s="133" t="str">
        <f t="shared" ca="1" si="31"/>
        <v>↓</v>
      </c>
      <c r="U212" s="133" t="str">
        <f t="shared" ca="1" si="31"/>
        <v>↑</v>
      </c>
      <c r="V212" s="133" t="str">
        <f ca="1">R212&amp;S212&amp;T212&amp;U212</f>
        <v>↑↑↓↑</v>
      </c>
      <c r="W212" s="147" t="str" cm="1">
        <f t="array" aca="1" ref="W212" ca="1">INDEX($AL$2:$AL$82,MATCH(V212,$AK$2:$AK$82,0),0)</f>
        <v>年度により増減</v>
      </c>
      <c r="X212" s="145" t="str">
        <f ca="1">IF(F212-D212&gt;0,"↑",IF(F212-D212&lt;0,"↓","－"))</f>
        <v>↑</v>
      </c>
      <c r="Y212" s="146" t="str">
        <f ca="1">IF(V212="↓↑↓↓",IF(X212="↓","減少傾向","×"),"判定外")</f>
        <v>判定外</v>
      </c>
      <c r="Z212" s="147" t="str">
        <f ca="1">IF(V212="↑↓↑↑",IF(X212="↑","増加傾向","×"),"判定外")</f>
        <v>判定外</v>
      </c>
      <c r="AA212" s="148" t="str">
        <f ca="1">IF(G212-E212&gt;0,"↑",IF(G212-E212&lt;0,"↓","－"))</f>
        <v>↓</v>
      </c>
      <c r="AB212" s="146" t="str">
        <f ca="1">IF(V212="↓↓↑↓",IF(AA212="↓","減少傾向","×"),"判定外")</f>
        <v>判定外</v>
      </c>
      <c r="AC212" s="147" t="str">
        <f ca="1">IF(V212="↑↑↓↑",IF(AA212="↑","増加傾向","×"),"判定外")</f>
        <v>×</v>
      </c>
      <c r="AD212" s="149"/>
      <c r="AE212" s="213"/>
    </row>
    <row r="213" spans="1:38" s="111" customFormat="1">
      <c r="A213" s="102"/>
      <c r="B213" s="210"/>
      <c r="C213" s="139" t="s">
        <v>226</v>
      </c>
      <c r="D213" s="275">
        <f ca="1">SUMIF('4.経年データ（専攻単位）'!A:A,D114,'4.経年データ（専攻単位）'!U:U)</f>
        <v>7</v>
      </c>
      <c r="E213" s="275">
        <f ca="1">SUMIF('4.経年データ（専攻単位）'!A:A,E114,'4.経年データ（専攻単位）'!U:U)</f>
        <v>5</v>
      </c>
      <c r="F213" s="275">
        <f ca="1">SUMIF('4.経年データ（専攻単位）'!A:A,F114,'4.経年データ（専攻単位）'!U:U)</f>
        <v>6</v>
      </c>
      <c r="G213" s="275">
        <f ca="1">SUMIF('4.経年データ（専攻単位）'!A:A,G114,'4.経年データ（専攻単位）'!U:U)</f>
        <v>5</v>
      </c>
      <c r="H213" s="275">
        <f ca="1">SUMIF('4.経年データ（専攻単位）'!A:A,H114,'4.経年データ（専攻単位）'!U:U)</f>
        <v>5</v>
      </c>
      <c r="I213" s="141">
        <f ca="1">AVERAGE(D213:H213)</f>
        <v>5.6</v>
      </c>
      <c r="J213" s="142">
        <f ca="1">I213*0.97</f>
        <v>5.4319999999999995</v>
      </c>
      <c r="K213" s="142">
        <f ca="1">I213*1.03</f>
        <v>5.7679999999999998</v>
      </c>
      <c r="L213" s="133" t="str">
        <f ca="1">IF(AND(D213&gt;I213*0.97,D213&lt;I213*1.03),"○","×")</f>
        <v>×</v>
      </c>
      <c r="M213" s="133" t="str">
        <f ca="1">IF(AND(E213&gt;I213*0.97,E213&lt;I213*1.03),"○","×")</f>
        <v>×</v>
      </c>
      <c r="N213" s="133" t="str">
        <f ca="1">IF(AND(F213&gt;I213*0.97,F213&lt;I213*1.03),"○","×")</f>
        <v>×</v>
      </c>
      <c r="O213" s="133" t="str">
        <f ca="1">IF(AND(G213&gt;I213*0.97,G213&lt;I213*1.03),"○","×")</f>
        <v>×</v>
      </c>
      <c r="P213" s="133" t="str">
        <f ca="1">IF(AND(H213&gt;I213*0.97,H213&lt;I213*1.03),"○","×")</f>
        <v>×</v>
      </c>
      <c r="Q213" s="143" t="str">
        <f ca="1">IF(COUNTIF(L213:P213,"○")=5,"同程度","―")</f>
        <v>―</v>
      </c>
      <c r="R213" s="134" t="str">
        <f t="shared" ca="1" si="31"/>
        <v>↓</v>
      </c>
      <c r="S213" s="133" t="str">
        <f t="shared" ca="1" si="31"/>
        <v>↑</v>
      </c>
      <c r="T213" s="133" t="str">
        <f t="shared" ca="1" si="31"/>
        <v>↓</v>
      </c>
      <c r="U213" s="133" t="str">
        <f t="shared" ca="1" si="31"/>
        <v>－</v>
      </c>
      <c r="V213" s="133" t="str">
        <f ca="1">R213&amp;S213&amp;T213&amp;U213</f>
        <v>↓↑↓－</v>
      </c>
      <c r="W213" s="147" t="str" cm="1">
        <f t="array" aca="1" ref="W213" ca="1">INDEX($AL$2:$AL$82,MATCH(V213,$AK$2:$AK$82,0),0)</f>
        <v>年度により増減</v>
      </c>
      <c r="X213" s="145" t="str">
        <f ca="1">IF(F213-D213&gt;0,"↑",IF(F213-D213&lt;0,"↓","－"))</f>
        <v>↓</v>
      </c>
      <c r="Y213" s="146" t="str">
        <f ca="1">IF(V213="↓↑↓↓",IF(X213="↓","減少傾向","×"),"判定外")</f>
        <v>判定外</v>
      </c>
      <c r="Z213" s="147" t="str">
        <f ca="1">IF(V213="↑↓↑↑",IF(X213="↑","増加傾向","×"),"判定外")</f>
        <v>判定外</v>
      </c>
      <c r="AA213" s="148" t="str">
        <f ca="1">IF(G213-E213&gt;0,"↑",IF(G213-E213&lt;0,"↓","－"))</f>
        <v>－</v>
      </c>
      <c r="AB213" s="146" t="str">
        <f ca="1">IF(V213="↓↓↑↓",IF(AA213="↓","減少傾向","×"),"判定外")</f>
        <v>判定外</v>
      </c>
      <c r="AC213" s="147" t="str">
        <f ca="1">IF(V213="↑↑↓↑",IF(AA213="↑","増加傾向","×"),"判定外")</f>
        <v>判定外</v>
      </c>
      <c r="AD213" s="149"/>
      <c r="AE213" s="213"/>
      <c r="AF213" s="102"/>
      <c r="AG213" s="102"/>
      <c r="AH213" s="102"/>
      <c r="AI213" s="102"/>
      <c r="AJ213" s="102"/>
      <c r="AK213" s="102"/>
      <c r="AL213" s="102"/>
    </row>
    <row r="214" spans="1:38">
      <c r="B214" s="210"/>
      <c r="C214" s="139" t="s">
        <v>276</v>
      </c>
      <c r="D214" s="140">
        <f ca="1">SUM(D212:D213)</f>
        <v>20</v>
      </c>
      <c r="E214" s="140">
        <f ca="1">SUM(E212:E213)</f>
        <v>20</v>
      </c>
      <c r="F214" s="140">
        <f ca="1">SUM(F212:F213)</f>
        <v>24</v>
      </c>
      <c r="G214" s="140">
        <f ca="1">SUM(G212:G213)</f>
        <v>16</v>
      </c>
      <c r="H214" s="140">
        <f ca="1">SUM(H212:H213)</f>
        <v>22</v>
      </c>
      <c r="I214" s="141">
        <f ca="1">AVERAGE(D214:H214)</f>
        <v>20.399999999999999</v>
      </c>
      <c r="J214" s="142">
        <f ca="1">I214*0.97</f>
        <v>19.787999999999997</v>
      </c>
      <c r="K214" s="142">
        <f ca="1">I214*1.03</f>
        <v>21.012</v>
      </c>
      <c r="L214" s="133" t="str">
        <f ca="1">IF(AND(D214&gt;I214*0.97,D214&lt;I214*1.03),"○","×")</f>
        <v>○</v>
      </c>
      <c r="M214" s="133" t="str">
        <f ca="1">IF(AND(E214&gt;I214*0.97,E214&lt;I214*1.03),"○","×")</f>
        <v>○</v>
      </c>
      <c r="N214" s="133" t="str">
        <f ca="1">IF(AND(F214&gt;I214*0.97,F214&lt;I214*1.03),"○","×")</f>
        <v>×</v>
      </c>
      <c r="O214" s="133" t="str">
        <f ca="1">IF(AND(G214&gt;I214*0.97,G214&lt;I214*1.03),"○","×")</f>
        <v>×</v>
      </c>
      <c r="P214" s="133" t="str">
        <f ca="1">IF(AND(H214&gt;I214*0.97,H214&lt;I214*1.03),"○","×")</f>
        <v>×</v>
      </c>
      <c r="Q214" s="143" t="str">
        <f ca="1">IF(COUNTIF(L214:P214,"○")=5,"同程度","―")</f>
        <v>―</v>
      </c>
      <c r="R214" s="134" t="str">
        <f t="shared" ca="1" si="31"/>
        <v>－</v>
      </c>
      <c r="S214" s="133" t="str">
        <f t="shared" ca="1" si="31"/>
        <v>↑</v>
      </c>
      <c r="T214" s="133" t="str">
        <f t="shared" ca="1" si="31"/>
        <v>↓</v>
      </c>
      <c r="U214" s="133" t="str">
        <f t="shared" ca="1" si="31"/>
        <v>↑</v>
      </c>
      <c r="V214" s="133" t="str">
        <f ca="1">R214&amp;S214&amp;T214&amp;U214</f>
        <v>－↑↓↑</v>
      </c>
      <c r="W214" s="147" t="str" cm="1">
        <f t="array" aca="1" ref="W214" ca="1">INDEX($AL$2:$AL$82,MATCH(V214,$AK$2:$AK$82,0),0)</f>
        <v>年度により増減</v>
      </c>
      <c r="X214" s="145" t="str">
        <f ca="1">IF(F214-D214&gt;0,"↑",IF(F214-D214&lt;0,"↓","－"))</f>
        <v>↑</v>
      </c>
      <c r="Y214" s="146" t="str">
        <f ca="1">IF(V214="↓↑↓↓",IF(X214="↓","減少傾向","×"),"判定外")</f>
        <v>判定外</v>
      </c>
      <c r="Z214" s="147" t="str">
        <f ca="1">IF(V214="↑↓↑↑",IF(X214="↑","増加傾向","×"),"判定外")</f>
        <v>判定外</v>
      </c>
      <c r="AA214" s="148" t="str">
        <f ca="1">IF(G214-E214&gt;0,"↑",IF(G214-E214&lt;0,"↓","－"))</f>
        <v>↓</v>
      </c>
      <c r="AB214" s="146" t="str">
        <f ca="1">IF(V214="↓↓↑↓",IF(AA214="↓","減少傾向","×"),"判定外")</f>
        <v>判定外</v>
      </c>
      <c r="AC214" s="147" t="str">
        <f ca="1">IF(V214="↑↑↓↑",IF(AA214="↑","増加傾向","×"),"判定外")</f>
        <v>判定外</v>
      </c>
      <c r="AD214" s="150" t="s">
        <v>317</v>
      </c>
      <c r="AE214" s="213"/>
    </row>
    <row r="215" spans="1:38" ht="27.75" thickBot="1">
      <c r="B215" s="210"/>
      <c r="C215" s="139" t="s">
        <v>278</v>
      </c>
      <c r="D215" s="151">
        <f ca="1">ROUND(D213/D214,3)</f>
        <v>0.35</v>
      </c>
      <c r="E215" s="151">
        <f ca="1">ROUND(E213/E214,3)</f>
        <v>0.25</v>
      </c>
      <c r="F215" s="151">
        <f ca="1">ROUND(F213/F214,3)</f>
        <v>0.25</v>
      </c>
      <c r="G215" s="151">
        <f ca="1">ROUND(G213/G214,3)</f>
        <v>0.313</v>
      </c>
      <c r="H215" s="151">
        <f ca="1">ROUND(H213/H214,3)</f>
        <v>0.22700000000000001</v>
      </c>
      <c r="I215" s="152">
        <f ca="1">AVERAGE(D215:H215)</f>
        <v>0.27800000000000002</v>
      </c>
      <c r="J215" s="153">
        <f ca="1">I215-0.03</f>
        <v>0.24800000000000003</v>
      </c>
      <c r="K215" s="153">
        <f ca="1">I215+0.03</f>
        <v>0.30800000000000005</v>
      </c>
      <c r="L215" s="117" t="str">
        <f ca="1">IF(AND(D215&gt;I215-0.03,D215&lt;I215+0.03),"○","×")</f>
        <v>×</v>
      </c>
      <c r="M215" s="117" t="str">
        <f ca="1">IF(AND(E215&gt;I215-0.03,E215&lt;I215+0.03),"○","×")</f>
        <v>○</v>
      </c>
      <c r="N215" s="117" t="str">
        <f ca="1">IF(AND(F215&gt;I215-0.03,F215&lt;I215+0.03),"○","×")</f>
        <v>○</v>
      </c>
      <c r="O215" s="117" t="str">
        <f ca="1">IF(AND(G215&gt;I215-0.03,G215&lt;I215+0.03),"○","×")</f>
        <v>×</v>
      </c>
      <c r="P215" s="117" t="str">
        <f ca="1">IF(AND(H215&gt;I215-0.03,H215&lt;I215+0.03),"○","×")</f>
        <v>×</v>
      </c>
      <c r="Q215" s="154" t="str">
        <f ca="1">IF(COUNTIF(L215:P215,"○")=5,"同程度","―")</f>
        <v>―</v>
      </c>
      <c r="R215" s="155" t="str">
        <f t="shared" ca="1" si="31"/>
        <v>↓</v>
      </c>
      <c r="S215" s="117" t="str">
        <f t="shared" ca="1" si="31"/>
        <v>－</v>
      </c>
      <c r="T215" s="117" t="str">
        <f t="shared" ca="1" si="31"/>
        <v>↑</v>
      </c>
      <c r="U215" s="117" t="str">
        <f t="shared" ca="1" si="31"/>
        <v>↓</v>
      </c>
      <c r="V215" s="117" t="str">
        <f ca="1">R215&amp;S215&amp;T215&amp;U215</f>
        <v>↓－↑↓</v>
      </c>
      <c r="W215" s="159" t="str" cm="1">
        <f t="array" aca="1" ref="W215" ca="1">INDEX($AL$2:$AL$82,MATCH(V215,$AK$2:$AK$82,0),0)</f>
        <v>年度により増減</v>
      </c>
      <c r="X215" s="157" t="str">
        <f ca="1">IF(F215-D215&gt;0,"↑",IF(F215-D215&lt;0,"↓","－"))</f>
        <v>↓</v>
      </c>
      <c r="Y215" s="158" t="str">
        <f ca="1">IF(V215="↓↑↓↓",IF(X215="↓","減少傾向","×"),"判定外")</f>
        <v>判定外</v>
      </c>
      <c r="Z215" s="159" t="str">
        <f ca="1">IF(V215="↑↓↑↑",IF(X215="↑","増加傾向","×"),"判定外")</f>
        <v>判定外</v>
      </c>
      <c r="AA215" s="160" t="str">
        <f ca="1">IF(G215-E215&gt;0,"↑",IF(G215-E215&lt;0,"↓","－"))</f>
        <v>↑</v>
      </c>
      <c r="AB215" s="158" t="str">
        <f ca="1">IF(V215="↓↓↑↓",IF(AA215="↓","減少傾向","×"),"判定外")</f>
        <v>判定外</v>
      </c>
      <c r="AC215" s="159" t="str">
        <f ca="1">IF(V215="↑↑↓↑",IF(AA215="↑","増加傾向","×"),"判定外")</f>
        <v>判定外</v>
      </c>
      <c r="AD215" s="161" t="s">
        <v>317</v>
      </c>
      <c r="AE215" s="213"/>
    </row>
    <row r="216" spans="1:38" ht="14.25" thickBot="1">
      <c r="B216" s="210"/>
      <c r="C216" s="211"/>
      <c r="D216" s="212"/>
      <c r="E216" s="212"/>
      <c r="F216" s="212"/>
      <c r="G216" s="212"/>
      <c r="H216" s="212"/>
      <c r="I216" s="214"/>
      <c r="J216" s="214"/>
      <c r="K216" s="214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4"/>
      <c r="X216" s="215"/>
      <c r="Y216" s="214"/>
      <c r="Z216" s="214"/>
      <c r="AA216" s="215"/>
      <c r="AB216" s="214"/>
      <c r="AC216" s="214"/>
      <c r="AD216" s="216"/>
      <c r="AE216" s="213"/>
    </row>
    <row r="217" spans="1:38">
      <c r="B217" s="210"/>
      <c r="C217" s="211"/>
      <c r="D217" s="212"/>
      <c r="E217" s="212"/>
      <c r="F217" s="212"/>
      <c r="G217" s="212"/>
      <c r="H217" s="212"/>
      <c r="I217" s="324" t="s">
        <v>307</v>
      </c>
      <c r="J217" s="321"/>
      <c r="K217" s="321"/>
      <c r="L217" s="325"/>
      <c r="M217" s="325"/>
      <c r="N217" s="325"/>
      <c r="O217" s="325"/>
      <c r="P217" s="325"/>
      <c r="Q217" s="336" t="s">
        <v>308</v>
      </c>
      <c r="R217" s="324" t="s">
        <v>309</v>
      </c>
      <c r="S217" s="325"/>
      <c r="T217" s="325"/>
      <c r="U217" s="325"/>
      <c r="V217" s="326" t="s">
        <v>310</v>
      </c>
      <c r="W217" s="327"/>
      <c r="X217" s="330" t="s">
        <v>311</v>
      </c>
      <c r="Y217" s="332" t="s">
        <v>312</v>
      </c>
      <c r="Z217" s="333"/>
      <c r="AA217" s="334" t="s">
        <v>313</v>
      </c>
      <c r="AB217" s="332" t="s">
        <v>314</v>
      </c>
      <c r="AC217" s="333"/>
      <c r="AD217" s="338" t="s">
        <v>315</v>
      </c>
      <c r="AE217" s="213"/>
    </row>
    <row r="218" spans="1:38">
      <c r="B218" s="210"/>
      <c r="C218" s="300" t="s">
        <v>245</v>
      </c>
      <c r="D218" s="274" t="str">
        <f ca="1">Q1</f>
        <v>R2</v>
      </c>
      <c r="E218" s="274" t="str">
        <f ca="1">R1</f>
        <v>R3</v>
      </c>
      <c r="F218" s="274" t="str">
        <f ca="1">S1</f>
        <v>R4</v>
      </c>
      <c r="G218" s="274" t="str">
        <f ca="1">T1</f>
        <v>R5</v>
      </c>
      <c r="H218" s="274" t="str">
        <f ca="1">U1</f>
        <v>R6</v>
      </c>
      <c r="I218" s="131" t="s">
        <v>318</v>
      </c>
      <c r="J218" s="132">
        <v>-0.03</v>
      </c>
      <c r="K218" s="132">
        <v>0.03</v>
      </c>
      <c r="L218" s="274" t="str">
        <f ca="1">Q1</f>
        <v>R2</v>
      </c>
      <c r="M218" s="274" t="str">
        <f ca="1">R1</f>
        <v>R3</v>
      </c>
      <c r="N218" s="274" t="str">
        <f ca="1">S1</f>
        <v>R4</v>
      </c>
      <c r="O218" s="274" t="str">
        <f ca="1">T1</f>
        <v>R5</v>
      </c>
      <c r="P218" s="274" t="str">
        <f ca="1">U1</f>
        <v>R6</v>
      </c>
      <c r="Q218" s="337"/>
      <c r="R218" s="134" t="s">
        <v>319</v>
      </c>
      <c r="S218" s="133" t="s">
        <v>320</v>
      </c>
      <c r="T218" s="133" t="s">
        <v>321</v>
      </c>
      <c r="U218" s="133" t="s">
        <v>322</v>
      </c>
      <c r="V218" s="328"/>
      <c r="W218" s="329"/>
      <c r="X218" s="331"/>
      <c r="Y218" s="135" t="s">
        <v>323</v>
      </c>
      <c r="Z218" s="136" t="s">
        <v>324</v>
      </c>
      <c r="AA218" s="335"/>
      <c r="AB218" s="137" t="s">
        <v>325</v>
      </c>
      <c r="AC218" s="138" t="s">
        <v>326</v>
      </c>
      <c r="AD218" s="339"/>
      <c r="AE218" s="213"/>
    </row>
    <row r="219" spans="1:38">
      <c r="B219" s="210"/>
      <c r="C219" s="139" t="s">
        <v>225</v>
      </c>
      <c r="D219" s="270">
        <f ca="1">SUMIF('4.経年データ（専攻単位）'!A:A,D114,'4.経年データ（専攻単位）'!V:V)</f>
        <v>1</v>
      </c>
      <c r="E219" s="270">
        <f ca="1">SUMIF('4.経年データ（専攻単位）'!A:A,E114,'4.経年データ（専攻単位）'!V:V)</f>
        <v>1</v>
      </c>
      <c r="F219" s="270">
        <f ca="1">SUMIF('4.経年データ（専攻単位）'!A:A,F114,'4.経年データ（専攻単位）'!V:V)</f>
        <v>0</v>
      </c>
      <c r="G219" s="270">
        <f ca="1">SUMIF('4.経年データ（専攻単位）'!A:A,G114,'4.経年データ（専攻単位）'!V:V)</f>
        <v>1</v>
      </c>
      <c r="H219" s="270">
        <f ca="1">SUMIF('4.経年データ（専攻単位）'!A:A,H114,'4.経年データ（専攻単位）'!V:V)</f>
        <v>4</v>
      </c>
      <c r="I219" s="141">
        <f ca="1">AVERAGE(D219:H219)</f>
        <v>1.4</v>
      </c>
      <c r="J219" s="142">
        <f ca="1">I219*0.97</f>
        <v>1.3579999999999999</v>
      </c>
      <c r="K219" s="142">
        <f ca="1">I219*1.03</f>
        <v>1.4419999999999999</v>
      </c>
      <c r="L219" s="133" t="str">
        <f ca="1">IF(AND(D219&gt;I219*0.97,D219&lt;I219*1.03),"○","×")</f>
        <v>×</v>
      </c>
      <c r="M219" s="133" t="str">
        <f ca="1">IF(AND(E219&gt;I219*0.97,E219&lt;I219*1.03),"○","×")</f>
        <v>×</v>
      </c>
      <c r="N219" s="133" t="str">
        <f ca="1">IF(AND(F219&gt;I219*0.97,F219&lt;I219*1.03),"○","×")</f>
        <v>×</v>
      </c>
      <c r="O219" s="133" t="str">
        <f ca="1">IF(AND(G219&gt;I219*0.97,G219&lt;I219*1.03),"○","×")</f>
        <v>×</v>
      </c>
      <c r="P219" s="133" t="str">
        <f ca="1">IF(AND(H219&gt;I219*0.97,H219&lt;I219*1.03),"○","×")</f>
        <v>×</v>
      </c>
      <c r="Q219" s="143" t="str">
        <f ca="1">IF(COUNTIF(L219:P219,"○")=5,"同程度","―")</f>
        <v>―</v>
      </c>
      <c r="R219" s="134" t="str">
        <f t="shared" ref="R219:U222" ca="1" si="32">IF(E219-D219&gt;0,"↑",IF(E219-D219&lt;0,"↓","－"))</f>
        <v>－</v>
      </c>
      <c r="S219" s="133" t="str">
        <f t="shared" ca="1" si="32"/>
        <v>↓</v>
      </c>
      <c r="T219" s="133" t="str">
        <f t="shared" ca="1" si="32"/>
        <v>↑</v>
      </c>
      <c r="U219" s="133" t="str">
        <f t="shared" ca="1" si="32"/>
        <v>↑</v>
      </c>
      <c r="V219" s="133" t="str">
        <f ca="1">R219&amp;S219&amp;T219&amp;U219</f>
        <v>－↓↑↑</v>
      </c>
      <c r="W219" s="147" t="str" cm="1">
        <f t="array" aca="1" ref="W219" ca="1">INDEX($AL$2:$AL$82,MATCH(V219,$AK$2:$AK$82,0),0)</f>
        <v>年度により増減</v>
      </c>
      <c r="X219" s="145" t="str">
        <f ca="1">IF(F219-D219&gt;0,"↑",IF(F219-D219&lt;0,"↓","－"))</f>
        <v>↓</v>
      </c>
      <c r="Y219" s="146" t="str">
        <f ca="1">IF(V219="↓↑↓↓",IF(X219="↓","減少傾向","×"),"判定外")</f>
        <v>判定外</v>
      </c>
      <c r="Z219" s="147" t="str">
        <f ca="1">IF(V219="↑↓↑↑",IF(X219="↑","増加傾向","×"),"判定外")</f>
        <v>判定外</v>
      </c>
      <c r="AA219" s="148" t="str">
        <f ca="1">IF(G219-E219&gt;0,"↑",IF(G219-E219&lt;0,"↓","－"))</f>
        <v>－</v>
      </c>
      <c r="AB219" s="146" t="str">
        <f ca="1">IF(V219="↓↓↑↓",IF(AA219="↓","減少傾向","×"),"判定外")</f>
        <v>判定外</v>
      </c>
      <c r="AC219" s="147" t="str">
        <f ca="1">IF(V219="↑↑↓↑",IF(AA219="↑","増加傾向","×"),"判定外")</f>
        <v>判定外</v>
      </c>
      <c r="AD219" s="149"/>
      <c r="AE219" s="213"/>
    </row>
    <row r="220" spans="1:38">
      <c r="B220" s="210"/>
      <c r="C220" s="139" t="s">
        <v>226</v>
      </c>
      <c r="D220" s="275">
        <f ca="1">SUMIF('4.経年データ（専攻単位）'!A:A,D114,'4.経年データ（専攻単位）'!W:W)</f>
        <v>0</v>
      </c>
      <c r="E220" s="275">
        <f ca="1">SUMIF('4.経年データ（専攻単位）'!A:A,E114,'4.経年データ（専攻単位）'!W:W)</f>
        <v>4</v>
      </c>
      <c r="F220" s="275">
        <f ca="1">SUMIF('4.経年データ（専攻単位）'!A:A,F114,'4.経年データ（専攻単位）'!W:W)</f>
        <v>1</v>
      </c>
      <c r="G220" s="275">
        <f ca="1">SUMIF('4.経年データ（専攻単位）'!A:A,G114,'4.経年データ（専攻単位）'!W:W)</f>
        <v>0</v>
      </c>
      <c r="H220" s="275">
        <f ca="1">SUMIF('4.経年データ（専攻単位）'!A:A,H114,'4.経年データ（専攻単位）'!W:W)</f>
        <v>2</v>
      </c>
      <c r="I220" s="141">
        <f ca="1">AVERAGE(D220:H220)</f>
        <v>1.4</v>
      </c>
      <c r="J220" s="142">
        <f ca="1">I220*0.97</f>
        <v>1.3579999999999999</v>
      </c>
      <c r="K220" s="142">
        <f ca="1">I220*1.03</f>
        <v>1.4419999999999999</v>
      </c>
      <c r="L220" s="133" t="str">
        <f ca="1">IF(AND(D220&gt;I220*0.97,D220&lt;I220*1.03),"○","×")</f>
        <v>×</v>
      </c>
      <c r="M220" s="133" t="str">
        <f ca="1">IF(AND(E220&gt;I220*0.97,E220&lt;I220*1.03),"○","×")</f>
        <v>×</v>
      </c>
      <c r="N220" s="133" t="str">
        <f ca="1">IF(AND(F220&gt;I220*0.97,F220&lt;I220*1.03),"○","×")</f>
        <v>×</v>
      </c>
      <c r="O220" s="133" t="str">
        <f ca="1">IF(AND(G220&gt;I220*0.97,G220&lt;I220*1.03),"○","×")</f>
        <v>×</v>
      </c>
      <c r="P220" s="133" t="str">
        <f ca="1">IF(AND(H220&gt;I220*0.97,H220&lt;I220*1.03),"○","×")</f>
        <v>×</v>
      </c>
      <c r="Q220" s="143" t="str">
        <f ca="1">IF(COUNTIF(L220:P220,"○")=5,"同程度","―")</f>
        <v>―</v>
      </c>
      <c r="R220" s="134" t="str">
        <f t="shared" ca="1" si="32"/>
        <v>↑</v>
      </c>
      <c r="S220" s="133" t="str">
        <f t="shared" ca="1" si="32"/>
        <v>↓</v>
      </c>
      <c r="T220" s="133" t="str">
        <f t="shared" ca="1" si="32"/>
        <v>↓</v>
      </c>
      <c r="U220" s="133" t="str">
        <f t="shared" ca="1" si="32"/>
        <v>↑</v>
      </c>
      <c r="V220" s="133" t="str">
        <f ca="1">R220&amp;S220&amp;T220&amp;U220</f>
        <v>↑↓↓↑</v>
      </c>
      <c r="W220" s="147" t="str" cm="1">
        <f t="array" aca="1" ref="W220" ca="1">INDEX($AL$2:$AL$82,MATCH(V220,$AK$2:$AK$82,0),0)</f>
        <v>年度により増減</v>
      </c>
      <c r="X220" s="145" t="str">
        <f ca="1">IF(F220-D220&gt;0,"↑",IF(F220-D220&lt;0,"↓","－"))</f>
        <v>↑</v>
      </c>
      <c r="Y220" s="146" t="str">
        <f ca="1">IF(V220="↓↑↓↓",IF(X220="↓","減少傾向","×"),"判定外")</f>
        <v>判定外</v>
      </c>
      <c r="Z220" s="147" t="str">
        <f ca="1">IF(V220="↑↓↑↑",IF(X220="↑","増加傾向","×"),"判定外")</f>
        <v>判定外</v>
      </c>
      <c r="AA220" s="148" t="str">
        <f ca="1">IF(G220-E220&gt;0,"↑",IF(G220-E220&lt;0,"↓","－"))</f>
        <v>↓</v>
      </c>
      <c r="AB220" s="146" t="str">
        <f ca="1">IF(V220="↓↓↑↓",IF(AA220="↓","減少傾向","×"),"判定外")</f>
        <v>判定外</v>
      </c>
      <c r="AC220" s="147" t="str">
        <f ca="1">IF(V220="↑↑↓↑",IF(AA220="↑","増加傾向","×"),"判定外")</f>
        <v>判定外</v>
      </c>
      <c r="AD220" s="149"/>
      <c r="AE220" s="213"/>
    </row>
    <row r="221" spans="1:38">
      <c r="B221" s="210"/>
      <c r="C221" s="139" t="s">
        <v>276</v>
      </c>
      <c r="D221" s="140">
        <f ca="1">SUM(D219:D220)</f>
        <v>1</v>
      </c>
      <c r="E221" s="140">
        <f ca="1">SUM(E219:E220)</f>
        <v>5</v>
      </c>
      <c r="F221" s="140">
        <f ca="1">SUM(F219:F220)</f>
        <v>1</v>
      </c>
      <c r="G221" s="140">
        <f ca="1">SUM(G219:G220)</f>
        <v>1</v>
      </c>
      <c r="H221" s="140">
        <f ca="1">SUM(H219:H220)</f>
        <v>6</v>
      </c>
      <c r="I221" s="141">
        <f ca="1">AVERAGE(D221:H221)</f>
        <v>2.8</v>
      </c>
      <c r="J221" s="142">
        <f ca="1">I221*0.97</f>
        <v>2.7159999999999997</v>
      </c>
      <c r="K221" s="142">
        <f ca="1">I221*1.03</f>
        <v>2.8839999999999999</v>
      </c>
      <c r="L221" s="133" t="str">
        <f ca="1">IF(AND(D221&gt;I221*0.97,D221&lt;I221*1.03),"○","×")</f>
        <v>×</v>
      </c>
      <c r="M221" s="133" t="str">
        <f ca="1">IF(AND(E221&gt;I221*0.97,E221&lt;I221*1.03),"○","×")</f>
        <v>×</v>
      </c>
      <c r="N221" s="133" t="str">
        <f ca="1">IF(AND(F221&gt;I221*0.97,F221&lt;I221*1.03),"○","×")</f>
        <v>×</v>
      </c>
      <c r="O221" s="133" t="str">
        <f ca="1">IF(AND(G221&gt;I221*0.97,G221&lt;I221*1.03),"○","×")</f>
        <v>×</v>
      </c>
      <c r="P221" s="133" t="str">
        <f ca="1">IF(AND(H221&gt;I221*0.97,H221&lt;I221*1.03),"○","×")</f>
        <v>×</v>
      </c>
      <c r="Q221" s="143" t="str">
        <f ca="1">IF(COUNTIF(L221:P221,"○")=5,"同程度","―")</f>
        <v>―</v>
      </c>
      <c r="R221" s="134" t="str">
        <f t="shared" ca="1" si="32"/>
        <v>↑</v>
      </c>
      <c r="S221" s="133" t="str">
        <f t="shared" ca="1" si="32"/>
        <v>↓</v>
      </c>
      <c r="T221" s="133" t="str">
        <f t="shared" ca="1" si="32"/>
        <v>－</v>
      </c>
      <c r="U221" s="133" t="str">
        <f t="shared" ca="1" si="32"/>
        <v>↑</v>
      </c>
      <c r="V221" s="133" t="str">
        <f ca="1">R221&amp;S221&amp;T221&amp;U221</f>
        <v>↑↓－↑</v>
      </c>
      <c r="W221" s="147" t="str" cm="1">
        <f t="array" aca="1" ref="W221" ca="1">INDEX($AL$2:$AL$82,MATCH(V221,$AK$2:$AK$82,0),0)</f>
        <v>年度により増減</v>
      </c>
      <c r="X221" s="145" t="str">
        <f ca="1">IF(F221-D221&gt;0,"↑",IF(F221-D221&lt;0,"↓","－"))</f>
        <v>－</v>
      </c>
      <c r="Y221" s="146" t="str">
        <f ca="1">IF(V221="↓↑↓↓",IF(X221="↓","減少傾向","×"),"判定外")</f>
        <v>判定外</v>
      </c>
      <c r="Z221" s="147" t="str">
        <f ca="1">IF(V221="↑↓↑↑",IF(X221="↑","増加傾向","×"),"判定外")</f>
        <v>判定外</v>
      </c>
      <c r="AA221" s="148" t="str">
        <f ca="1">IF(G221-E221&gt;0,"↑",IF(G221-E221&lt;0,"↓","－"))</f>
        <v>↓</v>
      </c>
      <c r="AB221" s="146" t="str">
        <f ca="1">IF(V221="↓↓↑↓",IF(AA221="↓","減少傾向","×"),"判定外")</f>
        <v>判定外</v>
      </c>
      <c r="AC221" s="147" t="str">
        <f ca="1">IF(V221="↑↑↓↑",IF(AA221="↑","増加傾向","×"),"判定外")</f>
        <v>判定外</v>
      </c>
      <c r="AD221" s="150" t="s">
        <v>317</v>
      </c>
      <c r="AE221" s="213"/>
    </row>
    <row r="222" spans="1:38" ht="27.75" thickBot="1">
      <c r="B222" s="210"/>
      <c r="C222" s="139" t="s">
        <v>278</v>
      </c>
      <c r="D222" s="151">
        <f ca="1">ROUND(D220/D221,3)</f>
        <v>0</v>
      </c>
      <c r="E222" s="151">
        <f ca="1">ROUND(E220/E221,3)</f>
        <v>0.8</v>
      </c>
      <c r="F222" s="151">
        <f ca="1">ROUND(F220/F221,3)</f>
        <v>1</v>
      </c>
      <c r="G222" s="151">
        <f ca="1">ROUND(G220/G221,3)</f>
        <v>0</v>
      </c>
      <c r="H222" s="151">
        <f ca="1">ROUND(H220/H221,3)</f>
        <v>0.33300000000000002</v>
      </c>
      <c r="I222" s="152">
        <f ca="1">AVERAGE(D222:H222)</f>
        <v>0.42659999999999998</v>
      </c>
      <c r="J222" s="153">
        <f ca="1">I222-0.03</f>
        <v>0.39659999999999995</v>
      </c>
      <c r="K222" s="153">
        <f ca="1">I222+0.03</f>
        <v>0.45660000000000001</v>
      </c>
      <c r="L222" s="117" t="str">
        <f ca="1">IF(AND(D222&gt;I222-0.03,D222&lt;I222+0.03),"○","×")</f>
        <v>×</v>
      </c>
      <c r="M222" s="117" t="str">
        <f ca="1">IF(AND(E222&gt;I222-0.03,E222&lt;I222+0.03),"○","×")</f>
        <v>×</v>
      </c>
      <c r="N222" s="117" t="str">
        <f ca="1">IF(AND(F222&gt;I222-0.03,F222&lt;I222+0.03),"○","×")</f>
        <v>×</v>
      </c>
      <c r="O222" s="117" t="str">
        <f ca="1">IF(AND(G222&gt;I222-0.03,G222&lt;I222+0.03),"○","×")</f>
        <v>×</v>
      </c>
      <c r="P222" s="117" t="str">
        <f ca="1">IF(AND(H222&gt;I222-0.03,H222&lt;I222+0.03),"○","×")</f>
        <v>×</v>
      </c>
      <c r="Q222" s="154" t="str">
        <f ca="1">IF(COUNTIF(L222:P222,"○")=5,"同程度","―")</f>
        <v>―</v>
      </c>
      <c r="R222" s="155" t="str">
        <f t="shared" ca="1" si="32"/>
        <v>↑</v>
      </c>
      <c r="S222" s="117" t="str">
        <f t="shared" ca="1" si="32"/>
        <v>↑</v>
      </c>
      <c r="T222" s="117" t="str">
        <f t="shared" ca="1" si="32"/>
        <v>↓</v>
      </c>
      <c r="U222" s="117" t="str">
        <f t="shared" ca="1" si="32"/>
        <v>↑</v>
      </c>
      <c r="V222" s="117" t="str">
        <f ca="1">R222&amp;S222&amp;T222&amp;U222</f>
        <v>↑↑↓↑</v>
      </c>
      <c r="W222" s="159" t="str" cm="1">
        <f t="array" aca="1" ref="W222" ca="1">INDEX($AL$2:$AL$82,MATCH(V222,$AK$2:$AK$82,0),0)</f>
        <v>年度により増減</v>
      </c>
      <c r="X222" s="157" t="str">
        <f ca="1">IF(F222-D222&gt;0,"↑",IF(F222-D222&lt;0,"↓","－"))</f>
        <v>↑</v>
      </c>
      <c r="Y222" s="158" t="str">
        <f ca="1">IF(V222="↓↑↓↓",IF(X222="↓","減少傾向","×"),"判定外")</f>
        <v>判定外</v>
      </c>
      <c r="Z222" s="159" t="str">
        <f ca="1">IF(V222="↑↓↑↑",IF(X222="↑","増加傾向","×"),"判定外")</f>
        <v>判定外</v>
      </c>
      <c r="AA222" s="160" t="str">
        <f ca="1">IF(G222-E222&gt;0,"↑",IF(G222-E222&lt;0,"↓","－"))</f>
        <v>↓</v>
      </c>
      <c r="AB222" s="158" t="str">
        <f ca="1">IF(V222="↓↓↑↓",IF(AA222="↓","減少傾向","×"),"判定外")</f>
        <v>判定外</v>
      </c>
      <c r="AC222" s="159" t="str">
        <f ca="1">IF(V222="↑↑↓↑",IF(AA222="↑","増加傾向","×"),"判定外")</f>
        <v>×</v>
      </c>
      <c r="AD222" s="161" t="s">
        <v>317</v>
      </c>
      <c r="AE222" s="213"/>
    </row>
    <row r="223" spans="1:38" ht="14.25" thickBot="1">
      <c r="B223" s="217"/>
      <c r="C223" s="226"/>
      <c r="D223" s="227"/>
      <c r="E223" s="227"/>
      <c r="F223" s="227"/>
      <c r="G223" s="227"/>
      <c r="H223" s="227"/>
      <c r="I223" s="220"/>
      <c r="J223" s="220"/>
      <c r="K223" s="220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0"/>
      <c r="X223" s="221"/>
      <c r="Y223" s="220"/>
      <c r="Z223" s="220"/>
      <c r="AA223" s="221"/>
      <c r="AB223" s="220"/>
      <c r="AC223" s="220"/>
      <c r="AD223" s="222"/>
      <c r="AE223" s="223"/>
    </row>
    <row r="224" spans="1:38" ht="14.25" thickBot="1">
      <c r="AD224" s="228"/>
      <c r="AE224" s="104"/>
    </row>
    <row r="225" spans="1:38" ht="14.25" thickBot="1">
      <c r="B225" s="229" t="s">
        <v>419</v>
      </c>
      <c r="C225" s="230"/>
      <c r="D225" s="231"/>
      <c r="E225" s="231"/>
      <c r="F225" s="231"/>
      <c r="G225" s="231"/>
      <c r="H225" s="231"/>
      <c r="I225" s="232"/>
      <c r="J225" s="232"/>
      <c r="K225" s="232"/>
      <c r="L225" s="233"/>
      <c r="M225" s="233"/>
      <c r="N225" s="233"/>
      <c r="O225" s="233"/>
      <c r="P225" s="233"/>
      <c r="Q225" s="233"/>
      <c r="R225" s="233"/>
      <c r="S225" s="233"/>
      <c r="T225" s="233"/>
      <c r="U225" s="233"/>
      <c r="V225" s="233"/>
      <c r="W225" s="232"/>
      <c r="X225" s="233"/>
      <c r="Y225" s="232"/>
      <c r="Z225" s="232"/>
      <c r="AA225" s="233"/>
      <c r="AB225" s="232"/>
      <c r="AC225" s="232"/>
      <c r="AD225" s="234"/>
      <c r="AE225" s="235"/>
    </row>
    <row r="226" spans="1:38">
      <c r="B226" s="236"/>
      <c r="C226" s="237"/>
      <c r="D226" s="238"/>
      <c r="E226" s="238"/>
      <c r="F226" s="238"/>
      <c r="G226" s="238"/>
      <c r="H226" s="238"/>
      <c r="I226" s="324" t="s">
        <v>307</v>
      </c>
      <c r="J226" s="321"/>
      <c r="K226" s="321"/>
      <c r="L226" s="325"/>
      <c r="M226" s="325"/>
      <c r="N226" s="325"/>
      <c r="O226" s="325"/>
      <c r="P226" s="325"/>
      <c r="Q226" s="336" t="s">
        <v>308</v>
      </c>
      <c r="R226" s="324" t="s">
        <v>309</v>
      </c>
      <c r="S226" s="325"/>
      <c r="T226" s="325"/>
      <c r="U226" s="325"/>
      <c r="V226" s="326" t="s">
        <v>310</v>
      </c>
      <c r="W226" s="327"/>
      <c r="X226" s="330" t="s">
        <v>311</v>
      </c>
      <c r="Y226" s="332" t="s">
        <v>312</v>
      </c>
      <c r="Z226" s="333"/>
      <c r="AA226" s="334" t="s">
        <v>313</v>
      </c>
      <c r="AB226" s="332" t="s">
        <v>314</v>
      </c>
      <c r="AC226" s="333"/>
      <c r="AD226" s="338" t="s">
        <v>315</v>
      </c>
      <c r="AE226" s="239"/>
    </row>
    <row r="227" spans="1:38" s="111" customFormat="1">
      <c r="A227" s="102"/>
      <c r="B227" s="236"/>
      <c r="C227" s="130" t="s">
        <v>3</v>
      </c>
      <c r="D227" s="274" t="str">
        <f ca="1">Q1</f>
        <v>R2</v>
      </c>
      <c r="E227" s="274" t="str">
        <f ca="1">R1</f>
        <v>R3</v>
      </c>
      <c r="F227" s="274" t="str">
        <f ca="1">S1</f>
        <v>R4</v>
      </c>
      <c r="G227" s="274" t="str">
        <f ca="1">T1</f>
        <v>R5</v>
      </c>
      <c r="H227" s="274" t="str">
        <f ca="1">U1</f>
        <v>R6</v>
      </c>
      <c r="I227" s="131" t="s">
        <v>318</v>
      </c>
      <c r="J227" s="132">
        <v>-0.03</v>
      </c>
      <c r="K227" s="132">
        <v>0.03</v>
      </c>
      <c r="L227" s="274" t="str">
        <f ca="1">Q1</f>
        <v>R2</v>
      </c>
      <c r="M227" s="274" t="str">
        <f ca="1">R1</f>
        <v>R3</v>
      </c>
      <c r="N227" s="274" t="str">
        <f ca="1">S1</f>
        <v>R4</v>
      </c>
      <c r="O227" s="274" t="str">
        <f ca="1">T1</f>
        <v>R5</v>
      </c>
      <c r="P227" s="274" t="str">
        <f ca="1">U1</f>
        <v>R6</v>
      </c>
      <c r="Q227" s="337"/>
      <c r="R227" s="134" t="s">
        <v>319</v>
      </c>
      <c r="S227" s="133" t="s">
        <v>320</v>
      </c>
      <c r="T227" s="133" t="s">
        <v>321</v>
      </c>
      <c r="U227" s="133" t="s">
        <v>322</v>
      </c>
      <c r="V227" s="328"/>
      <c r="W227" s="329"/>
      <c r="X227" s="331"/>
      <c r="Y227" s="135" t="s">
        <v>323</v>
      </c>
      <c r="Z227" s="136" t="s">
        <v>324</v>
      </c>
      <c r="AA227" s="335"/>
      <c r="AB227" s="137" t="s">
        <v>325</v>
      </c>
      <c r="AC227" s="138" t="s">
        <v>326</v>
      </c>
      <c r="AD227" s="339"/>
      <c r="AE227" s="239"/>
      <c r="AF227" s="102"/>
      <c r="AG227" s="102"/>
      <c r="AH227" s="102"/>
      <c r="AI227" s="102"/>
      <c r="AJ227" s="102"/>
      <c r="AK227" s="102"/>
      <c r="AL227" s="102"/>
    </row>
    <row r="228" spans="1:38">
      <c r="B228" s="236"/>
      <c r="C228" s="139" t="s">
        <v>225</v>
      </c>
      <c r="D228" s="270" cm="1">
        <f t="array" ref="D228">INDEX('4-4.2020'!D:D,MATCH("F139110110504",'4-4.2020'!A:A,0),0)</f>
        <v>7</v>
      </c>
      <c r="E228" s="270" cm="1">
        <f t="array" ref="E228">INDEX('4-4.2021'!D:D,MATCH("F139110110504",'4-4.2021'!A:A,0),0)</f>
        <v>7</v>
      </c>
      <c r="F228" s="270" cm="1">
        <f t="array" ref="F228">INDEX('4-4.2022'!D:D,MATCH("F139110110504",'4-4.2022'!A:A,0),0)</f>
        <v>8</v>
      </c>
      <c r="G228" s="270" cm="1">
        <f t="array" ref="G228">INDEX('4-4.2023'!D:D,MATCH("F139110110504",'4-4.2023'!A:A,0),0)</f>
        <v>5</v>
      </c>
      <c r="H228" s="270" cm="1">
        <f t="array" ref="H228">INDEX('4-4.2024'!D:D,MATCH("F139110110504",'4-4.2024'!A:A,0),0)</f>
        <v>7</v>
      </c>
      <c r="I228" s="141">
        <f>AVERAGE(D228:H228)</f>
        <v>6.8</v>
      </c>
      <c r="J228" s="142">
        <f>I228*0.97</f>
        <v>6.5960000000000001</v>
      </c>
      <c r="K228" s="142">
        <f>I228*1.03</f>
        <v>7.0039999999999996</v>
      </c>
      <c r="L228" s="133" t="str">
        <f>IF(AND(D228&gt;I228*0.97,D228&lt;I228*1.03),"○","×")</f>
        <v>○</v>
      </c>
      <c r="M228" s="133" t="str">
        <f>IF(AND(E228&gt;I228*0.97,E228&lt;I228*1.03),"○","×")</f>
        <v>○</v>
      </c>
      <c r="N228" s="133" t="str">
        <f>IF(AND(F228&gt;I228*0.97,F228&lt;I228*1.03),"○","×")</f>
        <v>×</v>
      </c>
      <c r="O228" s="133" t="str">
        <f>IF(AND(G228&gt;I228*0.97,G228&lt;I228*1.03),"○","×")</f>
        <v>×</v>
      </c>
      <c r="P228" s="133" t="str">
        <f>IF(AND(H228&gt;I228*0.97,H228&lt;I228*1.03),"○","×")</f>
        <v>○</v>
      </c>
      <c r="Q228" s="143" t="str">
        <f>IF(COUNTIF(L228:P228,"○")=5,"同程度","―")</f>
        <v>―</v>
      </c>
      <c r="R228" s="134" t="str">
        <f t="shared" ref="R228:U231" si="33">IF(E228-D228&gt;0,"↑",IF(E228-D228&lt;0,"↓","－"))</f>
        <v>－</v>
      </c>
      <c r="S228" s="133" t="str">
        <f t="shared" si="33"/>
        <v>↑</v>
      </c>
      <c r="T228" s="133" t="str">
        <f t="shared" si="33"/>
        <v>↓</v>
      </c>
      <c r="U228" s="133" t="str">
        <f t="shared" si="33"/>
        <v>↑</v>
      </c>
      <c r="V228" s="133" t="str">
        <f>R228&amp;S228&amp;T228&amp;U228</f>
        <v>－↑↓↑</v>
      </c>
      <c r="W228" s="147" t="str" cm="1">
        <f t="array" ref="W228">INDEX($AL$2:$AL$82,MATCH(V228,$AK$2:$AK$82,0),0)</f>
        <v>年度により増減</v>
      </c>
      <c r="X228" s="145" t="str">
        <f>IF(F228-D228&gt;0,"↑",IF(F228-D228&lt;0,"↓","－"))</f>
        <v>↑</v>
      </c>
      <c r="Y228" s="146" t="str">
        <f>IF(V228="↓↑↓↓",IF(X228="↓","減少傾向","×"),"判定外")</f>
        <v>判定外</v>
      </c>
      <c r="Z228" s="147" t="str">
        <f>IF(V228="↑↓↑↑",IF(X228="↑","増加傾向","×"),"判定外")</f>
        <v>判定外</v>
      </c>
      <c r="AA228" s="148" t="str">
        <f>IF(G228-E228&gt;0,"↑",IF(G228-E228&lt;0,"↓","－"))</f>
        <v>↓</v>
      </c>
      <c r="AB228" s="146" t="str">
        <f>IF(V228="↓↓↑↓",IF(AA228="↓","減少傾向","×"),"判定外")</f>
        <v>判定外</v>
      </c>
      <c r="AC228" s="147" t="str">
        <f>IF(V228="↑↑↓↑",IF(AA228="↑","増加傾向","×"),"判定外")</f>
        <v>判定外</v>
      </c>
      <c r="AD228" s="149"/>
      <c r="AE228" s="239"/>
    </row>
    <row r="229" spans="1:38">
      <c r="B229" s="236"/>
      <c r="C229" s="139" t="s">
        <v>226</v>
      </c>
      <c r="D229" s="36" cm="1">
        <f t="array" ref="D229">INDEX('4-4.2020'!E:E,MATCH("F139110110504",'4-4.2020'!A:A,0),0)</f>
        <v>8</v>
      </c>
      <c r="E229" s="36" cm="1">
        <f t="array" ref="E229">INDEX('4-4.2021'!E:E,MATCH("F139110110504",'4-4.2021'!A:A,0),0)</f>
        <v>6</v>
      </c>
      <c r="F229" s="36" cm="1">
        <f t="array" ref="F229">INDEX('4-4.2022'!E:E,MATCH("F139110110504",'4-4.2022'!A:A,0),0)</f>
        <v>6</v>
      </c>
      <c r="G229" s="36" cm="1">
        <f t="array" ref="G229">INDEX('4-4.2023'!E:E,MATCH("F139110110504",'4-4.2023'!A:A,0),0)</f>
        <v>6</v>
      </c>
      <c r="H229" s="36" cm="1">
        <f t="array" ref="H229">INDEX('4-4.2024'!E:E,MATCH("F139110110504",'4-4.2024'!A:A,0),0)</f>
        <v>7</v>
      </c>
      <c r="I229" s="141">
        <f>AVERAGE(D229:H229)</f>
        <v>6.6</v>
      </c>
      <c r="J229" s="142">
        <f>I229*0.97</f>
        <v>6.4019999999999992</v>
      </c>
      <c r="K229" s="142">
        <f>I229*1.03</f>
        <v>6.798</v>
      </c>
      <c r="L229" s="133" t="str">
        <f>IF(AND(D229&gt;I229*0.97,D229&lt;I229*1.03),"○","×")</f>
        <v>×</v>
      </c>
      <c r="M229" s="133" t="str">
        <f>IF(AND(E229&gt;I229*0.97,E229&lt;I229*1.03),"○","×")</f>
        <v>×</v>
      </c>
      <c r="N229" s="133" t="str">
        <f>IF(AND(F229&gt;I229*0.97,F229&lt;I229*1.03),"○","×")</f>
        <v>×</v>
      </c>
      <c r="O229" s="133" t="str">
        <f>IF(AND(G229&gt;I229*0.97,G229&lt;I229*1.03),"○","×")</f>
        <v>×</v>
      </c>
      <c r="P229" s="133" t="str">
        <f>IF(AND(H229&gt;I229*0.97,H229&lt;I229*1.03),"○","×")</f>
        <v>×</v>
      </c>
      <c r="Q229" s="143" t="str">
        <f>IF(COUNTIF(L229:P229,"○")=5,"同程度","―")</f>
        <v>―</v>
      </c>
      <c r="R229" s="134" t="str">
        <f t="shared" si="33"/>
        <v>↓</v>
      </c>
      <c r="S229" s="133" t="str">
        <f t="shared" si="33"/>
        <v>－</v>
      </c>
      <c r="T229" s="133" t="str">
        <f t="shared" si="33"/>
        <v>－</v>
      </c>
      <c r="U229" s="133" t="str">
        <f t="shared" si="33"/>
        <v>↑</v>
      </c>
      <c r="V229" s="133" t="str">
        <f>R229&amp;S229&amp;T229&amp;U229</f>
        <v>↓－－↑</v>
      </c>
      <c r="W229" s="147" t="str" cm="1">
        <f t="array" ref="W229">INDEX($AL$2:$AL$82,MATCH(V229,$AK$2:$AK$82,0),0)</f>
        <v>年度により増減</v>
      </c>
      <c r="X229" s="145" t="str">
        <f>IF(F229-D229&gt;0,"↑",IF(F229-D229&lt;0,"↓","－"))</f>
        <v>↓</v>
      </c>
      <c r="Y229" s="146" t="str">
        <f>IF(V229="↓↑↓↓",IF(X229="↓","減少傾向","×"),"判定外")</f>
        <v>判定外</v>
      </c>
      <c r="Z229" s="147" t="str">
        <f>IF(V229="↑↓↑↑",IF(X229="↑","増加傾向","×"),"判定外")</f>
        <v>判定外</v>
      </c>
      <c r="AA229" s="148" t="str">
        <f>IF(G229-E229&gt;0,"↑",IF(G229-E229&lt;0,"↓","－"))</f>
        <v>－</v>
      </c>
      <c r="AB229" s="146" t="str">
        <f>IF(V229="↓↓↑↓",IF(AA229="↓","減少傾向","×"),"判定外")</f>
        <v>判定外</v>
      </c>
      <c r="AC229" s="147" t="str">
        <f>IF(V229="↑↑↓↑",IF(AA229="↑","増加傾向","×"),"判定外")</f>
        <v>判定外</v>
      </c>
      <c r="AD229" s="149"/>
      <c r="AE229" s="239"/>
    </row>
    <row r="230" spans="1:38">
      <c r="B230" s="236"/>
      <c r="C230" s="139" t="s">
        <v>276</v>
      </c>
      <c r="D230" s="140">
        <f>SUM(D228:D229)</f>
        <v>15</v>
      </c>
      <c r="E230" s="140">
        <f>SUM(E228:E229)</f>
        <v>13</v>
      </c>
      <c r="F230" s="140">
        <f>SUM(F228:F229)</f>
        <v>14</v>
      </c>
      <c r="G230" s="140">
        <f>SUM(G228:G229)</f>
        <v>11</v>
      </c>
      <c r="H230" s="140">
        <f>SUM(H228:H229)</f>
        <v>14</v>
      </c>
      <c r="I230" s="141">
        <f>AVERAGE(D230:H230)</f>
        <v>13.4</v>
      </c>
      <c r="J230" s="142">
        <f>I230*0.97</f>
        <v>12.997999999999999</v>
      </c>
      <c r="K230" s="142">
        <f>I230*1.03</f>
        <v>13.802000000000001</v>
      </c>
      <c r="L230" s="133" t="str">
        <f>IF(AND(D230&gt;I230*0.97,D230&lt;I230*1.03),"○","×")</f>
        <v>×</v>
      </c>
      <c r="M230" s="133" t="str">
        <f>IF(AND(E230&gt;I230*0.97,E230&lt;I230*1.03),"○","×")</f>
        <v>○</v>
      </c>
      <c r="N230" s="133" t="str">
        <f>IF(AND(F230&gt;I230*0.97,F230&lt;I230*1.03),"○","×")</f>
        <v>×</v>
      </c>
      <c r="O230" s="133" t="str">
        <f>IF(AND(G230&gt;I230*0.97,G230&lt;I230*1.03),"○","×")</f>
        <v>×</v>
      </c>
      <c r="P230" s="133" t="str">
        <f>IF(AND(H230&gt;I230*0.97,H230&lt;I230*1.03),"○","×")</f>
        <v>×</v>
      </c>
      <c r="Q230" s="143" t="str">
        <f>IF(COUNTIF(L230:P230,"○")=5,"同程度","―")</f>
        <v>―</v>
      </c>
      <c r="R230" s="134" t="str">
        <f t="shared" si="33"/>
        <v>↓</v>
      </c>
      <c r="S230" s="133" t="str">
        <f t="shared" si="33"/>
        <v>↑</v>
      </c>
      <c r="T230" s="133" t="str">
        <f t="shared" si="33"/>
        <v>↓</v>
      </c>
      <c r="U230" s="133" t="str">
        <f t="shared" si="33"/>
        <v>↑</v>
      </c>
      <c r="V230" s="133" t="str">
        <f>R230&amp;S230&amp;T230&amp;U230</f>
        <v>↓↑↓↑</v>
      </c>
      <c r="W230" s="147" t="str" cm="1">
        <f t="array" ref="W230">INDEX($AL$2:$AL$82,MATCH(V230,$AK$2:$AK$82,0),0)</f>
        <v>隔年で増減</v>
      </c>
      <c r="X230" s="145" t="str">
        <f>IF(F230-D230&gt;0,"↑",IF(F230-D230&lt;0,"↓","－"))</f>
        <v>↓</v>
      </c>
      <c r="Y230" s="146" t="str">
        <f>IF(V230="↓↑↓↓",IF(X230="↓","減少傾向","×"),"判定外")</f>
        <v>判定外</v>
      </c>
      <c r="Z230" s="147" t="str">
        <f>IF(V230="↑↓↑↑",IF(X230="↑","増加傾向","×"),"判定外")</f>
        <v>判定外</v>
      </c>
      <c r="AA230" s="148" t="str">
        <f>IF(G230-E230&gt;0,"↑",IF(G230-E230&lt;0,"↓","－"))</f>
        <v>↓</v>
      </c>
      <c r="AB230" s="146" t="str">
        <f>IF(V230="↓↓↑↓",IF(AA230="↓","減少傾向","×"),"判定外")</f>
        <v>判定外</v>
      </c>
      <c r="AC230" s="147" t="str">
        <f>IF(V230="↑↑↓↑",IF(AA230="↑","増加傾向","×"),"判定外")</f>
        <v>判定外</v>
      </c>
      <c r="AD230" s="150" t="s">
        <v>249</v>
      </c>
      <c r="AE230" s="239"/>
    </row>
    <row r="231" spans="1:38" ht="14.25" thickBot="1">
      <c r="B231" s="236"/>
      <c r="C231" s="139" t="s">
        <v>277</v>
      </c>
      <c r="D231" s="151">
        <f>ROUND(D229/D230,3)</f>
        <v>0.53300000000000003</v>
      </c>
      <c r="E231" s="151">
        <f>ROUND(E229/E230,3)</f>
        <v>0.46200000000000002</v>
      </c>
      <c r="F231" s="151">
        <f>ROUND(F229/F230,3)</f>
        <v>0.42899999999999999</v>
      </c>
      <c r="G231" s="151">
        <f>ROUND(G229/G230,3)</f>
        <v>0.54500000000000004</v>
      </c>
      <c r="H231" s="151">
        <f>ROUND(H229/H230,3)</f>
        <v>0.5</v>
      </c>
      <c r="I231" s="152">
        <f>AVERAGE(D231:H231)</f>
        <v>0.49380000000000007</v>
      </c>
      <c r="J231" s="153">
        <f>I231-0.03</f>
        <v>0.4638000000000001</v>
      </c>
      <c r="K231" s="153">
        <f>I231+0.03</f>
        <v>0.52380000000000004</v>
      </c>
      <c r="L231" s="117" t="str">
        <f>IF(AND(D231&gt;I231-0.03,D231&lt;I231+0.03),"○","×")</f>
        <v>×</v>
      </c>
      <c r="M231" s="117" t="str">
        <f>IF(AND(E231&gt;I231-0.03,E231&lt;I231+0.03),"○","×")</f>
        <v>×</v>
      </c>
      <c r="N231" s="117" t="str">
        <f>IF(AND(F231&gt;I231-0.03,F231&lt;I231+0.03),"○","×")</f>
        <v>×</v>
      </c>
      <c r="O231" s="117" t="str">
        <f>IF(AND(G231&gt;I231-0.03,G231&lt;I231+0.03),"○","×")</f>
        <v>×</v>
      </c>
      <c r="P231" s="117" t="str">
        <f>IF(AND(H231&gt;I231-0.03,H231&lt;I231+0.03),"○","×")</f>
        <v>○</v>
      </c>
      <c r="Q231" s="154" t="str">
        <f>IF(COUNTIF(L231:P231,"○")=5,"同程度","―")</f>
        <v>―</v>
      </c>
      <c r="R231" s="155" t="str">
        <f t="shared" si="33"/>
        <v>↓</v>
      </c>
      <c r="S231" s="117" t="str">
        <f t="shared" si="33"/>
        <v>↓</v>
      </c>
      <c r="T231" s="117" t="str">
        <f t="shared" si="33"/>
        <v>↑</v>
      </c>
      <c r="U231" s="117" t="str">
        <f t="shared" si="33"/>
        <v>↓</v>
      </c>
      <c r="V231" s="117" t="str">
        <f>R231&amp;S231&amp;T231&amp;U231</f>
        <v>↓↓↑↓</v>
      </c>
      <c r="W231" s="159" t="str" cm="1">
        <f t="array" ref="W231">INDEX($AL$2:$AL$82,MATCH(V231,$AK$2:$AK$82,0),0)</f>
        <v>年度により増減</v>
      </c>
      <c r="X231" s="157" t="str">
        <f>IF(F231-D231&gt;0,"↑",IF(F231-D231&lt;0,"↓","－"))</f>
        <v>↓</v>
      </c>
      <c r="Y231" s="158" t="str">
        <f>IF(V231="↓↑↓↓",IF(X231="↓","減少傾向","×"),"判定外")</f>
        <v>判定外</v>
      </c>
      <c r="Z231" s="159" t="str">
        <f>IF(V231="↑↓↑↑",IF(X231="↑","増加傾向","×"),"判定外")</f>
        <v>判定外</v>
      </c>
      <c r="AA231" s="160" t="str">
        <f>IF(G231-E231&gt;0,"↑",IF(G231-E231&lt;0,"↓","－"))</f>
        <v>↑</v>
      </c>
      <c r="AB231" s="158" t="str">
        <f>IF(V231="↓↓↑↓",IF(AA231="↓","減少傾向","×"),"判定外")</f>
        <v>×</v>
      </c>
      <c r="AC231" s="159" t="str">
        <f>IF(V231="↑↑↓↑",IF(AA231="↑","増加傾向","×"),"判定外")</f>
        <v>判定外</v>
      </c>
      <c r="AD231" s="161" t="s">
        <v>317</v>
      </c>
      <c r="AE231" s="239"/>
    </row>
    <row r="232" spans="1:38" ht="14.25" thickBot="1">
      <c r="B232" s="236"/>
      <c r="C232" s="237"/>
      <c r="D232" s="296"/>
      <c r="E232" s="296"/>
      <c r="F232" s="296"/>
      <c r="G232" s="296"/>
      <c r="H232" s="296"/>
      <c r="I232" s="240"/>
      <c r="J232" s="240"/>
      <c r="K232" s="240"/>
      <c r="L232" s="241"/>
      <c r="M232" s="241"/>
      <c r="N232" s="241"/>
      <c r="O232" s="241"/>
      <c r="P232" s="241"/>
      <c r="Q232" s="241"/>
      <c r="R232" s="241"/>
      <c r="S232" s="241"/>
      <c r="T232" s="241"/>
      <c r="U232" s="241"/>
      <c r="V232" s="241"/>
      <c r="W232" s="240"/>
      <c r="X232" s="241"/>
      <c r="Y232" s="240"/>
      <c r="Z232" s="240"/>
      <c r="AA232" s="241"/>
      <c r="AB232" s="240"/>
      <c r="AC232" s="240"/>
      <c r="AD232" s="242"/>
      <c r="AE232" s="239"/>
    </row>
    <row r="233" spans="1:38">
      <c r="B233" s="236"/>
      <c r="C233" s="237"/>
      <c r="D233" s="296"/>
      <c r="E233" s="296"/>
      <c r="F233" s="296"/>
      <c r="G233" s="296"/>
      <c r="H233" s="296"/>
      <c r="I233" s="324" t="s">
        <v>307</v>
      </c>
      <c r="J233" s="321"/>
      <c r="K233" s="321"/>
      <c r="L233" s="325"/>
      <c r="M233" s="325"/>
      <c r="N233" s="325"/>
      <c r="O233" s="325"/>
      <c r="P233" s="325"/>
      <c r="Q233" s="336" t="s">
        <v>308</v>
      </c>
      <c r="R233" s="324" t="s">
        <v>309</v>
      </c>
      <c r="S233" s="325"/>
      <c r="T233" s="325"/>
      <c r="U233" s="325"/>
      <c r="V233" s="326" t="s">
        <v>310</v>
      </c>
      <c r="W233" s="327"/>
      <c r="X233" s="330" t="s">
        <v>311</v>
      </c>
      <c r="Y233" s="332" t="s">
        <v>312</v>
      </c>
      <c r="Z233" s="333"/>
      <c r="AA233" s="334" t="s">
        <v>313</v>
      </c>
      <c r="AB233" s="332" t="s">
        <v>314</v>
      </c>
      <c r="AC233" s="333"/>
      <c r="AD233" s="338" t="s">
        <v>315</v>
      </c>
      <c r="AE233" s="239"/>
    </row>
    <row r="234" spans="1:38" s="111" customFormat="1">
      <c r="A234" s="102"/>
      <c r="B234" s="236"/>
      <c r="C234" s="165" t="s">
        <v>14</v>
      </c>
      <c r="D234" s="35" t="str">
        <f ca="1">Q1&amp;"(n="&amp;D246&amp;")"</f>
        <v>R2(n=61)</v>
      </c>
      <c r="E234" s="35" t="str">
        <f ca="1">R1&amp;"(n="&amp;E246&amp;")"</f>
        <v>R3(n=60)</v>
      </c>
      <c r="F234" s="35" t="str">
        <f ca="1">S1&amp;"(n="&amp;F246&amp;")"</f>
        <v>R4(n=60)</v>
      </c>
      <c r="G234" s="35" t="str">
        <f ca="1">T1&amp;"(n="&amp;G246&amp;")"</f>
        <v>R5(n=60)</v>
      </c>
      <c r="H234" s="35" t="str">
        <f ca="1">U1&amp;"(n="&amp;H246&amp;")"</f>
        <v>R6(n=60)</v>
      </c>
      <c r="I234" s="131" t="s">
        <v>318</v>
      </c>
      <c r="J234" s="132">
        <v>-0.03</v>
      </c>
      <c r="K234" s="132">
        <v>0.03</v>
      </c>
      <c r="L234" s="274" t="str">
        <f ca="1">Q1</f>
        <v>R2</v>
      </c>
      <c r="M234" s="274" t="str">
        <f ca="1">R1</f>
        <v>R3</v>
      </c>
      <c r="N234" s="274" t="str">
        <f ca="1">S1</f>
        <v>R4</v>
      </c>
      <c r="O234" s="274" t="str">
        <f ca="1">T1</f>
        <v>R5</v>
      </c>
      <c r="P234" s="274" t="str">
        <f ca="1">U1</f>
        <v>R6</v>
      </c>
      <c r="Q234" s="337"/>
      <c r="R234" s="134" t="s">
        <v>319</v>
      </c>
      <c r="S234" s="133" t="s">
        <v>320</v>
      </c>
      <c r="T234" s="133" t="s">
        <v>321</v>
      </c>
      <c r="U234" s="133" t="s">
        <v>322</v>
      </c>
      <c r="V234" s="328"/>
      <c r="W234" s="329"/>
      <c r="X234" s="331"/>
      <c r="Y234" s="135" t="s">
        <v>323</v>
      </c>
      <c r="Z234" s="136" t="s">
        <v>324</v>
      </c>
      <c r="AA234" s="335"/>
      <c r="AB234" s="137" t="s">
        <v>325</v>
      </c>
      <c r="AC234" s="138" t="s">
        <v>326</v>
      </c>
      <c r="AD234" s="339"/>
      <c r="AE234" s="239"/>
      <c r="AF234" s="102"/>
      <c r="AG234" s="102"/>
      <c r="AH234" s="102"/>
      <c r="AI234" s="102"/>
      <c r="AJ234" s="102"/>
      <c r="AK234" s="102"/>
      <c r="AL234" s="102"/>
    </row>
    <row r="235" spans="1:38">
      <c r="B235" s="236"/>
      <c r="C235" s="139" t="s">
        <v>225</v>
      </c>
      <c r="D235" s="270">
        <f>'4-4.2020'!D99</f>
        <v>2175</v>
      </c>
      <c r="E235" s="270">
        <f>'4-4.2021'!D99</f>
        <v>2257</v>
      </c>
      <c r="F235" s="270">
        <f>'4-4.2022'!D99</f>
        <v>2341</v>
      </c>
      <c r="G235" s="270">
        <f>'4-4.2023'!D99</f>
        <v>2349</v>
      </c>
      <c r="H235" s="270">
        <f>'4-4.2024'!D99</f>
        <v>2378</v>
      </c>
      <c r="I235" s="141">
        <f>AVERAGE(D235:H235)</f>
        <v>2300</v>
      </c>
      <c r="J235" s="142">
        <f>I235*0.97</f>
        <v>2231</v>
      </c>
      <c r="K235" s="142">
        <f>I235*1.03</f>
        <v>2369</v>
      </c>
      <c r="L235" s="133" t="str">
        <f>IF(AND(D235&gt;I235*0.97,D235&lt;I235*1.03),"○","×")</f>
        <v>×</v>
      </c>
      <c r="M235" s="133" t="str">
        <f>IF(AND(E235&gt;I235*0.97,E235&lt;I235*1.03),"○","×")</f>
        <v>○</v>
      </c>
      <c r="N235" s="133" t="str">
        <f>IF(AND(F235&gt;I235*0.97,F235&lt;I235*1.03),"○","×")</f>
        <v>○</v>
      </c>
      <c r="O235" s="133" t="str">
        <f>IF(AND(G235&gt;I235*0.97,G235&lt;I235*1.03),"○","×")</f>
        <v>○</v>
      </c>
      <c r="P235" s="133" t="str">
        <f>IF(AND(H235&gt;I235*0.97,H235&lt;I235*1.03),"○","×")</f>
        <v>×</v>
      </c>
      <c r="Q235" s="143" t="str">
        <f>IF(COUNTIF(L235:P235,"○")=5,"同程度","―")</f>
        <v>―</v>
      </c>
      <c r="R235" s="134" t="str">
        <f t="shared" ref="R235:U238" si="34">IF(E235-D235&gt;0,"↑",IF(E235-D235&lt;0,"↓","－"))</f>
        <v>↑</v>
      </c>
      <c r="S235" s="133" t="str">
        <f t="shared" si="34"/>
        <v>↑</v>
      </c>
      <c r="T235" s="133" t="str">
        <f t="shared" si="34"/>
        <v>↑</v>
      </c>
      <c r="U235" s="133" t="str">
        <f t="shared" si="34"/>
        <v>↑</v>
      </c>
      <c r="V235" s="133" t="str">
        <f>R235&amp;S235&amp;T235&amp;U235</f>
        <v>↑↑↑↑</v>
      </c>
      <c r="W235" s="147" t="str" cm="1">
        <f t="array" ref="W235">INDEX($AL$2:$AL$82,MATCH(V235,$AK$2:$AK$82,0),0)</f>
        <v>増加傾向⤴</v>
      </c>
      <c r="X235" s="145" t="str">
        <f>IF(F235-D235&gt;0,"↑",IF(F235-D235&lt;0,"↓","－"))</f>
        <v>↑</v>
      </c>
      <c r="Y235" s="146" t="str">
        <f>IF(V235="↓↑↓↓",IF(X235="↓","減少傾向","×"),"判定外")</f>
        <v>判定外</v>
      </c>
      <c r="Z235" s="147" t="str">
        <f>IF(V235="↑↓↑↑",IF(X235="↑","増加傾向","×"),"判定外")</f>
        <v>判定外</v>
      </c>
      <c r="AA235" s="148" t="str">
        <f>IF(G235-E235&gt;0,"↑",IF(G235-E235&lt;0,"↓","－"))</f>
        <v>↑</v>
      </c>
      <c r="AB235" s="146" t="str">
        <f>IF(V235="↓↓↑↓",IF(AA235="↓","減少傾向","×"),"判定外")</f>
        <v>判定外</v>
      </c>
      <c r="AC235" s="147" t="str">
        <f>IF(V235="↑↑↓↑",IF(AA235="↑","増加傾向","×"),"判定外")</f>
        <v>判定外</v>
      </c>
      <c r="AD235" s="149"/>
      <c r="AE235" s="239"/>
    </row>
    <row r="236" spans="1:38">
      <c r="B236" s="236"/>
      <c r="C236" s="139" t="s">
        <v>226</v>
      </c>
      <c r="D236" s="36">
        <f>'4-4.2020'!E99</f>
        <v>1263</v>
      </c>
      <c r="E236" s="36">
        <f>'4-4.2021'!E99</f>
        <v>1273</v>
      </c>
      <c r="F236" s="36">
        <f>'4-4.2022'!E99</f>
        <v>1472</v>
      </c>
      <c r="G236" s="36">
        <f>'4-4.2023'!E99</f>
        <v>1496</v>
      </c>
      <c r="H236" s="36">
        <f>'4-4.2024'!E99</f>
        <v>1469</v>
      </c>
      <c r="I236" s="141">
        <f>AVERAGE(D236:H236)</f>
        <v>1394.6</v>
      </c>
      <c r="J236" s="142">
        <f>I236*0.97</f>
        <v>1352.7619999999999</v>
      </c>
      <c r="K236" s="142">
        <f>I236*1.03</f>
        <v>1436.4379999999999</v>
      </c>
      <c r="L236" s="133" t="str">
        <f>IF(AND(D236&gt;I236*0.97,D236&lt;I236*1.03),"○","×")</f>
        <v>×</v>
      </c>
      <c r="M236" s="133" t="str">
        <f>IF(AND(E236&gt;I236*0.97,E236&lt;I236*1.03),"○","×")</f>
        <v>×</v>
      </c>
      <c r="N236" s="133" t="str">
        <f>IF(AND(F236&gt;I236*0.97,F236&lt;I236*1.03),"○","×")</f>
        <v>×</v>
      </c>
      <c r="O236" s="133" t="str">
        <f>IF(AND(G236&gt;I236*0.97,G236&lt;I236*1.03),"○","×")</f>
        <v>×</v>
      </c>
      <c r="P236" s="133" t="str">
        <f>IF(AND(H236&gt;I236*0.97,H236&lt;I236*1.03),"○","×")</f>
        <v>×</v>
      </c>
      <c r="Q236" s="143" t="str">
        <f>IF(COUNTIF(L236:P236,"○")=5,"同程度","―")</f>
        <v>―</v>
      </c>
      <c r="R236" s="134" t="str">
        <f t="shared" si="34"/>
        <v>↑</v>
      </c>
      <c r="S236" s="133" t="str">
        <f t="shared" si="34"/>
        <v>↑</v>
      </c>
      <c r="T236" s="133" t="str">
        <f t="shared" si="34"/>
        <v>↑</v>
      </c>
      <c r="U236" s="133" t="str">
        <f t="shared" si="34"/>
        <v>↓</v>
      </c>
      <c r="V236" s="133" t="str">
        <f>R236&amp;S236&amp;T236&amp;U236</f>
        <v>↑↑↑↓</v>
      </c>
      <c r="W236" s="147" t="str" cm="1">
        <f t="array" ref="W236">INDEX($AL$2:$AL$82,MATCH(V236,$AK$2:$AK$82,0),0)</f>
        <v>最新年度のみ減少</v>
      </c>
      <c r="X236" s="145" t="str">
        <f>IF(F236-D236&gt;0,"↑",IF(F236-D236&lt;0,"↓","－"))</f>
        <v>↑</v>
      </c>
      <c r="Y236" s="146" t="str">
        <f>IF(V236="↓↑↓↓",IF(X236="↓","減少傾向","×"),"判定外")</f>
        <v>判定外</v>
      </c>
      <c r="Z236" s="147" t="str">
        <f>IF(V236="↑↓↑↑",IF(X236="↑","増加傾向","×"),"判定外")</f>
        <v>判定外</v>
      </c>
      <c r="AA236" s="148" t="str">
        <f>IF(G236-E236&gt;0,"↑",IF(G236-E236&lt;0,"↓","－"))</f>
        <v>↑</v>
      </c>
      <c r="AB236" s="146" t="str">
        <f>IF(V236="↓↓↑↓",IF(AA236="↓","減少傾向","×"),"判定外")</f>
        <v>判定外</v>
      </c>
      <c r="AC236" s="147" t="str">
        <f>IF(V236="↑↑↓↑",IF(AA236="↑","増加傾向","×"),"判定外")</f>
        <v>判定外</v>
      </c>
      <c r="AD236" s="149"/>
      <c r="AE236" s="239"/>
    </row>
    <row r="237" spans="1:38">
      <c r="B237" s="236"/>
      <c r="C237" s="139" t="s">
        <v>276</v>
      </c>
      <c r="D237" s="140">
        <f>SUM(D235:D236)</f>
        <v>3438</v>
      </c>
      <c r="E237" s="140">
        <f>SUM(E235:E236)</f>
        <v>3530</v>
      </c>
      <c r="F237" s="140">
        <f>SUM(F235:F236)</f>
        <v>3813</v>
      </c>
      <c r="G237" s="140">
        <f>SUM(G235:G236)</f>
        <v>3845</v>
      </c>
      <c r="H237" s="140">
        <f>SUM(H235:H236)</f>
        <v>3847</v>
      </c>
      <c r="I237" s="141">
        <f>AVERAGE(D237:H237)</f>
        <v>3694.6</v>
      </c>
      <c r="J237" s="142">
        <f>I237*0.97</f>
        <v>3583.7619999999997</v>
      </c>
      <c r="K237" s="142">
        <f>I237*1.03</f>
        <v>3805.4380000000001</v>
      </c>
      <c r="L237" s="133" t="str">
        <f>IF(AND(D237&gt;I237*0.97,D237&lt;I237*1.03),"○","×")</f>
        <v>×</v>
      </c>
      <c r="M237" s="133" t="str">
        <f>IF(AND(E237&gt;I237*0.97,E237&lt;I237*1.03),"○","×")</f>
        <v>×</v>
      </c>
      <c r="N237" s="133" t="str">
        <f>IF(AND(F237&gt;I237*0.97,F237&lt;I237*1.03),"○","×")</f>
        <v>×</v>
      </c>
      <c r="O237" s="133" t="str">
        <f>IF(AND(G237&gt;I237*0.97,G237&lt;I237*1.03),"○","×")</f>
        <v>×</v>
      </c>
      <c r="P237" s="133" t="str">
        <f>IF(AND(H237&gt;I237*0.97,H237&lt;I237*1.03),"○","×")</f>
        <v>×</v>
      </c>
      <c r="Q237" s="143" t="str">
        <f>IF(COUNTIF(L237:P237,"○")=5,"同程度","―")</f>
        <v>―</v>
      </c>
      <c r="R237" s="134" t="str">
        <f t="shared" si="34"/>
        <v>↑</v>
      </c>
      <c r="S237" s="133" t="str">
        <f t="shared" si="34"/>
        <v>↑</v>
      </c>
      <c r="T237" s="133" t="str">
        <f t="shared" si="34"/>
        <v>↑</v>
      </c>
      <c r="U237" s="133" t="str">
        <f t="shared" si="34"/>
        <v>↑</v>
      </c>
      <c r="V237" s="133" t="str">
        <f>R237&amp;S237&amp;T237&amp;U237</f>
        <v>↑↑↑↑</v>
      </c>
      <c r="W237" s="147" t="str" cm="1">
        <f t="array" ref="W237">INDEX($AL$2:$AL$82,MATCH(V237,$AK$2:$AK$82,0),0)</f>
        <v>増加傾向⤴</v>
      </c>
      <c r="X237" s="145" t="str">
        <f>IF(F237-D237&gt;0,"↑",IF(F237-D237&lt;0,"↓","－"))</f>
        <v>↑</v>
      </c>
      <c r="Y237" s="146" t="str">
        <f>IF(V237="↓↑↓↓",IF(X237="↓","減少傾向","×"),"判定外")</f>
        <v>判定外</v>
      </c>
      <c r="Z237" s="147" t="str">
        <f>IF(V237="↑↓↑↑",IF(X237="↑","増加傾向","×"),"判定外")</f>
        <v>判定外</v>
      </c>
      <c r="AA237" s="148" t="str">
        <f>IF(G237-E237&gt;0,"↑",IF(G237-E237&lt;0,"↓","－"))</f>
        <v>↑</v>
      </c>
      <c r="AB237" s="146" t="str">
        <f>IF(V237="↓↓↑↓",IF(AA237="↓","減少傾向","×"),"判定外")</f>
        <v>判定外</v>
      </c>
      <c r="AC237" s="147" t="str">
        <f>IF(V237="↑↑↓↑",IF(AA237="↑","増加傾向","×"),"判定外")</f>
        <v>判定外</v>
      </c>
      <c r="AD237" s="150" t="s">
        <v>223</v>
      </c>
      <c r="AE237" s="239"/>
    </row>
    <row r="238" spans="1:38" ht="14.25" thickBot="1">
      <c r="B238" s="236"/>
      <c r="C238" s="139" t="s">
        <v>277</v>
      </c>
      <c r="D238" s="151">
        <f>ROUND(D236/D237,3)</f>
        <v>0.36699999999999999</v>
      </c>
      <c r="E238" s="151">
        <f>ROUND(E236/E237,3)</f>
        <v>0.36099999999999999</v>
      </c>
      <c r="F238" s="151">
        <f>ROUND(F236/F237,3)</f>
        <v>0.38600000000000001</v>
      </c>
      <c r="G238" s="151">
        <f>ROUND(G236/G237,3)</f>
        <v>0.38900000000000001</v>
      </c>
      <c r="H238" s="151">
        <f>ROUND(H236/H237,3)</f>
        <v>0.38200000000000001</v>
      </c>
      <c r="I238" s="152">
        <f>AVERAGE(D238:H238)</f>
        <v>0.37699999999999995</v>
      </c>
      <c r="J238" s="153">
        <f>I238-0.03</f>
        <v>0.34699999999999998</v>
      </c>
      <c r="K238" s="153">
        <f>I238+0.03</f>
        <v>0.40699999999999992</v>
      </c>
      <c r="L238" s="117" t="str">
        <f>IF(AND(D238&gt;I238-0.03,D238&lt;I238+0.03),"○","×")</f>
        <v>○</v>
      </c>
      <c r="M238" s="117" t="str">
        <f>IF(AND(E238&gt;I238-0.03,E238&lt;I238+0.03),"○","×")</f>
        <v>○</v>
      </c>
      <c r="N238" s="117" t="str">
        <f>IF(AND(F238&gt;I238-0.03,F238&lt;I238+0.03),"○","×")</f>
        <v>○</v>
      </c>
      <c r="O238" s="117" t="str">
        <f>IF(AND(G238&gt;I238-0.03,G238&lt;I238+0.03),"○","×")</f>
        <v>○</v>
      </c>
      <c r="P238" s="117" t="str">
        <f>IF(AND(H238&gt;I238-0.03,H238&lt;I238+0.03),"○","×")</f>
        <v>○</v>
      </c>
      <c r="Q238" s="154" t="str">
        <f>IF(COUNTIF(L238:P238,"○")=5,"同程度","―")</f>
        <v>同程度</v>
      </c>
      <c r="R238" s="155" t="str">
        <f t="shared" si="34"/>
        <v>↓</v>
      </c>
      <c r="S238" s="117" t="str">
        <f t="shared" si="34"/>
        <v>↑</v>
      </c>
      <c r="T238" s="117" t="str">
        <f t="shared" si="34"/>
        <v>↑</v>
      </c>
      <c r="U238" s="117" t="str">
        <f t="shared" si="34"/>
        <v>↓</v>
      </c>
      <c r="V238" s="117" t="str">
        <f>R238&amp;S238&amp;T238&amp;U238</f>
        <v>↓↑↑↓</v>
      </c>
      <c r="W238" s="159" t="str" cm="1">
        <f t="array" ref="W238">INDEX($AL$2:$AL$82,MATCH(V238,$AK$2:$AK$82,0),0)</f>
        <v>年度により増減</v>
      </c>
      <c r="X238" s="157" t="str">
        <f>IF(F238-D238&gt;0,"↑",IF(F238-D238&lt;0,"↓","－"))</f>
        <v>↑</v>
      </c>
      <c r="Y238" s="158" t="str">
        <f>IF(V238="↓↑↓↓",IF(X238="↓","減少傾向","×"),"判定外")</f>
        <v>判定外</v>
      </c>
      <c r="Z238" s="159" t="str">
        <f>IF(V238="↑↓↑↑",IF(X238="↑","増加傾向","×"),"判定外")</f>
        <v>判定外</v>
      </c>
      <c r="AA238" s="160" t="str">
        <f>IF(G238-E238&gt;0,"↑",IF(G238-E238&lt;0,"↓","－"))</f>
        <v>↑</v>
      </c>
      <c r="AB238" s="158" t="str">
        <f>IF(V238="↓↓↑↓",IF(AA238="↓","減少傾向","×"),"判定外")</f>
        <v>判定外</v>
      </c>
      <c r="AC238" s="159" t="str">
        <f>IF(V238="↑↑↓↑",IF(AA238="↑","増加傾向","×"),"判定外")</f>
        <v>判定外</v>
      </c>
      <c r="AD238" s="161" t="s">
        <v>298</v>
      </c>
      <c r="AE238" s="239"/>
    </row>
    <row r="239" spans="1:38" ht="14.25" thickBot="1">
      <c r="B239" s="236"/>
      <c r="C239" s="237"/>
      <c r="D239" s="296"/>
      <c r="E239" s="296"/>
      <c r="F239" s="296"/>
      <c r="G239" s="296"/>
      <c r="H239" s="296"/>
      <c r="I239" s="240"/>
      <c r="J239" s="240"/>
      <c r="K239" s="240"/>
      <c r="L239" s="241"/>
      <c r="M239" s="241"/>
      <c r="N239" s="241"/>
      <c r="O239" s="241"/>
      <c r="P239" s="241"/>
      <c r="Q239" s="241"/>
      <c r="R239" s="241"/>
      <c r="S239" s="241"/>
      <c r="T239" s="241"/>
      <c r="U239" s="241"/>
      <c r="V239" s="241"/>
      <c r="W239" s="240"/>
      <c r="X239" s="241"/>
      <c r="Y239" s="240"/>
      <c r="Z239" s="240"/>
      <c r="AA239" s="241"/>
      <c r="AB239" s="240"/>
      <c r="AC239" s="240"/>
      <c r="AD239" s="242"/>
      <c r="AE239" s="239"/>
    </row>
    <row r="240" spans="1:38">
      <c r="B240" s="236"/>
      <c r="C240" s="237"/>
      <c r="D240" s="296"/>
      <c r="E240" s="296"/>
      <c r="F240" s="296"/>
      <c r="G240" s="296"/>
      <c r="H240" s="296"/>
      <c r="I240" s="324" t="s">
        <v>307</v>
      </c>
      <c r="J240" s="321"/>
      <c r="K240" s="321"/>
      <c r="L240" s="325"/>
      <c r="M240" s="325"/>
      <c r="N240" s="325"/>
      <c r="O240" s="325"/>
      <c r="P240" s="325"/>
      <c r="Q240" s="336" t="s">
        <v>308</v>
      </c>
      <c r="R240" s="324" t="s">
        <v>309</v>
      </c>
      <c r="S240" s="325"/>
      <c r="T240" s="325"/>
      <c r="U240" s="325"/>
      <c r="V240" s="326" t="s">
        <v>310</v>
      </c>
      <c r="W240" s="327"/>
      <c r="X240" s="330" t="s">
        <v>311</v>
      </c>
      <c r="Y240" s="332" t="s">
        <v>312</v>
      </c>
      <c r="Z240" s="333"/>
      <c r="AA240" s="334" t="s">
        <v>313</v>
      </c>
      <c r="AB240" s="332" t="s">
        <v>314</v>
      </c>
      <c r="AC240" s="333"/>
      <c r="AD240" s="338" t="s">
        <v>315</v>
      </c>
      <c r="AE240" s="239"/>
    </row>
    <row r="241" spans="1:38">
      <c r="B241" s="236"/>
      <c r="C241" s="166" t="s">
        <v>228</v>
      </c>
      <c r="D241" s="35" t="str">
        <f ca="1">Q1&amp;"(n="&amp;D246&amp;")"</f>
        <v>R2(n=61)</v>
      </c>
      <c r="E241" s="35" t="str">
        <f ca="1">R1&amp;"(n="&amp;E246&amp;")"</f>
        <v>R3(n=60)</v>
      </c>
      <c r="F241" s="35" t="str">
        <f ca="1">S1&amp;"(n="&amp;F246&amp;")"</f>
        <v>R4(n=60)</v>
      </c>
      <c r="G241" s="35" t="str">
        <f ca="1">T1&amp;"(n="&amp;G246&amp;")"</f>
        <v>R5(n=60)</v>
      </c>
      <c r="H241" s="35" t="str">
        <f ca="1">U1&amp;"(n="&amp;H246&amp;")"</f>
        <v>R6(n=60)</v>
      </c>
      <c r="I241" s="131" t="s">
        <v>318</v>
      </c>
      <c r="J241" s="132">
        <v>-0.03</v>
      </c>
      <c r="K241" s="132">
        <v>0.03</v>
      </c>
      <c r="L241" s="274" t="str">
        <f ca="1">Q1</f>
        <v>R2</v>
      </c>
      <c r="M241" s="274" t="str">
        <f ca="1">R1</f>
        <v>R3</v>
      </c>
      <c r="N241" s="274" t="str">
        <f ca="1">S1</f>
        <v>R4</v>
      </c>
      <c r="O241" s="274" t="str">
        <f ca="1">T1</f>
        <v>R5</v>
      </c>
      <c r="P241" s="274" t="str">
        <f ca="1">U1</f>
        <v>R6</v>
      </c>
      <c r="Q241" s="337"/>
      <c r="R241" s="134" t="s">
        <v>319</v>
      </c>
      <c r="S241" s="133" t="s">
        <v>320</v>
      </c>
      <c r="T241" s="133" t="s">
        <v>321</v>
      </c>
      <c r="U241" s="133" t="s">
        <v>322</v>
      </c>
      <c r="V241" s="328"/>
      <c r="W241" s="329"/>
      <c r="X241" s="331"/>
      <c r="Y241" s="135" t="s">
        <v>323</v>
      </c>
      <c r="Z241" s="136" t="s">
        <v>324</v>
      </c>
      <c r="AA241" s="335"/>
      <c r="AB241" s="137" t="s">
        <v>325</v>
      </c>
      <c r="AC241" s="138" t="s">
        <v>326</v>
      </c>
      <c r="AD241" s="339"/>
      <c r="AE241" s="239"/>
    </row>
    <row r="242" spans="1:38">
      <c r="B242" s="236"/>
      <c r="C242" s="139" t="s">
        <v>225</v>
      </c>
      <c r="D242" s="271">
        <f>ROUND(D235/D246,1)</f>
        <v>35.700000000000003</v>
      </c>
      <c r="E242" s="271">
        <f>ROUND(E235/E246,1)</f>
        <v>37.6</v>
      </c>
      <c r="F242" s="271">
        <f>ROUND(F235/F246,1)</f>
        <v>39</v>
      </c>
      <c r="G242" s="271">
        <f>ROUND(G235/G246,1)</f>
        <v>39.200000000000003</v>
      </c>
      <c r="H242" s="271">
        <f>ROUND(H235/H246,1)</f>
        <v>39.6</v>
      </c>
      <c r="I242" s="141">
        <f>AVERAGE(D242:H242)</f>
        <v>38.22</v>
      </c>
      <c r="J242" s="142">
        <f>I242*0.97</f>
        <v>37.073399999999999</v>
      </c>
      <c r="K242" s="142">
        <f>I242*1.03</f>
        <v>39.366599999999998</v>
      </c>
      <c r="L242" s="133" t="str">
        <f>IF(AND(D242&gt;I242*0.97,D242&lt;I242*1.03),"○","×")</f>
        <v>×</v>
      </c>
      <c r="M242" s="133" t="str">
        <f>IF(AND(E242&gt;I242*0.97,E242&lt;I242*1.03),"○","×")</f>
        <v>○</v>
      </c>
      <c r="N242" s="133" t="str">
        <f>IF(AND(F242&gt;I242*0.97,F242&lt;I242*1.03),"○","×")</f>
        <v>○</v>
      </c>
      <c r="O242" s="133" t="str">
        <f>IF(AND(G242&gt;I242*0.97,G242&lt;I242*1.03),"○","×")</f>
        <v>○</v>
      </c>
      <c r="P242" s="133" t="str">
        <f>IF(AND(H242&gt;I242*0.97,H242&lt;I242*1.03),"○","×")</f>
        <v>×</v>
      </c>
      <c r="Q242" s="143" t="str">
        <f>IF(COUNTIF(L242:P242,"○")=5,"同程度","―")</f>
        <v>―</v>
      </c>
      <c r="R242" s="134" t="str">
        <f t="shared" ref="R242:U245" si="35">IF(E242-D242&gt;0,"↑",IF(E242-D242&lt;0,"↓","－"))</f>
        <v>↑</v>
      </c>
      <c r="S242" s="133" t="str">
        <f t="shared" si="35"/>
        <v>↑</v>
      </c>
      <c r="T242" s="133" t="str">
        <f t="shared" si="35"/>
        <v>↑</v>
      </c>
      <c r="U242" s="133" t="str">
        <f t="shared" si="35"/>
        <v>↑</v>
      </c>
      <c r="V242" s="133" t="str">
        <f>R242&amp;S242&amp;T242&amp;U242</f>
        <v>↑↑↑↑</v>
      </c>
      <c r="W242" s="147" t="str" cm="1">
        <f t="array" ref="W242">INDEX($AL$2:$AL$82,MATCH(V242,$AK$2:$AK$82,0),0)</f>
        <v>増加傾向⤴</v>
      </c>
      <c r="X242" s="145" t="str">
        <f>IF(F242-D242&gt;0,"↑",IF(F242-D242&lt;0,"↓","－"))</f>
        <v>↑</v>
      </c>
      <c r="Y242" s="146" t="str">
        <f>IF(V242="↓↑↓↓",IF(X242="↓","減少傾向","×"),"判定外")</f>
        <v>判定外</v>
      </c>
      <c r="Z242" s="147" t="str">
        <f>IF(V242="↑↓↑↑",IF(X242="↑","増加傾向","×"),"判定外")</f>
        <v>判定外</v>
      </c>
      <c r="AA242" s="148" t="str">
        <f>IF(G242-E242&gt;0,"↑",IF(G242-E242&lt;0,"↓","－"))</f>
        <v>↑</v>
      </c>
      <c r="AB242" s="146" t="str">
        <f>IF(V242="↓↓↑↓",IF(AA242="↓","減少傾向","×"),"判定外")</f>
        <v>判定外</v>
      </c>
      <c r="AC242" s="147" t="str">
        <f>IF(V242="↑↑↓↑",IF(AA242="↑","増加傾向","×"),"判定外")</f>
        <v>判定外</v>
      </c>
      <c r="AD242" s="149"/>
      <c r="AE242" s="239"/>
    </row>
    <row r="243" spans="1:38">
      <c r="B243" s="236"/>
      <c r="C243" s="139" t="s">
        <v>226</v>
      </c>
      <c r="D243" s="271">
        <f>ROUND(D236/D246,1)</f>
        <v>20.7</v>
      </c>
      <c r="E243" s="271">
        <f>ROUND(E236/E246,1)</f>
        <v>21.2</v>
      </c>
      <c r="F243" s="271">
        <f>ROUND(F236/F246,1)</f>
        <v>24.5</v>
      </c>
      <c r="G243" s="271">
        <f>ROUND(G236/G246,1)</f>
        <v>24.9</v>
      </c>
      <c r="H243" s="271">
        <f>ROUND(H236/H246,1)</f>
        <v>24.5</v>
      </c>
      <c r="I243" s="141">
        <f>AVERAGE(D243:H243)</f>
        <v>23.160000000000004</v>
      </c>
      <c r="J243" s="142">
        <f>I243*0.97</f>
        <v>22.465200000000003</v>
      </c>
      <c r="K243" s="142">
        <f>I243*1.03</f>
        <v>23.854800000000004</v>
      </c>
      <c r="L243" s="133" t="str">
        <f>IF(AND(D243&gt;I243*0.97,D243&lt;I243*1.03),"○","×")</f>
        <v>×</v>
      </c>
      <c r="M243" s="133" t="str">
        <f>IF(AND(E243&gt;I243*0.97,E243&lt;I243*1.03),"○","×")</f>
        <v>×</v>
      </c>
      <c r="N243" s="133" t="str">
        <f>IF(AND(F243&gt;I243*0.97,F243&lt;I243*1.03),"○","×")</f>
        <v>×</v>
      </c>
      <c r="O243" s="133" t="str">
        <f>IF(AND(G243&gt;I243*0.97,G243&lt;I243*1.03),"○","×")</f>
        <v>×</v>
      </c>
      <c r="P243" s="133" t="str">
        <f>IF(AND(H243&gt;I243*0.97,H243&lt;I243*1.03),"○","×")</f>
        <v>×</v>
      </c>
      <c r="Q243" s="143" t="str">
        <f>IF(COUNTIF(L243:P243,"○")=5,"同程度","―")</f>
        <v>―</v>
      </c>
      <c r="R243" s="134" t="str">
        <f t="shared" si="35"/>
        <v>↑</v>
      </c>
      <c r="S243" s="133" t="str">
        <f t="shared" si="35"/>
        <v>↑</v>
      </c>
      <c r="T243" s="133" t="str">
        <f t="shared" si="35"/>
        <v>↑</v>
      </c>
      <c r="U243" s="133" t="str">
        <f t="shared" si="35"/>
        <v>↓</v>
      </c>
      <c r="V243" s="133" t="str">
        <f>R243&amp;S243&amp;T243&amp;U243</f>
        <v>↑↑↑↓</v>
      </c>
      <c r="W243" s="147" t="str" cm="1">
        <f t="array" ref="W243">INDEX($AL$2:$AL$82,MATCH(V243,$AK$2:$AK$82,0),0)</f>
        <v>最新年度のみ減少</v>
      </c>
      <c r="X243" s="145" t="str">
        <f>IF(F243-D243&gt;0,"↑",IF(F243-D243&lt;0,"↓","－"))</f>
        <v>↑</v>
      </c>
      <c r="Y243" s="146" t="str">
        <f>IF(V243="↓↑↓↓",IF(X243="↓","減少傾向","×"),"判定外")</f>
        <v>判定外</v>
      </c>
      <c r="Z243" s="147" t="str">
        <f>IF(V243="↑↓↑↑",IF(X243="↑","増加傾向","×"),"判定外")</f>
        <v>判定外</v>
      </c>
      <c r="AA243" s="148" t="str">
        <f>IF(G243-E243&gt;0,"↑",IF(G243-E243&lt;0,"↓","－"))</f>
        <v>↑</v>
      </c>
      <c r="AB243" s="146" t="str">
        <f>IF(V243="↓↓↑↓",IF(AA243="↓","減少傾向","×"),"判定外")</f>
        <v>判定外</v>
      </c>
      <c r="AC243" s="147" t="str">
        <f>IF(V243="↑↑↓↑",IF(AA243="↑","増加傾向","×"),"判定外")</f>
        <v>判定外</v>
      </c>
      <c r="AD243" s="149"/>
      <c r="AE243" s="239"/>
    </row>
    <row r="244" spans="1:38">
      <c r="B244" s="236"/>
      <c r="C244" s="139" t="s">
        <v>276</v>
      </c>
      <c r="D244" s="167">
        <f>SUM(D242:D243)</f>
        <v>56.400000000000006</v>
      </c>
      <c r="E244" s="167">
        <f>SUM(E242:E243)</f>
        <v>58.8</v>
      </c>
      <c r="F244" s="167">
        <f>SUM(F242:F243)</f>
        <v>63.5</v>
      </c>
      <c r="G244" s="167">
        <f>SUM(G242:G243)</f>
        <v>64.099999999999994</v>
      </c>
      <c r="H244" s="167">
        <f>SUM(H242:H243)</f>
        <v>64.099999999999994</v>
      </c>
      <c r="I244" s="141">
        <f>AVERAGE(D244:H244)</f>
        <v>61.379999999999995</v>
      </c>
      <c r="J244" s="142">
        <f>I244*0.97</f>
        <v>59.538599999999995</v>
      </c>
      <c r="K244" s="142">
        <f>I244*1.03</f>
        <v>63.221399999999996</v>
      </c>
      <c r="L244" s="133" t="str">
        <f>IF(AND(D244&gt;I244*0.97,D244&lt;I244*1.03),"○","×")</f>
        <v>×</v>
      </c>
      <c r="M244" s="133" t="str">
        <f>IF(AND(E244&gt;I244*0.97,E244&lt;I244*1.03),"○","×")</f>
        <v>×</v>
      </c>
      <c r="N244" s="133" t="str">
        <f>IF(AND(F244&gt;I244*0.97,F244&lt;I244*1.03),"○","×")</f>
        <v>×</v>
      </c>
      <c r="O244" s="133" t="str">
        <f>IF(AND(G244&gt;I244*0.97,G244&lt;I244*1.03),"○","×")</f>
        <v>×</v>
      </c>
      <c r="P244" s="133" t="str">
        <f>IF(AND(H244&gt;I244*0.97,H244&lt;I244*1.03),"○","×")</f>
        <v>×</v>
      </c>
      <c r="Q244" s="143" t="str">
        <f>IF(COUNTIF(L244:P244,"○")=5,"同程度","―")</f>
        <v>―</v>
      </c>
      <c r="R244" s="134" t="str">
        <f t="shared" si="35"/>
        <v>↑</v>
      </c>
      <c r="S244" s="133" t="str">
        <f t="shared" si="35"/>
        <v>↑</v>
      </c>
      <c r="T244" s="133" t="str">
        <f t="shared" si="35"/>
        <v>↑</v>
      </c>
      <c r="U244" s="133" t="str">
        <f t="shared" si="35"/>
        <v>－</v>
      </c>
      <c r="V244" s="133" t="str">
        <f>R244&amp;S244&amp;T244&amp;U244</f>
        <v>↑↑↑－</v>
      </c>
      <c r="W244" s="147" t="str" cm="1">
        <f t="array" ref="W244">INDEX($AL$2:$AL$82,MATCH(V244,$AK$2:$AK$82,0),0)</f>
        <v>増加傾向⤴</v>
      </c>
      <c r="X244" s="145" t="str">
        <f>IF(F244-D244&gt;0,"↑",IF(F244-D244&lt;0,"↓","－"))</f>
        <v>↑</v>
      </c>
      <c r="Y244" s="146" t="str">
        <f>IF(V244="↓↑↓↓",IF(X244="↓","減少傾向","×"),"判定外")</f>
        <v>判定外</v>
      </c>
      <c r="Z244" s="147" t="str">
        <f>IF(V244="↑↓↑↑",IF(X244="↑","増加傾向","×"),"判定外")</f>
        <v>判定外</v>
      </c>
      <c r="AA244" s="148" t="str">
        <f>IF(G244-E244&gt;0,"↑",IF(G244-E244&lt;0,"↓","－"))</f>
        <v>↑</v>
      </c>
      <c r="AB244" s="146" t="str">
        <f>IF(V244="↓↓↑↓",IF(AA244="↓","減少傾向","×"),"判定外")</f>
        <v>判定外</v>
      </c>
      <c r="AC244" s="147" t="str">
        <f>IF(V244="↑↑↓↑",IF(AA244="↑","増加傾向","×"),"判定外")</f>
        <v>判定外</v>
      </c>
      <c r="AD244" s="150" t="s">
        <v>223</v>
      </c>
      <c r="AE244" s="239"/>
    </row>
    <row r="245" spans="1:38" ht="14.25" thickBot="1">
      <c r="B245" s="236"/>
      <c r="C245" s="139" t="s">
        <v>277</v>
      </c>
      <c r="D245" s="151">
        <f>ROUND(D243/D244,3)</f>
        <v>0.36699999999999999</v>
      </c>
      <c r="E245" s="151">
        <f>ROUND(E243/E244,3)</f>
        <v>0.36099999999999999</v>
      </c>
      <c r="F245" s="151">
        <f>ROUND(F243/F244,3)</f>
        <v>0.38600000000000001</v>
      </c>
      <c r="G245" s="151">
        <f>ROUND(G243/G244,3)</f>
        <v>0.38800000000000001</v>
      </c>
      <c r="H245" s="151">
        <f>ROUND(H243/H244,3)</f>
        <v>0.38200000000000001</v>
      </c>
      <c r="I245" s="152">
        <f>AVERAGE(D245:H245)</f>
        <v>0.37679999999999997</v>
      </c>
      <c r="J245" s="153">
        <f>I245-0.03</f>
        <v>0.3468</v>
      </c>
      <c r="K245" s="153">
        <f>I245+0.03</f>
        <v>0.40679999999999994</v>
      </c>
      <c r="L245" s="117" t="str">
        <f>IF(AND(D245&gt;I245-0.03,D245&lt;I245+0.03),"○","×")</f>
        <v>○</v>
      </c>
      <c r="M245" s="117" t="str">
        <f>IF(AND(E245&gt;I245-0.03,E245&lt;I245+0.03),"○","×")</f>
        <v>○</v>
      </c>
      <c r="N245" s="117" t="str">
        <f>IF(AND(F245&gt;I245-0.03,F245&lt;I245+0.03),"○","×")</f>
        <v>○</v>
      </c>
      <c r="O245" s="117" t="str">
        <f>IF(AND(G245&gt;I245-0.03,G245&lt;I245+0.03),"○","×")</f>
        <v>○</v>
      </c>
      <c r="P245" s="117" t="str">
        <f>IF(AND(H245&gt;I245-0.03,H245&lt;I245+0.03),"○","×")</f>
        <v>○</v>
      </c>
      <c r="Q245" s="154" t="str">
        <f>IF(COUNTIF(L245:P245,"○")=5,"同程度","―")</f>
        <v>同程度</v>
      </c>
      <c r="R245" s="155" t="str">
        <f t="shared" si="35"/>
        <v>↓</v>
      </c>
      <c r="S245" s="117" t="str">
        <f t="shared" si="35"/>
        <v>↑</v>
      </c>
      <c r="T245" s="117" t="str">
        <f t="shared" si="35"/>
        <v>↑</v>
      </c>
      <c r="U245" s="117" t="str">
        <f t="shared" si="35"/>
        <v>↓</v>
      </c>
      <c r="V245" s="117" t="str">
        <f>R245&amp;S245&amp;T245&amp;U245</f>
        <v>↓↑↑↓</v>
      </c>
      <c r="W245" s="159" t="str" cm="1">
        <f t="array" ref="W245">INDEX($AL$2:$AL$82,MATCH(V245,$AK$2:$AK$82,0),0)</f>
        <v>年度により増減</v>
      </c>
      <c r="X245" s="157" t="str">
        <f>IF(F245-D245&gt;0,"↑",IF(F245-D245&lt;0,"↓","－"))</f>
        <v>↑</v>
      </c>
      <c r="Y245" s="158" t="str">
        <f>IF(V245="↓↑↓↓",IF(X245="↓","減少傾向","×"),"判定外")</f>
        <v>判定外</v>
      </c>
      <c r="Z245" s="159" t="str">
        <f>IF(V245="↑↓↑↑",IF(X245="↑","増加傾向","×"),"判定外")</f>
        <v>判定外</v>
      </c>
      <c r="AA245" s="160" t="str">
        <f>IF(G245-E245&gt;0,"↑",IF(G245-E245&lt;0,"↓","－"))</f>
        <v>↑</v>
      </c>
      <c r="AB245" s="158" t="str">
        <f>IF(V245="↓↓↑↓",IF(AA245="↓","減少傾向","×"),"判定外")</f>
        <v>判定外</v>
      </c>
      <c r="AC245" s="159" t="str">
        <f>IF(V245="↑↑↓↑",IF(AA245="↑","増加傾向","×"),"判定外")</f>
        <v>判定外</v>
      </c>
      <c r="AD245" s="161" t="s">
        <v>298</v>
      </c>
      <c r="AE245" s="239"/>
    </row>
    <row r="246" spans="1:38">
      <c r="B246" s="236"/>
      <c r="C246" s="139" t="s">
        <v>279</v>
      </c>
      <c r="D246" s="36">
        <f>COUNT('4-4.2020'!D12:D97)</f>
        <v>61</v>
      </c>
      <c r="E246" s="36">
        <f>COUNT('4-4.2021'!D12:D97)</f>
        <v>60</v>
      </c>
      <c r="F246" s="36">
        <f>COUNT('4-4.2022'!D12:D97)</f>
        <v>60</v>
      </c>
      <c r="G246" s="36">
        <f>COUNT('4-4.2023'!D12:D97)</f>
        <v>60</v>
      </c>
      <c r="H246" s="36">
        <f>COUNT('4-4.2024'!D12:D97)</f>
        <v>60</v>
      </c>
      <c r="I246" s="240"/>
      <c r="J246" s="240"/>
      <c r="K246" s="240"/>
      <c r="L246" s="241"/>
      <c r="M246" s="241"/>
      <c r="N246" s="241"/>
      <c r="O246" s="241"/>
      <c r="P246" s="241"/>
      <c r="Q246" s="241"/>
      <c r="R246" s="241"/>
      <c r="S246" s="241"/>
      <c r="T246" s="241"/>
      <c r="U246" s="241"/>
      <c r="V246" s="241"/>
      <c r="W246" s="240"/>
      <c r="X246" s="241"/>
      <c r="Y246" s="240"/>
      <c r="Z246" s="240"/>
      <c r="AA246" s="241"/>
      <c r="AB246" s="240"/>
      <c r="AC246" s="240"/>
      <c r="AD246" s="242"/>
      <c r="AE246" s="239"/>
    </row>
    <row r="247" spans="1:38" ht="14.25" thickBot="1">
      <c r="B247" s="236"/>
      <c r="C247" s="237"/>
      <c r="D247" s="296"/>
      <c r="E247" s="296"/>
      <c r="F247" s="296"/>
      <c r="G247" s="296"/>
      <c r="H247" s="296"/>
      <c r="I247" s="240"/>
      <c r="J247" s="240"/>
      <c r="K247" s="240"/>
      <c r="L247" s="241"/>
      <c r="M247" s="241"/>
      <c r="N247" s="241"/>
      <c r="O247" s="241"/>
      <c r="P247" s="241"/>
      <c r="Q247" s="241"/>
      <c r="R247" s="241"/>
      <c r="S247" s="241"/>
      <c r="T247" s="241"/>
      <c r="U247" s="241"/>
      <c r="V247" s="241"/>
      <c r="W247" s="240"/>
      <c r="X247" s="241"/>
      <c r="Y247" s="240"/>
      <c r="Z247" s="240"/>
      <c r="AA247" s="241"/>
      <c r="AB247" s="240"/>
      <c r="AC247" s="240"/>
      <c r="AD247" s="242"/>
      <c r="AE247" s="239"/>
    </row>
    <row r="248" spans="1:38">
      <c r="B248" s="236"/>
      <c r="C248" s="237"/>
      <c r="D248" s="296"/>
      <c r="E248" s="296"/>
      <c r="F248" s="296"/>
      <c r="G248" s="296"/>
      <c r="H248" s="296"/>
      <c r="I248" s="319" t="s">
        <v>307</v>
      </c>
      <c r="J248" s="320"/>
      <c r="K248" s="320"/>
      <c r="L248" s="320"/>
      <c r="M248" s="320"/>
      <c r="N248" s="320"/>
      <c r="O248" s="320"/>
      <c r="P248" s="321"/>
      <c r="Q248" s="322" t="s">
        <v>308</v>
      </c>
      <c r="R248" s="324" t="s">
        <v>309</v>
      </c>
      <c r="S248" s="325"/>
      <c r="T248" s="325"/>
      <c r="U248" s="325"/>
      <c r="V248" s="326" t="s">
        <v>310</v>
      </c>
      <c r="W248" s="327"/>
      <c r="X248" s="330" t="s">
        <v>311</v>
      </c>
      <c r="Y248" s="332" t="s">
        <v>312</v>
      </c>
      <c r="Z248" s="333"/>
      <c r="AA248" s="334" t="s">
        <v>313</v>
      </c>
      <c r="AB248" s="332" t="s">
        <v>314</v>
      </c>
      <c r="AC248" s="333"/>
      <c r="AD248" s="338" t="s">
        <v>315</v>
      </c>
      <c r="AE248" s="239"/>
    </row>
    <row r="249" spans="1:38" s="111" customFormat="1">
      <c r="A249" s="102"/>
      <c r="B249" s="236"/>
      <c r="C249" s="139" t="s">
        <v>229</v>
      </c>
      <c r="D249" s="35" t="str">
        <f ca="1">Q1&amp;"(n="&amp;D254&amp;")"</f>
        <v>R2(n=23)</v>
      </c>
      <c r="E249" s="35" t="str">
        <f ca="1">R1&amp;"(n="&amp;E254&amp;")"</f>
        <v>R3(n=23)</v>
      </c>
      <c r="F249" s="35" t="str">
        <f ca="1">S1&amp;"(n="&amp;F254&amp;")"</f>
        <v>R4(n=23)</v>
      </c>
      <c r="G249" s="35" t="str">
        <f ca="1">T1&amp;"(n="&amp;G254&amp;")"</f>
        <v>R5(n=23)</v>
      </c>
      <c r="H249" s="35" t="str">
        <f ca="1">U1&amp;"(n="&amp;H254&amp;")"</f>
        <v>R6(n=23)</v>
      </c>
      <c r="I249" s="131" t="s">
        <v>318</v>
      </c>
      <c r="J249" s="132">
        <v>-0.03</v>
      </c>
      <c r="K249" s="132">
        <v>0.03</v>
      </c>
      <c r="L249" s="274" t="str">
        <f ca="1">Q1</f>
        <v>R2</v>
      </c>
      <c r="M249" s="274" t="str">
        <f ca="1">R1</f>
        <v>R3</v>
      </c>
      <c r="N249" s="274" t="str">
        <f ca="1">S1</f>
        <v>R4</v>
      </c>
      <c r="O249" s="274" t="str">
        <f ca="1">T1</f>
        <v>R5</v>
      </c>
      <c r="P249" s="274" t="str">
        <f ca="1">U1</f>
        <v>R6</v>
      </c>
      <c r="Q249" s="323"/>
      <c r="R249" s="134" t="s">
        <v>319</v>
      </c>
      <c r="S249" s="133" t="s">
        <v>320</v>
      </c>
      <c r="T249" s="133" t="s">
        <v>321</v>
      </c>
      <c r="U249" s="133" t="s">
        <v>322</v>
      </c>
      <c r="V249" s="328"/>
      <c r="W249" s="329"/>
      <c r="X249" s="331"/>
      <c r="Y249" s="135" t="s">
        <v>323</v>
      </c>
      <c r="Z249" s="136" t="s">
        <v>324</v>
      </c>
      <c r="AA249" s="335"/>
      <c r="AB249" s="137" t="s">
        <v>325</v>
      </c>
      <c r="AC249" s="138" t="s">
        <v>326</v>
      </c>
      <c r="AD249" s="339"/>
      <c r="AE249" s="239"/>
      <c r="AF249" s="102"/>
      <c r="AG249" s="102"/>
      <c r="AH249" s="102"/>
      <c r="AI249" s="102"/>
      <c r="AJ249" s="102"/>
      <c r="AK249" s="102"/>
      <c r="AL249" s="102"/>
    </row>
    <row r="250" spans="1:38">
      <c r="B250" s="236"/>
      <c r="C250" s="139" t="s">
        <v>225</v>
      </c>
      <c r="D250" s="168">
        <f>ROUND('4-4.2020'!D7,1)</f>
        <v>16.2</v>
      </c>
      <c r="E250" s="168">
        <f>ROUND('4-4.2021'!D7,1)</f>
        <v>16</v>
      </c>
      <c r="F250" s="168">
        <f>ROUND('4-4.2022'!D7,1)</f>
        <v>16.899999999999999</v>
      </c>
      <c r="G250" s="168">
        <f>ROUND('4-4.2023'!D7,1)</f>
        <v>15.6</v>
      </c>
      <c r="H250" s="168">
        <f>ROUND('4-4.2024'!D7,1)</f>
        <v>15.8</v>
      </c>
      <c r="I250" s="141">
        <f>AVERAGE(D250:H250)</f>
        <v>16.100000000000001</v>
      </c>
      <c r="J250" s="142">
        <f>I250*0.97</f>
        <v>15.617000000000001</v>
      </c>
      <c r="K250" s="142">
        <f>I250*1.03</f>
        <v>16.583000000000002</v>
      </c>
      <c r="L250" s="133" t="str">
        <f>IF(AND(D250&gt;I250*0.97,D250&lt;I250*1.03),"○","×")</f>
        <v>○</v>
      </c>
      <c r="M250" s="133" t="str">
        <f>IF(AND(E250&gt;I250*0.97,E250&lt;I250*1.03),"○","×")</f>
        <v>○</v>
      </c>
      <c r="N250" s="133" t="str">
        <f>IF(AND(F250&gt;I250*0.97,F250&lt;I250*1.03),"○","×")</f>
        <v>×</v>
      </c>
      <c r="O250" s="133" t="str">
        <f>IF(AND(G250&gt;I250*0.97,G250&lt;I250*1.03),"○","×")</f>
        <v>×</v>
      </c>
      <c r="P250" s="133" t="str">
        <f>IF(AND(H250&gt;I250*0.97,H250&lt;I250*1.03),"○","×")</f>
        <v>○</v>
      </c>
      <c r="Q250" s="143" t="str">
        <f>IF(COUNTIF(L250:P250,"○")=5,"同程度","―")</f>
        <v>―</v>
      </c>
      <c r="R250" s="134" t="str">
        <f t="shared" ref="R250:U253" si="36">IF(E250-D250&gt;0,"↑",IF(E250-D250&lt;0,"↓","－"))</f>
        <v>↓</v>
      </c>
      <c r="S250" s="133" t="str">
        <f t="shared" si="36"/>
        <v>↑</v>
      </c>
      <c r="T250" s="133" t="str">
        <f t="shared" si="36"/>
        <v>↓</v>
      </c>
      <c r="U250" s="133" t="str">
        <f t="shared" si="36"/>
        <v>↑</v>
      </c>
      <c r="V250" s="133" t="str">
        <f>R250&amp;S250&amp;T250&amp;U250</f>
        <v>↓↑↓↑</v>
      </c>
      <c r="W250" s="147" t="str" cm="1">
        <f t="array" ref="W250">INDEX($AL$2:$AL$82,MATCH(V250,$AK$2:$AK$82,0),0)</f>
        <v>隔年で増減</v>
      </c>
      <c r="X250" s="145" t="str">
        <f>IF(F250-D250&gt;0,"↑",IF(F250-D250&lt;0,"↓","－"))</f>
        <v>↑</v>
      </c>
      <c r="Y250" s="146" t="str">
        <f>IF(V250="↓↑↓↓",IF(X250="↓","減少傾向","×"),"判定外")</f>
        <v>判定外</v>
      </c>
      <c r="Z250" s="147" t="str">
        <f>IF(V250="↑↓↑↑",IF(X250="↑","増加傾向","×"),"判定外")</f>
        <v>判定外</v>
      </c>
      <c r="AA250" s="148" t="str">
        <f>IF(G250-E250&gt;0,"↑",IF(G250-E250&lt;0,"↓","－"))</f>
        <v>↓</v>
      </c>
      <c r="AB250" s="146" t="str">
        <f>IF(V250="↓↓↑↓",IF(AA250="↓","減少傾向","×"),"判定外")</f>
        <v>判定外</v>
      </c>
      <c r="AC250" s="147" t="str">
        <f>IF(V250="↑↑↓↑",IF(AA250="↑","増加傾向","×"),"判定外")</f>
        <v>判定外</v>
      </c>
      <c r="AD250" s="149"/>
      <c r="AE250" s="239"/>
    </row>
    <row r="251" spans="1:38">
      <c r="B251" s="236"/>
      <c r="C251" s="139" t="s">
        <v>226</v>
      </c>
      <c r="D251" s="168">
        <f>ROUND('4-4.2020'!E7,1)</f>
        <v>12</v>
      </c>
      <c r="E251" s="168">
        <f>ROUND('4-4.2021'!E7,1)</f>
        <v>11</v>
      </c>
      <c r="F251" s="168">
        <f>ROUND('4-4.2022'!E7,1)</f>
        <v>11.7</v>
      </c>
      <c r="G251" s="168">
        <f>ROUND('4-4.2023'!E7,1)</f>
        <v>12.6</v>
      </c>
      <c r="H251" s="168">
        <f>ROUND('4-4.2024'!E7,1)</f>
        <v>12.6</v>
      </c>
      <c r="I251" s="141">
        <f>AVERAGE(D251:H251)</f>
        <v>11.98</v>
      </c>
      <c r="J251" s="142">
        <f>I251*0.97</f>
        <v>11.6206</v>
      </c>
      <c r="K251" s="142">
        <f>I251*1.03</f>
        <v>12.339400000000001</v>
      </c>
      <c r="L251" s="133" t="str">
        <f>IF(AND(D251&gt;I251*0.97,D251&lt;I251*1.03),"○","×")</f>
        <v>○</v>
      </c>
      <c r="M251" s="133" t="str">
        <f>IF(AND(E251&gt;I251*0.97,E251&lt;I251*1.03),"○","×")</f>
        <v>×</v>
      </c>
      <c r="N251" s="133" t="str">
        <f>IF(AND(F251&gt;I251*0.97,F251&lt;I251*1.03),"○","×")</f>
        <v>○</v>
      </c>
      <c r="O251" s="133" t="str">
        <f>IF(AND(G251&gt;I251*0.97,G251&lt;I251*1.03),"○","×")</f>
        <v>×</v>
      </c>
      <c r="P251" s="133" t="str">
        <f>IF(AND(H251&gt;I251*0.97,H251&lt;I251*1.03),"○","×")</f>
        <v>×</v>
      </c>
      <c r="Q251" s="143" t="str">
        <f>IF(COUNTIF(L251:P251,"○")=5,"同程度","―")</f>
        <v>―</v>
      </c>
      <c r="R251" s="134" t="str">
        <f t="shared" si="36"/>
        <v>↓</v>
      </c>
      <c r="S251" s="133" t="str">
        <f t="shared" si="36"/>
        <v>↑</v>
      </c>
      <c r="T251" s="133" t="str">
        <f t="shared" si="36"/>
        <v>↑</v>
      </c>
      <c r="U251" s="133" t="str">
        <f t="shared" si="36"/>
        <v>－</v>
      </c>
      <c r="V251" s="133" t="str">
        <f>R251&amp;S251&amp;T251&amp;U251</f>
        <v>↓↑↑－</v>
      </c>
      <c r="W251" s="147" t="str" cm="1">
        <f t="array" ref="W251">INDEX($AL$2:$AL$82,MATCH(V251,$AK$2:$AK$82,0),0)</f>
        <v>増加傾向⤴</v>
      </c>
      <c r="X251" s="145" t="str">
        <f>IF(F251-D251&gt;0,"↑",IF(F251-D251&lt;0,"↓","－"))</f>
        <v>↓</v>
      </c>
      <c r="Y251" s="146" t="str">
        <f>IF(V251="↓↑↓↓",IF(X251="↓","減少傾向","×"),"判定外")</f>
        <v>判定外</v>
      </c>
      <c r="Z251" s="147" t="str">
        <f>IF(V251="↑↓↑↑",IF(X251="↑","増加傾向","×"),"判定外")</f>
        <v>判定外</v>
      </c>
      <c r="AA251" s="148" t="str">
        <f>IF(G251-E251&gt;0,"↑",IF(G251-E251&lt;0,"↓","－"))</f>
        <v>↑</v>
      </c>
      <c r="AB251" s="146" t="str">
        <f>IF(V251="↓↓↑↓",IF(AA251="↓","減少傾向","×"),"判定外")</f>
        <v>判定外</v>
      </c>
      <c r="AC251" s="147" t="str">
        <f>IF(V251="↑↑↓↑",IF(AA251="↑","増加傾向","×"),"判定外")</f>
        <v>判定外</v>
      </c>
      <c r="AD251" s="149"/>
      <c r="AE251" s="239"/>
    </row>
    <row r="252" spans="1:38">
      <c r="B252" s="236"/>
      <c r="C252" s="139" t="s">
        <v>276</v>
      </c>
      <c r="D252" s="167">
        <f>SUM(D250:D251)</f>
        <v>28.2</v>
      </c>
      <c r="E252" s="167">
        <f>SUM(E250:E251)</f>
        <v>27</v>
      </c>
      <c r="F252" s="167">
        <f>SUM(F250:F251)</f>
        <v>28.599999999999998</v>
      </c>
      <c r="G252" s="167">
        <f>SUM(G250:G251)</f>
        <v>28.2</v>
      </c>
      <c r="H252" s="167">
        <f>SUM(H250:H251)</f>
        <v>28.4</v>
      </c>
      <c r="I252" s="141">
        <f>AVERAGE(D252:H252)</f>
        <v>28.080000000000002</v>
      </c>
      <c r="J252" s="142">
        <f>I252*0.97</f>
        <v>27.2376</v>
      </c>
      <c r="K252" s="142">
        <f>I252*1.03</f>
        <v>28.922400000000003</v>
      </c>
      <c r="L252" s="133" t="str">
        <f>IF(AND(D252&gt;I252*0.97,D252&lt;I252*1.03),"○","×")</f>
        <v>○</v>
      </c>
      <c r="M252" s="133" t="str">
        <f>IF(AND(E252&gt;I252*0.97,E252&lt;I252*1.03),"○","×")</f>
        <v>×</v>
      </c>
      <c r="N252" s="133" t="str">
        <f>IF(AND(F252&gt;I252*0.97,F252&lt;I252*1.03),"○","×")</f>
        <v>○</v>
      </c>
      <c r="O252" s="133" t="str">
        <f>IF(AND(G252&gt;I252*0.97,G252&lt;I252*1.03),"○","×")</f>
        <v>○</v>
      </c>
      <c r="P252" s="133" t="str">
        <f>IF(AND(H252&gt;I252*0.97,H252&lt;I252*1.03),"○","×")</f>
        <v>○</v>
      </c>
      <c r="Q252" s="143" t="str">
        <f>IF(COUNTIF(L252:P252,"○")=5,"同程度","―")</f>
        <v>―</v>
      </c>
      <c r="R252" s="134" t="str">
        <f t="shared" si="36"/>
        <v>↓</v>
      </c>
      <c r="S252" s="133" t="str">
        <f t="shared" si="36"/>
        <v>↑</v>
      </c>
      <c r="T252" s="133" t="str">
        <f t="shared" si="36"/>
        <v>↓</v>
      </c>
      <c r="U252" s="133" t="str">
        <f t="shared" si="36"/>
        <v>↑</v>
      </c>
      <c r="V252" s="133" t="str">
        <f>R252&amp;S252&amp;T252&amp;U252</f>
        <v>↓↑↓↑</v>
      </c>
      <c r="W252" s="147" t="str" cm="1">
        <f t="array" ref="W252">INDEX($AL$2:$AL$82,MATCH(V252,$AK$2:$AK$82,0),0)</f>
        <v>隔年で増減</v>
      </c>
      <c r="X252" s="145" t="str">
        <f>IF(F252-D252&gt;0,"↑",IF(F252-D252&lt;0,"↓","－"))</f>
        <v>↑</v>
      </c>
      <c r="Y252" s="146" t="str">
        <f>IF(V252="↓↑↓↓",IF(X252="↓","減少傾向","×"),"判定外")</f>
        <v>判定外</v>
      </c>
      <c r="Z252" s="147" t="str">
        <f>IF(V252="↑↓↑↑",IF(X252="↑","増加傾向","×"),"判定外")</f>
        <v>判定外</v>
      </c>
      <c r="AA252" s="148" t="str">
        <f>IF(G252-E252&gt;0,"↑",IF(G252-E252&lt;0,"↓","－"))</f>
        <v>↑</v>
      </c>
      <c r="AB252" s="146" t="str">
        <f>IF(V252="↓↓↑↓",IF(AA252="↓","減少傾向","×"),"判定外")</f>
        <v>判定外</v>
      </c>
      <c r="AC252" s="147" t="str">
        <f>IF(V252="↑↑↓↑",IF(AA252="↑","増加傾向","×"),"判定外")</f>
        <v>判定外</v>
      </c>
      <c r="AD252" s="150" t="s">
        <v>249</v>
      </c>
      <c r="AE252" s="239"/>
    </row>
    <row r="253" spans="1:38" ht="14.25" thickBot="1">
      <c r="B253" s="236"/>
      <c r="C253" s="139" t="s">
        <v>277</v>
      </c>
      <c r="D253" s="151">
        <f>ROUND(D251/D252,3)</f>
        <v>0.42599999999999999</v>
      </c>
      <c r="E253" s="151">
        <f>ROUND(E251/E252,3)</f>
        <v>0.40699999999999997</v>
      </c>
      <c r="F253" s="151">
        <f>ROUND(F251/F252,3)</f>
        <v>0.40899999999999997</v>
      </c>
      <c r="G253" s="151">
        <f>ROUND(G251/G252,3)</f>
        <v>0.44700000000000001</v>
      </c>
      <c r="H253" s="151">
        <f>ROUND(H251/H252,3)</f>
        <v>0.44400000000000001</v>
      </c>
      <c r="I253" s="152">
        <f>AVERAGE(D253:H253)</f>
        <v>0.42659999999999998</v>
      </c>
      <c r="J253" s="153">
        <f>I253-0.03</f>
        <v>0.39659999999999995</v>
      </c>
      <c r="K253" s="153">
        <f>I253+0.03</f>
        <v>0.45660000000000001</v>
      </c>
      <c r="L253" s="117" t="str">
        <f>IF(AND(D253&gt;I253-0.03,D253&lt;I253+0.03),"○","×")</f>
        <v>○</v>
      </c>
      <c r="M253" s="117" t="str">
        <f>IF(AND(E253&gt;I253-0.03,E253&lt;I253+0.03),"○","×")</f>
        <v>○</v>
      </c>
      <c r="N253" s="117" t="str">
        <f>IF(AND(F253&gt;I253-0.03,F253&lt;I253+0.03),"○","×")</f>
        <v>○</v>
      </c>
      <c r="O253" s="117" t="str">
        <f>IF(AND(G253&gt;I253-0.03,G253&lt;I253+0.03),"○","×")</f>
        <v>○</v>
      </c>
      <c r="P253" s="117" t="str">
        <f>IF(AND(H253&gt;I253-0.03,H253&lt;I253+0.03),"○","×")</f>
        <v>○</v>
      </c>
      <c r="Q253" s="154" t="str">
        <f>IF(COUNTIF(L253:P253,"○")=5,"同程度","―")</f>
        <v>同程度</v>
      </c>
      <c r="R253" s="155" t="str">
        <f t="shared" si="36"/>
        <v>↓</v>
      </c>
      <c r="S253" s="117" t="str">
        <f t="shared" si="36"/>
        <v>↑</v>
      </c>
      <c r="T253" s="117" t="str">
        <f t="shared" si="36"/>
        <v>↑</v>
      </c>
      <c r="U253" s="117" t="str">
        <f t="shared" si="36"/>
        <v>↓</v>
      </c>
      <c r="V253" s="117" t="str">
        <f>R253&amp;S253&amp;T253&amp;U253</f>
        <v>↓↑↑↓</v>
      </c>
      <c r="W253" s="159" t="str" cm="1">
        <f t="array" ref="W253">INDEX($AL$2:$AL$82,MATCH(V253,$AK$2:$AK$82,0),0)</f>
        <v>年度により増減</v>
      </c>
      <c r="X253" s="157" t="str">
        <f>IF(F253-D253&gt;0,"↑",IF(F253-D253&lt;0,"↓","－"))</f>
        <v>↓</v>
      </c>
      <c r="Y253" s="158" t="str">
        <f>IF(V253="↓↑↓↓",IF(X253="↓","減少傾向","×"),"判定外")</f>
        <v>判定外</v>
      </c>
      <c r="Z253" s="159" t="str">
        <f>IF(V253="↑↓↑↑",IF(X253="↑","増加傾向","×"),"判定外")</f>
        <v>判定外</v>
      </c>
      <c r="AA253" s="160" t="str">
        <f>IF(G253-E253&gt;0,"↑",IF(G253-E253&lt;0,"↓","－"))</f>
        <v>↑</v>
      </c>
      <c r="AB253" s="158" t="str">
        <f>IF(V253="↓↓↑↓",IF(AA253="↓","減少傾向","×"),"判定外")</f>
        <v>判定外</v>
      </c>
      <c r="AC253" s="159" t="str">
        <f>IF(V253="↑↑↓↑",IF(AA253="↑","増加傾向","×"),"判定外")</f>
        <v>判定外</v>
      </c>
      <c r="AD253" s="161" t="s">
        <v>298</v>
      </c>
      <c r="AE253" s="239"/>
    </row>
    <row r="254" spans="1:38">
      <c r="B254" s="236"/>
      <c r="C254" s="139" t="s">
        <v>279</v>
      </c>
      <c r="D254" s="36">
        <f>COUNTIFS('4-4.2020'!B12:B97,"G",'4-4.2020'!D12:D97,"&lt;&gt;")</f>
        <v>23</v>
      </c>
      <c r="E254" s="36">
        <f>COUNTIFS('4-4.2021'!B12:B97,"G",'4-4.2021'!D12:D97,"&lt;&gt;")</f>
        <v>23</v>
      </c>
      <c r="F254" s="36">
        <f>COUNTIFS('4-4.2022'!B12:B97,"G",'4-4.2022'!D12:D97,"&lt;&gt;")</f>
        <v>23</v>
      </c>
      <c r="G254" s="36">
        <f>COUNTIFS('4-4.2023'!B12:B97,"G",'4-4.2023'!D12:D97,"&lt;&gt;")</f>
        <v>23</v>
      </c>
      <c r="H254" s="36">
        <f>COUNTIFS('4-4.2024'!B12:B97,"G",'4-4.2024'!D12:D97,"&lt;&gt;")</f>
        <v>23</v>
      </c>
      <c r="I254" s="240"/>
      <c r="J254" s="240"/>
      <c r="K254" s="240"/>
      <c r="L254" s="241"/>
      <c r="M254" s="241"/>
      <c r="N254" s="241"/>
      <c r="O254" s="241"/>
      <c r="P254" s="241"/>
      <c r="Q254" s="241"/>
      <c r="R254" s="241"/>
      <c r="S254" s="241"/>
      <c r="T254" s="241"/>
      <c r="U254" s="241"/>
      <c r="V254" s="241"/>
      <c r="W254" s="240"/>
      <c r="X254" s="241"/>
      <c r="Y254" s="240"/>
      <c r="Z254" s="240"/>
      <c r="AA254" s="241"/>
      <c r="AB254" s="240"/>
      <c r="AC254" s="240"/>
      <c r="AD254" s="242"/>
      <c r="AE254" s="239"/>
    </row>
    <row r="255" spans="1:38" ht="14.25" thickBot="1">
      <c r="B255" s="243"/>
      <c r="C255" s="244"/>
      <c r="D255" s="245"/>
      <c r="E255" s="245"/>
      <c r="F255" s="245"/>
      <c r="G255" s="245"/>
      <c r="H255" s="245"/>
      <c r="I255" s="246"/>
      <c r="J255" s="246"/>
      <c r="K255" s="246"/>
      <c r="L255" s="247"/>
      <c r="M255" s="247"/>
      <c r="N255" s="247"/>
      <c r="O255" s="247"/>
      <c r="P255" s="247"/>
      <c r="Q255" s="247"/>
      <c r="R255" s="247"/>
      <c r="S255" s="247"/>
      <c r="T255" s="247"/>
      <c r="U255" s="247"/>
      <c r="V255" s="247"/>
      <c r="W255" s="246"/>
      <c r="X255" s="247"/>
      <c r="Y255" s="246"/>
      <c r="Z255" s="246"/>
      <c r="AA255" s="247"/>
      <c r="AB255" s="246"/>
      <c r="AC255" s="246"/>
      <c r="AD255" s="248"/>
      <c r="AE255" s="249"/>
    </row>
    <row r="256" spans="1:38" s="111" customFormat="1">
      <c r="A256" s="102"/>
      <c r="B256" s="102"/>
      <c r="D256" s="177"/>
      <c r="E256" s="177"/>
      <c r="F256" s="177"/>
      <c r="G256" s="177"/>
      <c r="H256" s="177"/>
      <c r="I256" s="112"/>
      <c r="J256" s="112"/>
      <c r="K256" s="112"/>
      <c r="L256" s="113"/>
      <c r="M256" s="113"/>
      <c r="N256" s="113"/>
      <c r="O256" s="113"/>
      <c r="P256" s="113"/>
      <c r="Q256" s="113"/>
      <c r="R256" s="113"/>
      <c r="S256" s="113"/>
      <c r="T256" s="113"/>
      <c r="U256" s="113"/>
      <c r="V256" s="113"/>
      <c r="W256" s="112"/>
      <c r="X256" s="113"/>
      <c r="Y256" s="112"/>
      <c r="Z256" s="112"/>
      <c r="AA256" s="113"/>
      <c r="AB256" s="112"/>
      <c r="AC256" s="112"/>
      <c r="AD256" s="104"/>
      <c r="AE256" s="102"/>
      <c r="AF256" s="102"/>
      <c r="AG256" s="102"/>
      <c r="AH256" s="102"/>
      <c r="AI256" s="102"/>
      <c r="AJ256" s="102"/>
      <c r="AK256" s="102"/>
      <c r="AL256" s="102"/>
    </row>
    <row r="257" spans="2:38">
      <c r="R257" s="250"/>
      <c r="S257" s="251"/>
      <c r="X257" s="250"/>
      <c r="AA257" s="251"/>
    </row>
    <row r="258" spans="2:38">
      <c r="R258" s="250"/>
      <c r="S258" s="251"/>
      <c r="X258" s="250"/>
      <c r="AA258" s="251"/>
    </row>
    <row r="259" spans="2:38">
      <c r="R259" s="250"/>
      <c r="S259" s="251"/>
      <c r="X259" s="250"/>
      <c r="AA259" s="251"/>
    </row>
    <row r="260" spans="2:38">
      <c r="R260" s="250"/>
      <c r="S260" s="251"/>
      <c r="X260" s="250"/>
      <c r="AA260" s="251"/>
    </row>
    <row r="261" spans="2:38">
      <c r="R261" s="250"/>
      <c r="S261" s="251"/>
      <c r="X261" s="250"/>
      <c r="AA261" s="251"/>
    </row>
    <row r="262" spans="2:38" s="111" customFormat="1">
      <c r="B262" s="102"/>
      <c r="D262" s="177"/>
      <c r="E262" s="177"/>
      <c r="F262" s="177"/>
      <c r="G262" s="177"/>
      <c r="H262" s="177"/>
      <c r="I262" s="112"/>
      <c r="J262" s="112"/>
      <c r="K262" s="112"/>
      <c r="L262" s="113"/>
      <c r="M262" s="113"/>
      <c r="N262" s="113"/>
      <c r="O262" s="113"/>
      <c r="P262" s="113"/>
      <c r="Q262" s="113"/>
      <c r="R262" s="250"/>
      <c r="S262" s="251"/>
      <c r="T262" s="113"/>
      <c r="U262" s="113"/>
      <c r="V262" s="113"/>
      <c r="W262" s="112"/>
      <c r="X262" s="250"/>
      <c r="Y262" s="112"/>
      <c r="Z262" s="112"/>
      <c r="AA262" s="251"/>
      <c r="AB262" s="112"/>
      <c r="AC262" s="112"/>
      <c r="AD262" s="104"/>
      <c r="AE262" s="102"/>
      <c r="AF262" s="102"/>
      <c r="AG262" s="102"/>
      <c r="AH262" s="102"/>
      <c r="AI262" s="102"/>
      <c r="AJ262" s="102"/>
      <c r="AK262" s="102"/>
      <c r="AL262" s="102"/>
    </row>
    <row r="263" spans="2:38">
      <c r="R263" s="250"/>
      <c r="S263" s="251"/>
      <c r="X263" s="250"/>
      <c r="AA263" s="251"/>
    </row>
    <row r="264" spans="2:38">
      <c r="R264" s="250"/>
      <c r="S264" s="251"/>
      <c r="X264" s="250"/>
      <c r="AA264" s="251"/>
    </row>
    <row r="265" spans="2:38">
      <c r="R265" s="250"/>
      <c r="S265" s="251"/>
      <c r="X265" s="250"/>
      <c r="AA265" s="251"/>
    </row>
    <row r="266" spans="2:38">
      <c r="R266" s="250"/>
      <c r="S266" s="251"/>
      <c r="X266" s="250"/>
      <c r="AA266" s="251"/>
    </row>
    <row r="267" spans="2:38">
      <c r="R267" s="250"/>
      <c r="S267" s="251"/>
      <c r="X267" s="250"/>
      <c r="AA267" s="251"/>
    </row>
    <row r="268" spans="2:38" s="111" customFormat="1">
      <c r="B268" s="102"/>
      <c r="D268" s="177"/>
      <c r="E268" s="177"/>
      <c r="F268" s="177"/>
      <c r="G268" s="177"/>
      <c r="H268" s="177"/>
      <c r="I268" s="112"/>
      <c r="J268" s="112"/>
      <c r="K268" s="112"/>
      <c r="L268" s="113"/>
      <c r="M268" s="113"/>
      <c r="N268" s="113"/>
      <c r="O268" s="113"/>
      <c r="P268" s="113"/>
      <c r="Q268" s="113"/>
      <c r="R268" s="250"/>
      <c r="S268" s="251"/>
      <c r="T268" s="113"/>
      <c r="U268" s="113"/>
      <c r="V268" s="113"/>
      <c r="W268" s="112"/>
      <c r="X268" s="250"/>
      <c r="Y268" s="112"/>
      <c r="Z268" s="112"/>
      <c r="AA268" s="251"/>
      <c r="AB268" s="112"/>
      <c r="AC268" s="112"/>
      <c r="AD268" s="104"/>
      <c r="AE268" s="102"/>
      <c r="AF268" s="102"/>
      <c r="AG268" s="102"/>
      <c r="AH268" s="102"/>
      <c r="AI268" s="102"/>
      <c r="AJ268" s="102"/>
      <c r="AK268" s="102"/>
      <c r="AL268" s="102"/>
    </row>
    <row r="269" spans="2:38">
      <c r="R269" s="250"/>
      <c r="S269" s="251"/>
      <c r="X269" s="250"/>
      <c r="AA269" s="251"/>
    </row>
    <row r="270" spans="2:38">
      <c r="R270" s="250"/>
      <c r="S270" s="251"/>
      <c r="X270" s="250"/>
      <c r="AA270" s="251"/>
    </row>
    <row r="271" spans="2:38">
      <c r="R271" s="250"/>
      <c r="S271" s="251"/>
      <c r="X271" s="250"/>
      <c r="AA271" s="251"/>
    </row>
    <row r="272" spans="2:38">
      <c r="R272" s="250"/>
      <c r="S272" s="251"/>
      <c r="X272" s="250"/>
      <c r="AA272" s="251"/>
    </row>
    <row r="273" spans="3:27">
      <c r="R273" s="250"/>
      <c r="S273" s="251"/>
      <c r="X273" s="250"/>
      <c r="AA273" s="251"/>
    </row>
    <row r="274" spans="3:27">
      <c r="R274" s="250"/>
      <c r="S274" s="251"/>
      <c r="X274" s="250"/>
      <c r="AA274" s="251"/>
    </row>
    <row r="275" spans="3:27">
      <c r="R275" s="250"/>
      <c r="S275" s="251"/>
      <c r="X275" s="250"/>
      <c r="AA275" s="251"/>
    </row>
    <row r="276" spans="3:27">
      <c r="R276" s="250"/>
      <c r="S276" s="251"/>
      <c r="X276" s="250"/>
      <c r="AA276" s="251"/>
    </row>
    <row r="277" spans="3:27">
      <c r="R277" s="250"/>
      <c r="S277" s="251"/>
      <c r="X277" s="250"/>
      <c r="AA277" s="251"/>
    </row>
    <row r="278" spans="3:27">
      <c r="R278" s="250"/>
      <c r="S278" s="251"/>
      <c r="X278" s="250"/>
      <c r="AA278" s="251"/>
    </row>
    <row r="279" spans="3:27">
      <c r="R279" s="250"/>
      <c r="S279" s="251"/>
      <c r="X279" s="250"/>
      <c r="AA279" s="251"/>
    </row>
    <row r="280" spans="3:27">
      <c r="R280" s="250"/>
      <c r="S280" s="251"/>
      <c r="X280" s="250"/>
      <c r="AA280" s="251"/>
    </row>
    <row r="281" spans="3:27">
      <c r="R281" s="250"/>
      <c r="S281" s="251"/>
      <c r="X281" s="250"/>
      <c r="AA281" s="251"/>
    </row>
    <row r="282" spans="3:27">
      <c r="R282" s="250"/>
      <c r="S282" s="251"/>
      <c r="X282" s="250"/>
      <c r="AA282" s="251"/>
    </row>
    <row r="283" spans="3:27">
      <c r="R283" s="250"/>
      <c r="S283" s="251"/>
      <c r="X283" s="250"/>
      <c r="AA283" s="251"/>
    </row>
    <row r="284" spans="3:27">
      <c r="R284" s="250"/>
      <c r="S284" s="251"/>
      <c r="X284" s="250"/>
      <c r="AA284" s="251"/>
    </row>
    <row r="285" spans="3:27">
      <c r="R285" s="250"/>
      <c r="S285" s="251"/>
      <c r="X285" s="250"/>
      <c r="AA285" s="251"/>
    </row>
    <row r="288" spans="3:27">
      <c r="C288" s="252"/>
      <c r="D288" s="253"/>
      <c r="E288" s="253"/>
      <c r="F288" s="253"/>
      <c r="G288" s="253"/>
      <c r="H288" s="253"/>
    </row>
    <row r="290" spans="2:38" s="111" customFormat="1">
      <c r="B290" s="102"/>
      <c r="D290" s="177"/>
      <c r="E290" s="177"/>
      <c r="F290" s="177"/>
      <c r="G290" s="177"/>
      <c r="H290" s="177"/>
      <c r="I290" s="112"/>
      <c r="J290" s="112"/>
      <c r="K290" s="112"/>
      <c r="L290" s="113"/>
      <c r="M290" s="113"/>
      <c r="N290" s="113"/>
      <c r="O290" s="113"/>
      <c r="P290" s="113"/>
      <c r="Q290" s="113"/>
      <c r="R290" s="113"/>
      <c r="S290" s="113"/>
      <c r="T290" s="113"/>
      <c r="U290" s="113"/>
      <c r="V290" s="113"/>
      <c r="W290" s="112"/>
      <c r="X290" s="113"/>
      <c r="Y290" s="112"/>
      <c r="Z290" s="112"/>
      <c r="AA290" s="113"/>
      <c r="AB290" s="112"/>
      <c r="AC290" s="112"/>
      <c r="AD290" s="104"/>
      <c r="AE290" s="102"/>
      <c r="AF290" s="102"/>
      <c r="AG290" s="102"/>
      <c r="AH290" s="102"/>
      <c r="AI290" s="102"/>
      <c r="AJ290" s="102"/>
      <c r="AK290" s="102"/>
      <c r="AL290" s="102"/>
    </row>
    <row r="296" spans="2:38" s="111" customFormat="1">
      <c r="B296" s="102"/>
      <c r="D296" s="177"/>
      <c r="E296" s="177"/>
      <c r="F296" s="177"/>
      <c r="G296" s="177"/>
      <c r="H296" s="177"/>
      <c r="I296" s="112"/>
      <c r="J296" s="112"/>
      <c r="K296" s="112"/>
      <c r="L296" s="113"/>
      <c r="M296" s="113"/>
      <c r="N296" s="113"/>
      <c r="O296" s="113"/>
      <c r="P296" s="113"/>
      <c r="Q296" s="113"/>
      <c r="R296" s="113"/>
      <c r="S296" s="113"/>
      <c r="T296" s="113"/>
      <c r="U296" s="113"/>
      <c r="V296" s="113"/>
      <c r="W296" s="112"/>
      <c r="X296" s="113"/>
      <c r="Y296" s="112"/>
      <c r="Z296" s="112"/>
      <c r="AA296" s="113"/>
      <c r="AB296" s="112"/>
      <c r="AC296" s="112"/>
      <c r="AD296" s="104"/>
      <c r="AE296" s="102"/>
      <c r="AF296" s="102"/>
      <c r="AG296" s="102"/>
      <c r="AH296" s="102"/>
      <c r="AI296" s="102"/>
      <c r="AJ296" s="102"/>
      <c r="AK296" s="102"/>
      <c r="AL296" s="102"/>
    </row>
    <row r="302" spans="2:38" s="111" customFormat="1">
      <c r="B302" s="102"/>
      <c r="D302" s="177"/>
      <c r="E302" s="177"/>
      <c r="F302" s="177"/>
      <c r="G302" s="177"/>
      <c r="H302" s="177"/>
      <c r="I302" s="112"/>
      <c r="J302" s="112"/>
      <c r="K302" s="112"/>
      <c r="L302" s="113"/>
      <c r="M302" s="113"/>
      <c r="N302" s="113"/>
      <c r="O302" s="113"/>
      <c r="P302" s="113"/>
      <c r="Q302" s="113"/>
      <c r="R302" s="113"/>
      <c r="S302" s="113"/>
      <c r="T302" s="113"/>
      <c r="U302" s="113"/>
      <c r="V302" s="113"/>
      <c r="W302" s="112"/>
      <c r="X302" s="113"/>
      <c r="Y302" s="112"/>
      <c r="Z302" s="112"/>
      <c r="AA302" s="113"/>
      <c r="AB302" s="112"/>
      <c r="AC302" s="112"/>
      <c r="AD302" s="104"/>
      <c r="AE302" s="102"/>
      <c r="AF302" s="102"/>
      <c r="AG302" s="102"/>
      <c r="AH302" s="102"/>
      <c r="AI302" s="102"/>
      <c r="AJ302" s="102"/>
      <c r="AK302" s="102"/>
      <c r="AL302" s="102"/>
    </row>
    <row r="322" spans="3:8">
      <c r="C322" s="252"/>
      <c r="D322" s="253"/>
      <c r="E322" s="253"/>
      <c r="F322" s="253"/>
      <c r="G322" s="253"/>
      <c r="H322" s="253"/>
    </row>
    <row r="323" spans="3:8">
      <c r="C323" s="252"/>
      <c r="D323" s="253"/>
      <c r="E323" s="253"/>
      <c r="F323" s="253"/>
      <c r="G323" s="253"/>
      <c r="H323" s="253"/>
    </row>
    <row r="324" spans="3:8">
      <c r="C324" s="252"/>
      <c r="D324" s="253"/>
      <c r="E324" s="253"/>
      <c r="F324" s="253"/>
      <c r="G324" s="253"/>
      <c r="H324" s="253"/>
    </row>
    <row r="325" spans="3:8">
      <c r="C325" s="252"/>
      <c r="D325" s="253"/>
      <c r="E325" s="253"/>
      <c r="F325" s="253"/>
      <c r="G325" s="253"/>
      <c r="H325" s="253"/>
    </row>
    <row r="326" spans="3:8">
      <c r="C326" s="252"/>
      <c r="D326" s="253"/>
      <c r="E326" s="253"/>
      <c r="F326" s="253"/>
      <c r="G326" s="253"/>
      <c r="H326" s="253"/>
    </row>
    <row r="327" spans="3:8">
      <c r="C327" s="252"/>
      <c r="D327" s="253"/>
      <c r="E327" s="253"/>
      <c r="F327" s="253"/>
      <c r="G327" s="253"/>
      <c r="H327" s="253"/>
    </row>
    <row r="328" spans="3:8">
      <c r="C328" s="252"/>
      <c r="D328" s="253"/>
      <c r="E328" s="253"/>
      <c r="F328" s="253"/>
      <c r="G328" s="253"/>
      <c r="H328" s="253"/>
    </row>
    <row r="329" spans="3:8">
      <c r="C329" s="252"/>
      <c r="D329" s="253"/>
      <c r="E329" s="253"/>
      <c r="F329" s="253"/>
      <c r="G329" s="253"/>
      <c r="H329" s="253"/>
    </row>
    <row r="330" spans="3:8">
      <c r="C330" s="252"/>
      <c r="D330" s="253"/>
      <c r="E330" s="253"/>
      <c r="F330" s="253"/>
      <c r="G330" s="253"/>
      <c r="H330" s="253"/>
    </row>
    <row r="331" spans="3:8">
      <c r="C331" s="252"/>
      <c r="D331" s="253"/>
      <c r="E331" s="253"/>
      <c r="F331" s="253"/>
      <c r="G331" s="253"/>
      <c r="H331" s="253"/>
    </row>
    <row r="332" spans="3:8">
      <c r="C332" s="252"/>
      <c r="D332" s="253"/>
      <c r="E332" s="253"/>
      <c r="F332" s="253"/>
      <c r="G332" s="253"/>
      <c r="H332" s="253"/>
    </row>
    <row r="333" spans="3:8">
      <c r="C333" s="252"/>
      <c r="D333" s="253"/>
      <c r="E333" s="253"/>
      <c r="F333" s="253"/>
      <c r="G333" s="253"/>
      <c r="H333" s="253"/>
    </row>
    <row r="334" spans="3:8">
      <c r="C334" s="252"/>
      <c r="D334" s="253"/>
      <c r="E334" s="253"/>
      <c r="F334" s="253"/>
      <c r="G334" s="253"/>
      <c r="H334" s="253"/>
    </row>
    <row r="335" spans="3:8">
      <c r="C335" s="252"/>
      <c r="D335" s="253"/>
      <c r="E335" s="253"/>
      <c r="F335" s="253"/>
      <c r="G335" s="253"/>
      <c r="H335" s="253"/>
    </row>
    <row r="336" spans="3:8">
      <c r="C336" s="252"/>
      <c r="D336" s="253"/>
      <c r="E336" s="253"/>
      <c r="F336" s="253"/>
      <c r="G336" s="253"/>
      <c r="H336" s="253"/>
    </row>
    <row r="337" spans="3:22">
      <c r="C337" s="252"/>
      <c r="D337" s="253"/>
      <c r="E337" s="253"/>
      <c r="F337" s="253"/>
      <c r="G337" s="253"/>
      <c r="H337" s="253"/>
    </row>
    <row r="338" spans="3:22">
      <c r="C338" s="252"/>
      <c r="D338" s="253"/>
      <c r="E338" s="253"/>
      <c r="F338" s="253"/>
      <c r="G338" s="253"/>
      <c r="H338" s="253"/>
    </row>
    <row r="340" spans="3:22">
      <c r="U340" s="250"/>
      <c r="V340" s="250"/>
    </row>
    <row r="341" spans="3:22">
      <c r="U341" s="250"/>
      <c r="V341" s="250"/>
    </row>
    <row r="342" spans="3:22">
      <c r="U342" s="250"/>
      <c r="V342" s="250"/>
    </row>
    <row r="343" spans="3:22">
      <c r="U343" s="250"/>
      <c r="V343" s="250"/>
    </row>
    <row r="344" spans="3:22">
      <c r="U344" s="250"/>
      <c r="V344" s="250"/>
    </row>
    <row r="345" spans="3:22">
      <c r="U345" s="250"/>
      <c r="V345" s="250"/>
    </row>
    <row r="346" spans="3:22">
      <c r="U346" s="250"/>
      <c r="V346" s="250"/>
    </row>
    <row r="347" spans="3:22">
      <c r="U347" s="250"/>
      <c r="V347" s="250"/>
    </row>
    <row r="348" spans="3:22">
      <c r="U348" s="250"/>
      <c r="V348" s="250"/>
    </row>
    <row r="349" spans="3:22">
      <c r="U349" s="250"/>
      <c r="V349" s="250"/>
    </row>
    <row r="350" spans="3:22">
      <c r="U350" s="250"/>
      <c r="V350" s="250"/>
    </row>
    <row r="351" spans="3:22">
      <c r="U351" s="250"/>
      <c r="V351" s="250"/>
    </row>
    <row r="352" spans="3:22">
      <c r="U352" s="250"/>
      <c r="V352" s="250"/>
    </row>
    <row r="353" spans="21:22">
      <c r="U353" s="250"/>
      <c r="V353" s="250"/>
    </row>
    <row r="354" spans="21:22">
      <c r="U354" s="250"/>
      <c r="V354" s="250"/>
    </row>
    <row r="355" spans="21:22">
      <c r="U355" s="250"/>
      <c r="V355" s="250"/>
    </row>
    <row r="356" spans="21:22">
      <c r="U356" s="250"/>
      <c r="V356" s="250"/>
    </row>
    <row r="357" spans="21:22">
      <c r="U357" s="250"/>
      <c r="V357" s="250"/>
    </row>
    <row r="358" spans="21:22">
      <c r="U358" s="250"/>
      <c r="V358" s="250"/>
    </row>
    <row r="359" spans="21:22">
      <c r="U359" s="250"/>
      <c r="V359" s="250"/>
    </row>
    <row r="360" spans="21:22">
      <c r="U360" s="250"/>
      <c r="V360" s="250"/>
    </row>
    <row r="361" spans="21:22">
      <c r="U361" s="250"/>
      <c r="V361" s="250"/>
    </row>
    <row r="362" spans="21:22">
      <c r="U362" s="250"/>
      <c r="V362" s="250"/>
    </row>
    <row r="363" spans="21:22">
      <c r="U363" s="250"/>
      <c r="V363" s="250"/>
    </row>
    <row r="364" spans="21:22">
      <c r="U364" s="250"/>
      <c r="V364" s="250"/>
    </row>
    <row r="365" spans="21:22">
      <c r="U365" s="250"/>
      <c r="V365" s="250"/>
    </row>
    <row r="366" spans="21:22">
      <c r="U366" s="250"/>
      <c r="V366" s="250"/>
    </row>
    <row r="367" spans="21:22">
      <c r="U367" s="250"/>
      <c r="V367" s="250"/>
    </row>
    <row r="368" spans="21:22">
      <c r="U368" s="250"/>
      <c r="V368" s="250"/>
    </row>
    <row r="369" spans="21:22">
      <c r="U369" s="250"/>
      <c r="V369" s="250"/>
    </row>
    <row r="370" spans="21:22">
      <c r="U370" s="250"/>
      <c r="V370" s="250"/>
    </row>
    <row r="371" spans="21:22">
      <c r="U371" s="250"/>
      <c r="V371" s="250"/>
    </row>
    <row r="372" spans="21:22">
      <c r="U372" s="250"/>
      <c r="V372" s="250"/>
    </row>
    <row r="373" spans="21:22">
      <c r="U373" s="250"/>
      <c r="V373" s="250"/>
    </row>
    <row r="374" spans="21:22">
      <c r="U374" s="250"/>
      <c r="V374" s="250"/>
    </row>
    <row r="375" spans="21:22">
      <c r="U375" s="250"/>
      <c r="V375" s="250"/>
    </row>
    <row r="376" spans="21:22">
      <c r="U376" s="250"/>
      <c r="V376" s="250"/>
    </row>
    <row r="377" spans="21:22">
      <c r="U377" s="250"/>
      <c r="V377" s="250"/>
    </row>
    <row r="378" spans="21:22">
      <c r="U378" s="250"/>
      <c r="V378" s="250"/>
    </row>
    <row r="379" spans="21:22">
      <c r="U379" s="250"/>
      <c r="V379" s="250"/>
    </row>
    <row r="380" spans="21:22">
      <c r="U380" s="250"/>
      <c r="V380" s="250"/>
    </row>
    <row r="381" spans="21:22">
      <c r="U381" s="250"/>
      <c r="V381" s="250"/>
    </row>
    <row r="382" spans="21:22">
      <c r="U382" s="250"/>
      <c r="V382" s="250"/>
    </row>
    <row r="383" spans="21:22">
      <c r="U383" s="250"/>
      <c r="V383" s="250"/>
    </row>
    <row r="384" spans="21:22">
      <c r="U384" s="250"/>
      <c r="V384" s="250"/>
    </row>
    <row r="385" spans="21:22">
      <c r="U385" s="250"/>
      <c r="V385" s="250"/>
    </row>
    <row r="386" spans="21:22">
      <c r="U386" s="250"/>
      <c r="V386" s="250"/>
    </row>
    <row r="387" spans="21:22">
      <c r="U387" s="250"/>
      <c r="V387" s="250"/>
    </row>
    <row r="388" spans="21:22">
      <c r="U388" s="250"/>
      <c r="V388" s="250"/>
    </row>
    <row r="389" spans="21:22">
      <c r="U389" s="250"/>
      <c r="V389" s="250"/>
    </row>
    <row r="390" spans="21:22">
      <c r="U390" s="250"/>
      <c r="V390" s="250"/>
    </row>
    <row r="391" spans="21:22">
      <c r="U391" s="250"/>
      <c r="V391" s="250"/>
    </row>
    <row r="392" spans="21:22">
      <c r="U392" s="250"/>
      <c r="V392" s="250"/>
    </row>
    <row r="393" spans="21:22">
      <c r="U393" s="250"/>
      <c r="V393" s="250"/>
    </row>
    <row r="394" spans="21:22">
      <c r="U394" s="250"/>
      <c r="V394" s="250"/>
    </row>
    <row r="395" spans="21:22">
      <c r="U395" s="250"/>
      <c r="V395" s="250"/>
    </row>
    <row r="396" spans="21:22">
      <c r="U396" s="250"/>
      <c r="V396" s="250"/>
    </row>
    <row r="397" spans="21:22">
      <c r="U397" s="250"/>
      <c r="V397" s="250"/>
    </row>
    <row r="398" spans="21:22">
      <c r="U398" s="250"/>
      <c r="V398" s="250"/>
    </row>
    <row r="399" spans="21:22">
      <c r="U399" s="250"/>
      <c r="V399" s="250"/>
    </row>
    <row r="400" spans="21:22">
      <c r="U400" s="250"/>
      <c r="V400" s="250"/>
    </row>
    <row r="401" spans="21:22">
      <c r="U401" s="250"/>
      <c r="V401" s="250"/>
    </row>
    <row r="402" spans="21:22">
      <c r="U402" s="250"/>
      <c r="V402" s="250"/>
    </row>
    <row r="403" spans="21:22">
      <c r="U403" s="250"/>
      <c r="V403" s="250"/>
    </row>
    <row r="404" spans="21:22">
      <c r="U404" s="250"/>
      <c r="V404" s="250"/>
    </row>
    <row r="405" spans="21:22">
      <c r="U405" s="250"/>
      <c r="V405" s="250"/>
    </row>
    <row r="406" spans="21:22">
      <c r="U406" s="250"/>
      <c r="V406" s="250"/>
    </row>
    <row r="407" spans="21:22">
      <c r="U407" s="250"/>
      <c r="V407" s="250"/>
    </row>
    <row r="408" spans="21:22">
      <c r="U408" s="250"/>
      <c r="V408" s="250"/>
    </row>
    <row r="409" spans="21:22">
      <c r="U409" s="250"/>
      <c r="V409" s="250"/>
    </row>
    <row r="410" spans="21:22">
      <c r="U410" s="250"/>
      <c r="V410" s="250"/>
    </row>
    <row r="411" spans="21:22">
      <c r="U411" s="250"/>
      <c r="V411" s="250"/>
    </row>
    <row r="412" spans="21:22">
      <c r="U412" s="250"/>
      <c r="V412" s="250"/>
    </row>
    <row r="413" spans="21:22">
      <c r="U413" s="250"/>
      <c r="V413" s="250"/>
    </row>
    <row r="414" spans="21:22">
      <c r="U414" s="250"/>
      <c r="V414" s="250"/>
    </row>
    <row r="415" spans="21:22">
      <c r="U415" s="250"/>
      <c r="V415" s="250"/>
    </row>
    <row r="416" spans="21:22">
      <c r="U416" s="250"/>
      <c r="V416" s="250"/>
    </row>
    <row r="417" spans="21:22">
      <c r="U417" s="250"/>
      <c r="V417" s="250"/>
    </row>
    <row r="418" spans="21:22">
      <c r="U418" s="250"/>
      <c r="V418" s="250"/>
    </row>
    <row r="419" spans="21:22">
      <c r="U419" s="250"/>
      <c r="V419" s="250"/>
    </row>
    <row r="420" spans="21:22">
      <c r="U420" s="250"/>
      <c r="V420" s="250"/>
    </row>
    <row r="421" spans="21:22">
      <c r="U421" s="250"/>
      <c r="V421" s="250"/>
    </row>
    <row r="422" spans="21:22">
      <c r="U422" s="250"/>
      <c r="V422" s="250"/>
    </row>
    <row r="423" spans="21:22">
      <c r="U423" s="250"/>
      <c r="V423" s="250"/>
    </row>
    <row r="424" spans="21:22">
      <c r="U424" s="250"/>
      <c r="V424" s="250"/>
    </row>
    <row r="425" spans="21:22">
      <c r="U425" s="250"/>
      <c r="V425" s="250"/>
    </row>
    <row r="426" spans="21:22">
      <c r="U426" s="250"/>
      <c r="V426" s="250"/>
    </row>
    <row r="427" spans="21:22">
      <c r="U427" s="250"/>
      <c r="V427" s="250"/>
    </row>
    <row r="428" spans="21:22">
      <c r="U428" s="250"/>
      <c r="V428" s="250"/>
    </row>
    <row r="429" spans="21:22">
      <c r="U429" s="250"/>
      <c r="V429" s="250"/>
    </row>
    <row r="430" spans="21:22">
      <c r="U430" s="250"/>
      <c r="V430" s="250"/>
    </row>
    <row r="431" spans="21:22">
      <c r="U431" s="250"/>
      <c r="V431" s="250"/>
    </row>
    <row r="432" spans="21:22">
      <c r="U432" s="250"/>
      <c r="V432" s="250"/>
    </row>
    <row r="433" spans="21:22">
      <c r="U433" s="250"/>
      <c r="V433" s="250"/>
    </row>
    <row r="434" spans="21:22">
      <c r="U434" s="250"/>
      <c r="V434" s="250"/>
    </row>
    <row r="435" spans="21:22">
      <c r="U435" s="250"/>
      <c r="V435" s="250"/>
    </row>
    <row r="436" spans="21:22">
      <c r="U436" s="250"/>
      <c r="V436" s="250"/>
    </row>
    <row r="437" spans="21:22">
      <c r="U437" s="250"/>
      <c r="V437" s="250"/>
    </row>
    <row r="438" spans="21:22">
      <c r="U438" s="250"/>
      <c r="V438" s="250"/>
    </row>
    <row r="439" spans="21:22">
      <c r="U439" s="250"/>
      <c r="V439" s="250"/>
    </row>
    <row r="440" spans="21:22">
      <c r="U440" s="250"/>
      <c r="V440" s="250"/>
    </row>
    <row r="441" spans="21:22">
      <c r="U441" s="250"/>
      <c r="V441" s="250"/>
    </row>
    <row r="442" spans="21:22">
      <c r="U442" s="250"/>
      <c r="V442" s="250"/>
    </row>
    <row r="443" spans="21:22">
      <c r="U443" s="250"/>
      <c r="V443" s="250"/>
    </row>
    <row r="444" spans="21:22">
      <c r="U444" s="250"/>
      <c r="V444" s="250"/>
    </row>
    <row r="445" spans="21:22">
      <c r="U445" s="250"/>
      <c r="V445" s="250"/>
    </row>
    <row r="446" spans="21:22">
      <c r="U446" s="250"/>
      <c r="V446" s="250"/>
    </row>
    <row r="447" spans="21:22">
      <c r="U447" s="250"/>
      <c r="V447" s="250"/>
    </row>
    <row r="448" spans="21:22">
      <c r="U448" s="250"/>
      <c r="V448" s="250"/>
    </row>
    <row r="449" spans="21:22">
      <c r="U449" s="250"/>
      <c r="V449" s="250"/>
    </row>
    <row r="450" spans="21:22">
      <c r="U450" s="250"/>
      <c r="V450" s="250"/>
    </row>
    <row r="451" spans="21:22">
      <c r="U451" s="250"/>
      <c r="V451" s="250"/>
    </row>
    <row r="452" spans="21:22">
      <c r="U452" s="250"/>
      <c r="V452" s="250"/>
    </row>
    <row r="453" spans="21:22">
      <c r="U453" s="250"/>
      <c r="V453" s="250"/>
    </row>
    <row r="454" spans="21:22">
      <c r="U454" s="250"/>
      <c r="V454" s="250"/>
    </row>
    <row r="455" spans="21:22">
      <c r="U455" s="250"/>
      <c r="V455" s="250"/>
    </row>
    <row r="456" spans="21:22">
      <c r="U456" s="250"/>
      <c r="V456" s="250"/>
    </row>
    <row r="457" spans="21:22">
      <c r="U457" s="250"/>
      <c r="V457" s="250"/>
    </row>
    <row r="458" spans="21:22">
      <c r="U458" s="250"/>
      <c r="V458" s="250"/>
    </row>
    <row r="459" spans="21:22">
      <c r="U459" s="250"/>
      <c r="V459" s="250"/>
    </row>
    <row r="460" spans="21:22">
      <c r="U460" s="250"/>
      <c r="V460" s="250"/>
    </row>
    <row r="461" spans="21:22">
      <c r="U461" s="250"/>
      <c r="V461" s="250"/>
    </row>
    <row r="462" spans="21:22">
      <c r="U462" s="250"/>
      <c r="V462" s="250"/>
    </row>
    <row r="463" spans="21:22">
      <c r="U463" s="250"/>
      <c r="V463" s="250"/>
    </row>
    <row r="464" spans="21:22">
      <c r="U464" s="250"/>
      <c r="V464" s="250"/>
    </row>
    <row r="465" spans="21:22">
      <c r="U465" s="250"/>
      <c r="V465" s="250"/>
    </row>
    <row r="466" spans="21:22">
      <c r="U466" s="250"/>
      <c r="V466" s="250"/>
    </row>
    <row r="467" spans="21:22">
      <c r="U467" s="250"/>
      <c r="V467" s="250"/>
    </row>
    <row r="468" spans="21:22">
      <c r="U468" s="250"/>
      <c r="V468" s="250"/>
    </row>
    <row r="469" spans="21:22">
      <c r="U469" s="250"/>
      <c r="V469" s="250"/>
    </row>
    <row r="470" spans="21:22">
      <c r="U470" s="250"/>
      <c r="V470" s="250"/>
    </row>
    <row r="471" spans="21:22">
      <c r="U471" s="250"/>
      <c r="V471" s="250"/>
    </row>
    <row r="472" spans="21:22">
      <c r="U472" s="250"/>
      <c r="V472" s="250"/>
    </row>
    <row r="473" spans="21:22">
      <c r="U473" s="250"/>
      <c r="V473" s="250"/>
    </row>
    <row r="474" spans="21:22">
      <c r="U474" s="250"/>
      <c r="V474" s="250"/>
    </row>
    <row r="475" spans="21:22">
      <c r="U475" s="250"/>
      <c r="V475" s="250"/>
    </row>
    <row r="476" spans="21:22">
      <c r="U476" s="250"/>
      <c r="V476" s="250"/>
    </row>
    <row r="477" spans="21:22">
      <c r="U477" s="250"/>
      <c r="V477" s="250"/>
    </row>
    <row r="478" spans="21:22">
      <c r="U478" s="250"/>
      <c r="V478" s="250"/>
    </row>
    <row r="479" spans="21:22">
      <c r="U479" s="250"/>
      <c r="V479" s="250"/>
    </row>
    <row r="480" spans="21:22">
      <c r="U480" s="250"/>
      <c r="V480" s="250"/>
    </row>
    <row r="481" spans="21:22">
      <c r="U481" s="250"/>
      <c r="V481" s="250"/>
    </row>
    <row r="482" spans="21:22">
      <c r="U482" s="250"/>
      <c r="V482" s="250"/>
    </row>
    <row r="483" spans="21:22">
      <c r="U483" s="250"/>
      <c r="V483" s="250"/>
    </row>
    <row r="484" spans="21:22">
      <c r="U484" s="250"/>
      <c r="V484" s="250"/>
    </row>
    <row r="485" spans="21:22">
      <c r="U485" s="250"/>
      <c r="V485" s="250"/>
    </row>
    <row r="486" spans="21:22">
      <c r="U486" s="250"/>
      <c r="V486" s="250"/>
    </row>
    <row r="487" spans="21:22">
      <c r="U487" s="250"/>
      <c r="V487" s="250"/>
    </row>
    <row r="488" spans="21:22">
      <c r="U488" s="250"/>
      <c r="V488" s="250"/>
    </row>
    <row r="489" spans="21:22">
      <c r="U489" s="250"/>
      <c r="V489" s="250"/>
    </row>
    <row r="490" spans="21:22">
      <c r="U490" s="250"/>
      <c r="V490" s="250"/>
    </row>
    <row r="491" spans="21:22">
      <c r="U491" s="250"/>
      <c r="V491" s="250"/>
    </row>
  </sheetData>
  <sheetProtection algorithmName="SHA-512" hashValue="8PmuwNSGQyB9lydfWJw90A+CHOPFSwzhY5vUA6o7hGKv912Z0rQ0sK6fDe9KBnd+tpWpLIiCEfmxhxGX9QvAZQ==" saltValue="kLbEv+80mLOhOpKnCdhbZQ==" spinCount="100000" sheet="1" objects="1" scenarios="1"/>
  <mergeCells count="298">
    <mergeCell ref="AA162:AA163"/>
    <mergeCell ref="AB162:AC162"/>
    <mergeCell ref="AD162:AD163"/>
    <mergeCell ref="AA5:AA6"/>
    <mergeCell ref="AB5:AC5"/>
    <mergeCell ref="AD5:AD6"/>
    <mergeCell ref="I12:P12"/>
    <mergeCell ref="Q12:Q13"/>
    <mergeCell ref="R12:U12"/>
    <mergeCell ref="V12:W13"/>
    <mergeCell ref="X12:X13"/>
    <mergeCell ref="Y12:Z12"/>
    <mergeCell ref="AA12:AA13"/>
    <mergeCell ref="I5:P5"/>
    <mergeCell ref="Q5:Q6"/>
    <mergeCell ref="R5:U5"/>
    <mergeCell ref="V5:W6"/>
    <mergeCell ref="X5:X6"/>
    <mergeCell ref="Y5:Z5"/>
    <mergeCell ref="AB12:AC12"/>
    <mergeCell ref="AD12:AD13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I27:P27"/>
    <mergeCell ref="Q27:Q28"/>
    <mergeCell ref="R27:U27"/>
    <mergeCell ref="V27:W28"/>
    <mergeCell ref="X27:X28"/>
    <mergeCell ref="Y27:Z27"/>
    <mergeCell ref="AA27:AA28"/>
    <mergeCell ref="AB27:AC27"/>
    <mergeCell ref="AD27:AD28"/>
    <mergeCell ref="AA37:AA38"/>
    <mergeCell ref="AB37:AC37"/>
    <mergeCell ref="AD37:AD38"/>
    <mergeCell ref="I44:P44"/>
    <mergeCell ref="Q44:Q45"/>
    <mergeCell ref="R44:U44"/>
    <mergeCell ref="V44:W45"/>
    <mergeCell ref="X44:X45"/>
    <mergeCell ref="Y44:Z44"/>
    <mergeCell ref="AA44:AA45"/>
    <mergeCell ref="I37:P37"/>
    <mergeCell ref="Q37:Q38"/>
    <mergeCell ref="R37:U37"/>
    <mergeCell ref="V37:W38"/>
    <mergeCell ref="X37:X38"/>
    <mergeCell ref="Y37:Z37"/>
    <mergeCell ref="AB44:AC44"/>
    <mergeCell ref="AD44:AD45"/>
    <mergeCell ref="I51:P51"/>
    <mergeCell ref="Q51:Q52"/>
    <mergeCell ref="R51:U51"/>
    <mergeCell ref="V51:W52"/>
    <mergeCell ref="X51:X52"/>
    <mergeCell ref="Y51:Z51"/>
    <mergeCell ref="AA51:AA52"/>
    <mergeCell ref="AB51:AC51"/>
    <mergeCell ref="AD51:AD52"/>
    <mergeCell ref="I58:P58"/>
    <mergeCell ref="Q58:Q59"/>
    <mergeCell ref="R58:U58"/>
    <mergeCell ref="V58:W59"/>
    <mergeCell ref="X58:X59"/>
    <mergeCell ref="Y58:Z58"/>
    <mergeCell ref="AA58:AA59"/>
    <mergeCell ref="AB58:AC58"/>
    <mergeCell ref="AD58:AD59"/>
    <mergeCell ref="AA65:AA66"/>
    <mergeCell ref="AB65:AC65"/>
    <mergeCell ref="AD65:AD66"/>
    <mergeCell ref="I72:P72"/>
    <mergeCell ref="Q72:Q73"/>
    <mergeCell ref="R72:U72"/>
    <mergeCell ref="V72:W73"/>
    <mergeCell ref="X72:X73"/>
    <mergeCell ref="Y72:Z72"/>
    <mergeCell ref="AA72:AA73"/>
    <mergeCell ref="I65:P65"/>
    <mergeCell ref="Q65:Q66"/>
    <mergeCell ref="R65:U65"/>
    <mergeCell ref="V65:W66"/>
    <mergeCell ref="X65:X66"/>
    <mergeCell ref="Y65:Z65"/>
    <mergeCell ref="AB72:AC72"/>
    <mergeCell ref="AD72:AD73"/>
    <mergeCell ref="I81:P81"/>
    <mergeCell ref="Q81:Q82"/>
    <mergeCell ref="R81:U81"/>
    <mergeCell ref="V81:W82"/>
    <mergeCell ref="X81:X82"/>
    <mergeCell ref="Y81:Z81"/>
    <mergeCell ref="AA81:AA82"/>
    <mergeCell ref="AB81:AC81"/>
    <mergeCell ref="AD81:AD82"/>
    <mergeCell ref="I88:P88"/>
    <mergeCell ref="Q88:Q89"/>
    <mergeCell ref="R88:U88"/>
    <mergeCell ref="V88:W89"/>
    <mergeCell ref="X88:X89"/>
    <mergeCell ref="Y88:Z88"/>
    <mergeCell ref="AA88:AA89"/>
    <mergeCell ref="AB88:AC88"/>
    <mergeCell ref="AD88:AD89"/>
    <mergeCell ref="AA95:AA96"/>
    <mergeCell ref="AB95:AC95"/>
    <mergeCell ref="AD95:AD96"/>
    <mergeCell ref="I103:P103"/>
    <mergeCell ref="Q103:Q104"/>
    <mergeCell ref="R103:U103"/>
    <mergeCell ref="V103:W104"/>
    <mergeCell ref="X103:X104"/>
    <mergeCell ref="Y103:Z103"/>
    <mergeCell ref="AA103:AA104"/>
    <mergeCell ref="I95:P95"/>
    <mergeCell ref="Q95:Q96"/>
    <mergeCell ref="R95:U95"/>
    <mergeCell ref="V95:W96"/>
    <mergeCell ref="X95:X96"/>
    <mergeCell ref="Y95:Z95"/>
    <mergeCell ref="AB103:AC103"/>
    <mergeCell ref="AD103:AD104"/>
    <mergeCell ref="I113:P113"/>
    <mergeCell ref="Q113:Q114"/>
    <mergeCell ref="R113:U113"/>
    <mergeCell ref="V113:W114"/>
    <mergeCell ref="X113:X114"/>
    <mergeCell ref="Y113:Z113"/>
    <mergeCell ref="AA113:AA114"/>
    <mergeCell ref="AB113:AC113"/>
    <mergeCell ref="AD113:AD114"/>
    <mergeCell ref="I120:P120"/>
    <mergeCell ref="Q120:Q121"/>
    <mergeCell ref="R120:U120"/>
    <mergeCell ref="V120:W121"/>
    <mergeCell ref="X120:X121"/>
    <mergeCell ref="Y120:Z120"/>
    <mergeCell ref="AA120:AA121"/>
    <mergeCell ref="AB120:AC120"/>
    <mergeCell ref="AD120:AD121"/>
    <mergeCell ref="AA127:AA128"/>
    <mergeCell ref="AB127:AC127"/>
    <mergeCell ref="AD127:AD128"/>
    <mergeCell ref="I134:P134"/>
    <mergeCell ref="Q134:Q135"/>
    <mergeCell ref="R134:U134"/>
    <mergeCell ref="V134:W135"/>
    <mergeCell ref="X134:X135"/>
    <mergeCell ref="Y134:Z134"/>
    <mergeCell ref="AA134:AA135"/>
    <mergeCell ref="I127:P127"/>
    <mergeCell ref="Q127:Q128"/>
    <mergeCell ref="R127:U127"/>
    <mergeCell ref="V127:W128"/>
    <mergeCell ref="X127:X128"/>
    <mergeCell ref="Y127:Z127"/>
    <mergeCell ref="AB134:AC134"/>
    <mergeCell ref="AD134:AD135"/>
    <mergeCell ref="I141:P141"/>
    <mergeCell ref="Q141:Q142"/>
    <mergeCell ref="R141:U141"/>
    <mergeCell ref="V141:W142"/>
    <mergeCell ref="X141:X142"/>
    <mergeCell ref="Y141:Z141"/>
    <mergeCell ref="AA141:AA142"/>
    <mergeCell ref="AB141:AC141"/>
    <mergeCell ref="AD141:AD142"/>
    <mergeCell ref="I148:P148"/>
    <mergeCell ref="Q148:Q149"/>
    <mergeCell ref="R148:U148"/>
    <mergeCell ref="V148:W149"/>
    <mergeCell ref="X148:X149"/>
    <mergeCell ref="Y148:Z148"/>
    <mergeCell ref="AA148:AA149"/>
    <mergeCell ref="AB148:AC148"/>
    <mergeCell ref="AD148:AD149"/>
    <mergeCell ref="AA155:AA156"/>
    <mergeCell ref="AB155:AC155"/>
    <mergeCell ref="AD155:AD156"/>
    <mergeCell ref="I171:P171"/>
    <mergeCell ref="Q171:Q172"/>
    <mergeCell ref="R171:U171"/>
    <mergeCell ref="V171:W172"/>
    <mergeCell ref="X171:X172"/>
    <mergeCell ref="Y171:Z171"/>
    <mergeCell ref="AA171:AA172"/>
    <mergeCell ref="I155:P155"/>
    <mergeCell ref="Q155:Q156"/>
    <mergeCell ref="R155:U155"/>
    <mergeCell ref="V155:W156"/>
    <mergeCell ref="X155:X156"/>
    <mergeCell ref="Y155:Z155"/>
    <mergeCell ref="AB171:AC171"/>
    <mergeCell ref="AD171:AD172"/>
    <mergeCell ref="I162:P162"/>
    <mergeCell ref="Q162:Q163"/>
    <mergeCell ref="R162:U162"/>
    <mergeCell ref="V162:W163"/>
    <mergeCell ref="X162:X163"/>
    <mergeCell ref="Y162:Z162"/>
    <mergeCell ref="V185:W186"/>
    <mergeCell ref="X185:X186"/>
    <mergeCell ref="Y185:Z185"/>
    <mergeCell ref="AA185:AA186"/>
    <mergeCell ref="AB185:AC185"/>
    <mergeCell ref="AD185:AD186"/>
    <mergeCell ref="I178:P178"/>
    <mergeCell ref="Q178:Q179"/>
    <mergeCell ref="R178:U178"/>
    <mergeCell ref="V178:W179"/>
    <mergeCell ref="X178:X179"/>
    <mergeCell ref="Y178:Z178"/>
    <mergeCell ref="AA178:AA179"/>
    <mergeCell ref="AB178:AC178"/>
    <mergeCell ref="AD178:AD179"/>
    <mergeCell ref="AD193:AD194"/>
    <mergeCell ref="I203:P203"/>
    <mergeCell ref="Q203:Q204"/>
    <mergeCell ref="R203:U203"/>
    <mergeCell ref="V203:W204"/>
    <mergeCell ref="X203:X204"/>
    <mergeCell ref="Y203:Z203"/>
    <mergeCell ref="AA203:AA204"/>
    <mergeCell ref="I193:P193"/>
    <mergeCell ref="Q193:Q194"/>
    <mergeCell ref="R193:U193"/>
    <mergeCell ref="V193:W194"/>
    <mergeCell ref="X193:X194"/>
    <mergeCell ref="Y193:Z193"/>
    <mergeCell ref="AB203:AC203"/>
    <mergeCell ref="AD203:AD204"/>
    <mergeCell ref="AD217:AD218"/>
    <mergeCell ref="I210:P210"/>
    <mergeCell ref="Q210:Q211"/>
    <mergeCell ref="R210:U210"/>
    <mergeCell ref="V210:W211"/>
    <mergeCell ref="X210:X211"/>
    <mergeCell ref="Y210:Z210"/>
    <mergeCell ref="AA210:AA211"/>
    <mergeCell ref="AB210:AC210"/>
    <mergeCell ref="AD210:AD211"/>
    <mergeCell ref="AD226:AD227"/>
    <mergeCell ref="I233:P233"/>
    <mergeCell ref="Q233:Q234"/>
    <mergeCell ref="R233:U233"/>
    <mergeCell ref="V233:W234"/>
    <mergeCell ref="X233:X234"/>
    <mergeCell ref="Y233:Z233"/>
    <mergeCell ref="AA233:AA234"/>
    <mergeCell ref="I226:P226"/>
    <mergeCell ref="Q226:Q227"/>
    <mergeCell ref="R226:U226"/>
    <mergeCell ref="V226:W227"/>
    <mergeCell ref="X226:X227"/>
    <mergeCell ref="Y226:Z226"/>
    <mergeCell ref="AB233:AC233"/>
    <mergeCell ref="AD233:AD234"/>
    <mergeCell ref="AD248:AD249"/>
    <mergeCell ref="I240:P240"/>
    <mergeCell ref="Q240:Q241"/>
    <mergeCell ref="R240:U240"/>
    <mergeCell ref="V240:W241"/>
    <mergeCell ref="X240:X241"/>
    <mergeCell ref="Y240:Z240"/>
    <mergeCell ref="AA240:AA241"/>
    <mergeCell ref="AB240:AC240"/>
    <mergeCell ref="AD240:AD241"/>
    <mergeCell ref="N1:P3"/>
    <mergeCell ref="I248:P248"/>
    <mergeCell ref="Q248:Q249"/>
    <mergeCell ref="R248:U248"/>
    <mergeCell ref="V248:W249"/>
    <mergeCell ref="X248:X249"/>
    <mergeCell ref="Y248:Z248"/>
    <mergeCell ref="AA248:AA249"/>
    <mergeCell ref="AB248:AC248"/>
    <mergeCell ref="AA226:AA227"/>
    <mergeCell ref="AB226:AC226"/>
    <mergeCell ref="I217:P217"/>
    <mergeCell ref="Q217:Q218"/>
    <mergeCell ref="R217:U217"/>
    <mergeCell ref="V217:W218"/>
    <mergeCell ref="X217:X218"/>
    <mergeCell ref="Y217:Z217"/>
    <mergeCell ref="AA217:AA218"/>
    <mergeCell ref="AB217:AC217"/>
    <mergeCell ref="AA193:AA194"/>
    <mergeCell ref="AB193:AC193"/>
    <mergeCell ref="I185:P185"/>
    <mergeCell ref="Q185:Q186"/>
    <mergeCell ref="R185:U185"/>
  </mergeCells>
  <phoneticPr fontId="1"/>
  <conditionalFormatting sqref="V1:V160 V168:V1048576">
    <cfRule type="containsText" dxfId="101" priority="103" operator="containsText" text="－">
      <formula>NOT(ISERROR(SEARCH("－",V1)))</formula>
    </cfRule>
    <cfRule type="containsText" dxfId="100" priority="119" operator="containsText" text="↓↓↑↓">
      <formula>NOT(ISERROR(SEARCH("↓↓↑↓",V1)))</formula>
    </cfRule>
    <cfRule type="containsText" dxfId="99" priority="120" operator="containsText" text="↓↑↓↓">
      <formula>NOT(ISERROR(SEARCH("↓↑↓↓",V1)))</formula>
    </cfRule>
    <cfRule type="containsText" dxfId="98" priority="121" operator="containsText" text="↑↓↑↑">
      <formula>NOT(ISERROR(SEARCH("↑↓↑↑",V1)))</formula>
    </cfRule>
    <cfRule type="containsText" dxfId="97" priority="122" operator="containsText" text="↑↑↓↑">
      <formula>NOT(ISERROR(SEARCH("↑↑↓↑",V1)))</formula>
    </cfRule>
  </conditionalFormatting>
  <conditionalFormatting sqref="L1:P4 L109:P113 L115:P120 L122:P127 L129:P134 L136:P141 L143:P148 L150:P154 L157:P160 L173:P178 L180:P185 L187:P193 L195:P203 L205:P210 L212:P217 L219:P226 L228:P233 L235:P240 L242:P248 L250:P1048576 L168:P171">
    <cfRule type="containsText" dxfId="96" priority="117" operator="containsText" text="×">
      <formula>NOT(ISERROR(SEARCH("×",L1)))</formula>
    </cfRule>
  </conditionalFormatting>
  <conditionalFormatting sqref="Q2:Q160 Q168:Q1048576">
    <cfRule type="containsText" dxfId="95" priority="115" operator="containsText" text="同程度">
      <formula>NOT(ISERROR(SEARCH("同程度",Q2)))</formula>
    </cfRule>
    <cfRule type="containsText" dxfId="94" priority="116" operator="containsText" text="―">
      <formula>NOT(ISERROR(SEARCH("―",Q2)))</formula>
    </cfRule>
  </conditionalFormatting>
  <conditionalFormatting sqref="R2:U160 R168:U1048576">
    <cfRule type="containsText" dxfId="93" priority="112" operator="containsText" text="－">
      <formula>NOT(ISERROR(SEARCH("－",R2)))</formula>
    </cfRule>
    <cfRule type="containsText" dxfId="92" priority="113" operator="containsText" text="↓">
      <formula>NOT(ISERROR(SEARCH("↓",R2)))</formula>
    </cfRule>
    <cfRule type="containsText" dxfId="91" priority="114" operator="containsText" text="↑">
      <formula>NOT(ISERROR(SEARCH("↑",R2)))</formula>
    </cfRule>
  </conditionalFormatting>
  <conditionalFormatting sqref="Y1:Z160 AB1:AC160 AB168:AC1048576 Y168:Z1048576">
    <cfRule type="containsText" dxfId="90" priority="105" operator="containsText" text="判定外">
      <formula>NOT(ISERROR(SEARCH("判定外",Y1)))</formula>
    </cfRule>
    <cfRule type="containsText" dxfId="89" priority="106" operator="containsText" text="×">
      <formula>NOT(ISERROR(SEARCH("×",Y1)))</formula>
    </cfRule>
    <cfRule type="containsText" dxfId="88" priority="107" operator="containsText" text="減少">
      <formula>NOT(ISERROR(SEARCH("減少",Y1)))</formula>
    </cfRule>
    <cfRule type="containsText" dxfId="87" priority="108" operator="containsText" text="増加">
      <formula>NOT(ISERROR(SEARCH("増加",Y1)))</formula>
    </cfRule>
  </conditionalFormatting>
  <conditionalFormatting sqref="I1:I4 I109:I154 I168:I1048576 I156:I160">
    <cfRule type="cellIs" dxfId="86" priority="104" operator="between">
      <formula>1E-26</formula>
      <formula>0.05</formula>
    </cfRule>
  </conditionalFormatting>
  <conditionalFormatting sqref="X1:X160 AA1:AA160 AA168:AA1048576 X168:X1048576">
    <cfRule type="containsText" dxfId="85" priority="109" operator="containsText" text="－">
      <formula>NOT(ISERROR(SEARCH("－",X1)))</formula>
    </cfRule>
    <cfRule type="containsText" dxfId="84" priority="110" operator="containsText" text="↓">
      <formula>NOT(ISERROR(SEARCH("↓",X1)))</formula>
    </cfRule>
    <cfRule type="containsText" dxfId="83" priority="111" operator="containsText" text="↑">
      <formula>NOT(ISERROR(SEARCH("↑",X1)))</formula>
    </cfRule>
  </conditionalFormatting>
  <conditionalFormatting sqref="L6:P6">
    <cfRule type="containsText" dxfId="82" priority="90" operator="containsText" text="×">
      <formula>NOT(ISERROR(SEARCH("×",L6)))</formula>
    </cfRule>
  </conditionalFormatting>
  <conditionalFormatting sqref="L13:P13">
    <cfRule type="containsText" dxfId="81" priority="89" operator="containsText" text="×">
      <formula>NOT(ISERROR(SEARCH("×",L13)))</formula>
    </cfRule>
  </conditionalFormatting>
  <conditionalFormatting sqref="L20:P20">
    <cfRule type="containsText" dxfId="80" priority="88" operator="containsText" text="×">
      <formula>NOT(ISERROR(SEARCH("×",L20)))</formula>
    </cfRule>
  </conditionalFormatting>
  <conditionalFormatting sqref="L28:P28">
    <cfRule type="containsText" dxfId="79" priority="87" operator="containsText" text="×">
      <formula>NOT(ISERROR(SEARCH("×",L28)))</formula>
    </cfRule>
  </conditionalFormatting>
  <conditionalFormatting sqref="L81:P81 L83:P88 L90:P95 L97:P103 L105:P108">
    <cfRule type="containsText" dxfId="78" priority="86" operator="containsText" text="×">
      <formula>NOT(ISERROR(SEARCH("×",L81)))</formula>
    </cfRule>
  </conditionalFormatting>
  <conditionalFormatting sqref="D211:H211">
    <cfRule type="containsText" dxfId="77" priority="45" operator="containsText" text="×">
      <formula>NOT(ISERROR(SEARCH("×",D211)))</formula>
    </cfRule>
  </conditionalFormatting>
  <conditionalFormatting sqref="L5:P5 L33:P36 L78:P80">
    <cfRule type="containsText" dxfId="76" priority="94" operator="containsText" text="×">
      <formula>NOT(ISERROR(SEARCH("×",L5)))</formula>
    </cfRule>
  </conditionalFormatting>
  <conditionalFormatting sqref="I5 I33:I36 I78:I80">
    <cfRule type="cellIs" dxfId="75" priority="93" operator="between">
      <formula>1E-26</formula>
      <formula>0.05</formula>
    </cfRule>
  </conditionalFormatting>
  <conditionalFormatting sqref="L7:P12 L14:P19 L21:P27 L29:P32">
    <cfRule type="containsText" dxfId="74" priority="92" operator="containsText" text="×">
      <formula>NOT(ISERROR(SEARCH("×",L7)))</formula>
    </cfRule>
  </conditionalFormatting>
  <conditionalFormatting sqref="I6:I32">
    <cfRule type="cellIs" dxfId="73" priority="91" operator="between">
      <formula>1E-26</formula>
      <formula>0.05</formula>
    </cfRule>
  </conditionalFormatting>
  <conditionalFormatting sqref="I81:I108">
    <cfRule type="cellIs" dxfId="72" priority="85" operator="between">
      <formula>1E-26</formula>
      <formula>0.05</formula>
    </cfRule>
  </conditionalFormatting>
  <conditionalFormatting sqref="L82:P82">
    <cfRule type="containsText" dxfId="71" priority="84" operator="containsText" text="×">
      <formula>NOT(ISERROR(SEARCH("×",L82)))</formula>
    </cfRule>
  </conditionalFormatting>
  <conditionalFormatting sqref="L89:P89">
    <cfRule type="containsText" dxfId="70" priority="83" operator="containsText" text="×">
      <formula>NOT(ISERROR(SEARCH("×",L89)))</formula>
    </cfRule>
  </conditionalFormatting>
  <conditionalFormatting sqref="L96:P96">
    <cfRule type="containsText" dxfId="69" priority="82" operator="containsText" text="×">
      <formula>NOT(ISERROR(SEARCH("×",L96)))</formula>
    </cfRule>
  </conditionalFormatting>
  <conditionalFormatting sqref="L104:P104">
    <cfRule type="containsText" dxfId="68" priority="81" operator="containsText" text="×">
      <formula>NOT(ISERROR(SEARCH("×",L104)))</formula>
    </cfRule>
  </conditionalFormatting>
  <conditionalFormatting sqref="L37:P37 L39:P44 L46:P51 L53:P58 L60:P65 L67:P72 L74:P77">
    <cfRule type="containsText" dxfId="67" priority="80" operator="containsText" text="×">
      <formula>NOT(ISERROR(SEARCH("×",L37)))</formula>
    </cfRule>
  </conditionalFormatting>
  <conditionalFormatting sqref="I37:I77">
    <cfRule type="cellIs" dxfId="66" priority="79" operator="between">
      <formula>1E-26</formula>
      <formula>0.05</formula>
    </cfRule>
  </conditionalFormatting>
  <conditionalFormatting sqref="L38:P38">
    <cfRule type="containsText" dxfId="65" priority="78" operator="containsText" text="×">
      <formula>NOT(ISERROR(SEARCH("×",L38)))</formula>
    </cfRule>
  </conditionalFormatting>
  <conditionalFormatting sqref="L45:P45">
    <cfRule type="containsText" dxfId="64" priority="77" operator="containsText" text="×">
      <formula>NOT(ISERROR(SEARCH("×",L45)))</formula>
    </cfRule>
  </conditionalFormatting>
  <conditionalFormatting sqref="L52:P52">
    <cfRule type="containsText" dxfId="63" priority="76" operator="containsText" text="×">
      <formula>NOT(ISERROR(SEARCH("×",L52)))</formula>
    </cfRule>
  </conditionalFormatting>
  <conditionalFormatting sqref="L59:P59">
    <cfRule type="containsText" dxfId="62" priority="75" operator="containsText" text="×">
      <formula>NOT(ISERROR(SEARCH("×",L59)))</formula>
    </cfRule>
  </conditionalFormatting>
  <conditionalFormatting sqref="L66:P66">
    <cfRule type="containsText" dxfId="61" priority="74" operator="containsText" text="×">
      <formula>NOT(ISERROR(SEARCH("×",L66)))</formula>
    </cfRule>
  </conditionalFormatting>
  <conditionalFormatting sqref="L194:P194">
    <cfRule type="containsText" dxfId="60" priority="62" operator="containsText" text="×">
      <formula>NOT(ISERROR(SEARCH("×",L194)))</formula>
    </cfRule>
  </conditionalFormatting>
  <conditionalFormatting sqref="L114:P114">
    <cfRule type="containsText" dxfId="59" priority="72" operator="containsText" text="×">
      <formula>NOT(ISERROR(SEARCH("×",L114)))</formula>
    </cfRule>
  </conditionalFormatting>
  <conditionalFormatting sqref="L121:P121">
    <cfRule type="containsText" dxfId="58" priority="71" operator="containsText" text="×">
      <formula>NOT(ISERROR(SEARCH("×",L121)))</formula>
    </cfRule>
  </conditionalFormatting>
  <conditionalFormatting sqref="L128:P128">
    <cfRule type="containsText" dxfId="57" priority="70" operator="containsText" text="×">
      <formula>NOT(ISERROR(SEARCH("×",L128)))</formula>
    </cfRule>
  </conditionalFormatting>
  <conditionalFormatting sqref="L135:P135">
    <cfRule type="containsText" dxfId="56" priority="69" operator="containsText" text="×">
      <formula>NOT(ISERROR(SEARCH("×",L135)))</formula>
    </cfRule>
  </conditionalFormatting>
  <conditionalFormatting sqref="L142:P142">
    <cfRule type="containsText" dxfId="55" priority="68" operator="containsText" text="×">
      <formula>NOT(ISERROR(SEARCH("×",L142)))</formula>
    </cfRule>
  </conditionalFormatting>
  <conditionalFormatting sqref="L149:P149">
    <cfRule type="containsText" dxfId="54" priority="67" operator="containsText" text="×">
      <formula>NOT(ISERROR(SEARCH("×",L149)))</formula>
    </cfRule>
  </conditionalFormatting>
  <conditionalFormatting sqref="L156:P156">
    <cfRule type="containsText" dxfId="53" priority="66" operator="containsText" text="×">
      <formula>NOT(ISERROR(SEARCH("×",L156)))</formula>
    </cfRule>
  </conditionalFormatting>
  <conditionalFormatting sqref="L172:P172">
    <cfRule type="containsText" dxfId="52" priority="65" operator="containsText" text="×">
      <formula>NOT(ISERROR(SEARCH("×",L172)))</formula>
    </cfRule>
  </conditionalFormatting>
  <conditionalFormatting sqref="L179:P179">
    <cfRule type="containsText" dxfId="51" priority="64" operator="containsText" text="×">
      <formula>NOT(ISERROR(SEARCH("×",L179)))</formula>
    </cfRule>
  </conditionalFormatting>
  <conditionalFormatting sqref="L186:P186">
    <cfRule type="containsText" dxfId="50" priority="63" operator="containsText" text="×">
      <formula>NOT(ISERROR(SEARCH("×",L186)))</formula>
    </cfRule>
  </conditionalFormatting>
  <conditionalFormatting sqref="L204:P204">
    <cfRule type="containsText" dxfId="49" priority="61" operator="containsText" text="×">
      <formula>NOT(ISERROR(SEARCH("×",L204)))</formula>
    </cfRule>
  </conditionalFormatting>
  <conditionalFormatting sqref="L211:P211">
    <cfRule type="containsText" dxfId="48" priority="60" operator="containsText" text="×">
      <formula>NOT(ISERROR(SEARCH("×",L211)))</formula>
    </cfRule>
  </conditionalFormatting>
  <conditionalFormatting sqref="L218:P218">
    <cfRule type="containsText" dxfId="47" priority="59" operator="containsText" text="×">
      <formula>NOT(ISERROR(SEARCH("×",L218)))</formula>
    </cfRule>
  </conditionalFormatting>
  <conditionalFormatting sqref="L227:P227">
    <cfRule type="containsText" dxfId="46" priority="58" operator="containsText" text="×">
      <formula>NOT(ISERROR(SEARCH("×",L227)))</formula>
    </cfRule>
  </conditionalFormatting>
  <conditionalFormatting sqref="L234:P234">
    <cfRule type="containsText" dxfId="45" priority="57" operator="containsText" text="×">
      <formula>NOT(ISERROR(SEARCH("×",L234)))</formula>
    </cfRule>
  </conditionalFormatting>
  <conditionalFormatting sqref="L241:P241">
    <cfRule type="containsText" dxfId="44" priority="56" operator="containsText" text="×">
      <formula>NOT(ISERROR(SEARCH("×",L241)))</formula>
    </cfRule>
  </conditionalFormatting>
  <conditionalFormatting sqref="L249:P249">
    <cfRule type="containsText" dxfId="43" priority="55" operator="containsText" text="×">
      <formula>NOT(ISERROR(SEARCH("×",L249)))</formula>
    </cfRule>
  </conditionalFormatting>
  <conditionalFormatting sqref="L73:P73">
    <cfRule type="containsText" dxfId="42" priority="54" operator="containsText" text="×">
      <formula>NOT(ISERROR(SEARCH("×",L73)))</formula>
    </cfRule>
  </conditionalFormatting>
  <conditionalFormatting sqref="D114:H114">
    <cfRule type="containsText" dxfId="41" priority="53" operator="containsText" text="×">
      <formula>NOT(ISERROR(SEARCH("×",D114)))</formula>
    </cfRule>
  </conditionalFormatting>
  <conditionalFormatting sqref="D204:H204">
    <cfRule type="containsText" dxfId="40" priority="46" operator="containsText" text="×">
      <formula>NOT(ISERROR(SEARCH("×",D204)))</formula>
    </cfRule>
  </conditionalFormatting>
  <conditionalFormatting sqref="D218:H218">
    <cfRule type="containsText" dxfId="39" priority="44" operator="containsText" text="×">
      <formula>NOT(ISERROR(SEARCH("×",D218)))</formula>
    </cfRule>
  </conditionalFormatting>
  <conditionalFormatting sqref="D38:H38">
    <cfRule type="containsText" dxfId="38" priority="43" operator="containsText" text="×">
      <formula>NOT(ISERROR(SEARCH("×",D38)))</formula>
    </cfRule>
  </conditionalFormatting>
  <conditionalFormatting sqref="D45:H45">
    <cfRule type="containsText" dxfId="37" priority="42" operator="containsText" text="×">
      <formula>NOT(ISERROR(SEARCH("×",D45)))</formula>
    </cfRule>
  </conditionalFormatting>
  <conditionalFormatting sqref="D52:H52">
    <cfRule type="containsText" dxfId="36" priority="41" operator="containsText" text="×">
      <formula>NOT(ISERROR(SEARCH("×",D52)))</formula>
    </cfRule>
  </conditionalFormatting>
  <conditionalFormatting sqref="D59:H59">
    <cfRule type="containsText" dxfId="35" priority="40" operator="containsText" text="×">
      <formula>NOT(ISERROR(SEARCH("×",D59)))</formula>
    </cfRule>
  </conditionalFormatting>
  <conditionalFormatting sqref="D66:H66">
    <cfRule type="containsText" dxfId="34" priority="39" operator="containsText" text="×">
      <formula>NOT(ISERROR(SEARCH("×",D66)))</formula>
    </cfRule>
  </conditionalFormatting>
  <conditionalFormatting sqref="D73:H73">
    <cfRule type="containsText" dxfId="33" priority="38" operator="containsText" text="×">
      <formula>NOT(ISERROR(SEARCH("×",D73)))</formula>
    </cfRule>
  </conditionalFormatting>
  <conditionalFormatting sqref="V161:V167">
    <cfRule type="containsText" dxfId="32" priority="14" operator="containsText" text="－">
      <formula>NOT(ISERROR(SEARCH("－",V161)))</formula>
    </cfRule>
    <cfRule type="containsText" dxfId="31" priority="29" operator="containsText" text="↓↓↑↓">
      <formula>NOT(ISERROR(SEARCH("↓↓↑↓",V161)))</formula>
    </cfRule>
    <cfRule type="containsText" dxfId="30" priority="30" operator="containsText" text="↓↑↓↓">
      <formula>NOT(ISERROR(SEARCH("↓↑↓↓",V161)))</formula>
    </cfRule>
    <cfRule type="containsText" dxfId="29" priority="31" operator="containsText" text="↑↓↑↑">
      <formula>NOT(ISERROR(SEARCH("↑↓↑↑",V161)))</formula>
    </cfRule>
    <cfRule type="containsText" dxfId="28" priority="32" operator="containsText" text="↑↑↓↑">
      <formula>NOT(ISERROR(SEARCH("↑↑↓↑",V161)))</formula>
    </cfRule>
  </conditionalFormatting>
  <conditionalFormatting sqref="L161:P162 L164:P167">
    <cfRule type="containsText" dxfId="27" priority="28" operator="containsText" text="×">
      <formula>NOT(ISERROR(SEARCH("×",L161)))</formula>
    </cfRule>
  </conditionalFormatting>
  <conditionalFormatting sqref="Q161:Q167">
    <cfRule type="containsText" dxfId="26" priority="26" operator="containsText" text="同程度">
      <formula>NOT(ISERROR(SEARCH("同程度",Q161)))</formula>
    </cfRule>
    <cfRule type="containsText" dxfId="25" priority="27" operator="containsText" text="―">
      <formula>NOT(ISERROR(SEARCH("―",Q161)))</formula>
    </cfRule>
  </conditionalFormatting>
  <conditionalFormatting sqref="R161:U167">
    <cfRule type="containsText" dxfId="24" priority="23" operator="containsText" text="－">
      <formula>NOT(ISERROR(SEARCH("－",R161)))</formula>
    </cfRule>
    <cfRule type="containsText" dxfId="23" priority="24" operator="containsText" text="↓">
      <formula>NOT(ISERROR(SEARCH("↓",R161)))</formula>
    </cfRule>
    <cfRule type="containsText" dxfId="22" priority="25" operator="containsText" text="↑">
      <formula>NOT(ISERROR(SEARCH("↑",R161)))</formula>
    </cfRule>
  </conditionalFormatting>
  <conditionalFormatting sqref="Y161:Z167 AB161:AC167">
    <cfRule type="containsText" dxfId="21" priority="16" operator="containsText" text="判定外">
      <formula>NOT(ISERROR(SEARCH("判定外",Y161)))</formula>
    </cfRule>
    <cfRule type="containsText" dxfId="20" priority="17" operator="containsText" text="×">
      <formula>NOT(ISERROR(SEARCH("×",Y161)))</formula>
    </cfRule>
    <cfRule type="containsText" dxfId="19" priority="18" operator="containsText" text="減少">
      <formula>NOT(ISERROR(SEARCH("減少",Y161)))</formula>
    </cfRule>
    <cfRule type="containsText" dxfId="18" priority="19" operator="containsText" text="増加">
      <formula>NOT(ISERROR(SEARCH("増加",Y161)))</formula>
    </cfRule>
  </conditionalFormatting>
  <conditionalFormatting sqref="I161:I167">
    <cfRule type="cellIs" dxfId="17" priority="15" operator="between">
      <formula>1E-26</formula>
      <formula>0.05</formula>
    </cfRule>
  </conditionalFormatting>
  <conditionalFormatting sqref="X161:X167 AA161:AA167">
    <cfRule type="containsText" dxfId="16" priority="20" operator="containsText" text="－">
      <formula>NOT(ISERROR(SEARCH("－",X161)))</formula>
    </cfRule>
    <cfRule type="containsText" dxfId="15" priority="21" operator="containsText" text="↓">
      <formula>NOT(ISERROR(SEARCH("↓",X161)))</formula>
    </cfRule>
    <cfRule type="containsText" dxfId="14" priority="22" operator="containsText" text="↑">
      <formula>NOT(ISERROR(SEARCH("↑",X161)))</formula>
    </cfRule>
  </conditionalFormatting>
  <conditionalFormatting sqref="L163:P163">
    <cfRule type="containsText" dxfId="13" priority="13" operator="containsText" text="×">
      <formula>NOT(ISERROR(SEARCH("×",L163)))</formula>
    </cfRule>
  </conditionalFormatting>
  <conditionalFormatting sqref="L155:P155">
    <cfRule type="containsText" dxfId="12" priority="11" operator="containsText" text="×">
      <formula>NOT(ISERROR(SEARCH("×",L155)))</formula>
    </cfRule>
  </conditionalFormatting>
  <conditionalFormatting sqref="I155">
    <cfRule type="cellIs" dxfId="11" priority="10" operator="between">
      <formula>1E-26</formula>
      <formula>0.05</formula>
    </cfRule>
  </conditionalFormatting>
  <conditionalFormatting sqref="D121:H121">
    <cfRule type="containsText" dxfId="10" priority="9" operator="containsText" text="×">
      <formula>NOT(ISERROR(SEARCH("×",D121)))</formula>
    </cfRule>
  </conditionalFormatting>
  <conditionalFormatting sqref="D128:H128">
    <cfRule type="containsText" dxfId="9" priority="8" operator="containsText" text="×">
      <formula>NOT(ISERROR(SEARCH("×",D128)))</formula>
    </cfRule>
  </conditionalFormatting>
  <conditionalFormatting sqref="D135:H135">
    <cfRule type="containsText" dxfId="8" priority="7" operator="containsText" text="×">
      <formula>NOT(ISERROR(SEARCH("×",D135)))</formula>
    </cfRule>
  </conditionalFormatting>
  <conditionalFormatting sqref="D142:H142">
    <cfRule type="containsText" dxfId="7" priority="6" operator="containsText" text="×">
      <formula>NOT(ISERROR(SEARCH("×",D142)))</formula>
    </cfRule>
  </conditionalFormatting>
  <conditionalFormatting sqref="D149:H149">
    <cfRule type="containsText" dxfId="6" priority="5" operator="containsText" text="×">
      <formula>NOT(ISERROR(SEARCH("×",D149)))</formula>
    </cfRule>
  </conditionalFormatting>
  <conditionalFormatting sqref="D156:H156">
    <cfRule type="containsText" dxfId="5" priority="4" operator="containsText" text="×">
      <formula>NOT(ISERROR(SEARCH("×",D156)))</formula>
    </cfRule>
  </conditionalFormatting>
  <conditionalFormatting sqref="D163:H163">
    <cfRule type="containsText" dxfId="4" priority="3" operator="containsText" text="×">
      <formula>NOT(ISERROR(SEARCH("×",D163)))</formula>
    </cfRule>
  </conditionalFormatting>
  <conditionalFormatting sqref="D172:H172">
    <cfRule type="containsText" dxfId="3" priority="2" operator="containsText" text="×">
      <formula>NOT(ISERROR(SEARCH("×",D172)))</formula>
    </cfRule>
  </conditionalFormatting>
  <conditionalFormatting sqref="D227:H227">
    <cfRule type="containsText" dxfId="2" priority="1" operator="containsText" text="×">
      <formula>NOT(ISERROR(SEARCH("×",D227)))</formula>
    </cfRule>
  </conditionalFormatting>
  <dataValidations count="1">
    <dataValidation type="list" allowBlank="1" showInputMessage="1" showErrorMessage="1" sqref="AD48:AD49 AD69:AD70 AD237:AD238 AD230:AD231 AD221:AD222 AD214:AD215 AD207:AD208 AD197:AD198 AD189:AD190 AD182:AD183 AD175:AD176 AD9:AD10 AD152:AD153 AD145:AD146 AD138:AD139 AD131:AD132 AD124:AD125 AD117:AD118 AD107:AD108 AD99:AD100 AD92:AD93 AD85:AD86 AD76:AD77 AD252:AD253 AD62:AD63 AD55:AD56 AD41:AD42 AD31:AD32 AD244:AD245 AD23:AD24 AD16:AD17 AD159:AD160 AD166:AD167" xr:uid="{37A972A7-B773-4C95-9EBD-5FEF4D3D568C}">
      <formula1>$AI$2:$AI$9</formula1>
    </dataValidation>
  </dataValidations>
  <hyperlinks>
    <hyperlink ref="C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61" fitToWidth="0" fitToHeight="0" orientation="landscape" r:id="rId1"/>
  <headerFooter>
    <oddFooter>&amp;R&amp;6出典：大学改革支援・学位授与機構「大学基本情報」（https://portal.niad.ac.jp/ptrt/table.html）を加工して作成</oddFooter>
  </headerFooter>
  <rowBreaks count="4" manualBreakCount="4">
    <brk id="57" min="1" max="30" man="1"/>
    <brk id="111" min="1" max="30" man="1"/>
    <brk id="161" min="1" max="30" man="1"/>
    <brk id="216" min="1" max="30" man="1"/>
  </rowBreaks>
  <colBreaks count="1" manualBreakCount="1">
    <brk id="31" max="25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M14"/>
  <sheetViews>
    <sheetView zoomScaleNormal="100" zoomScaleSheetLayoutView="100" workbookViewId="0">
      <selection activeCell="M10" activeCellId="5" sqref="C10 E10 G10 I10 K10 M10"/>
    </sheetView>
  </sheetViews>
  <sheetFormatPr defaultRowHeight="18.75"/>
  <cols>
    <col min="1" max="1" width="5.125" style="74" customWidth="1"/>
    <col min="2" max="3" width="9.25" style="261" customWidth="1"/>
    <col min="4" max="11" width="9.25" style="260" customWidth="1"/>
    <col min="12" max="13" width="9.25" customWidth="1"/>
  </cols>
  <sheetData>
    <row r="1" spans="1:13" ht="25.5" customHeight="1" thickBot="1">
      <c r="A1" s="348" t="s">
        <v>197</v>
      </c>
      <c r="B1" s="349"/>
      <c r="C1" s="349"/>
      <c r="D1" s="350"/>
    </row>
    <row r="2" spans="1:13" ht="13.5">
      <c r="A2"/>
      <c r="B2" s="260"/>
      <c r="C2" s="262"/>
    </row>
    <row r="3" spans="1:13" ht="13.5">
      <c r="A3"/>
      <c r="B3" s="347" t="s">
        <v>4</v>
      </c>
      <c r="C3" s="347"/>
      <c r="D3" s="347" t="s">
        <v>5</v>
      </c>
      <c r="E3" s="347"/>
      <c r="F3" s="347" t="s">
        <v>6</v>
      </c>
      <c r="G3" s="347"/>
      <c r="H3" s="347" t="s">
        <v>7</v>
      </c>
      <c r="I3" s="347"/>
      <c r="J3" s="347" t="s">
        <v>8</v>
      </c>
      <c r="K3" s="347"/>
      <c r="L3" s="347" t="s">
        <v>9</v>
      </c>
      <c r="M3" s="347"/>
    </row>
    <row r="4" spans="1:13" ht="13.5">
      <c r="A4"/>
      <c r="B4" s="270" t="s">
        <v>433</v>
      </c>
      <c r="C4" s="270" t="s">
        <v>434</v>
      </c>
      <c r="D4" s="270" t="s">
        <v>433</v>
      </c>
      <c r="E4" s="270" t="s">
        <v>434</v>
      </c>
      <c r="F4" s="270" t="s">
        <v>433</v>
      </c>
      <c r="G4" s="270" t="s">
        <v>434</v>
      </c>
      <c r="H4" s="270" t="s">
        <v>433</v>
      </c>
      <c r="I4" s="270" t="s">
        <v>434</v>
      </c>
      <c r="J4" s="270" t="s">
        <v>433</v>
      </c>
      <c r="K4" s="270" t="s">
        <v>434</v>
      </c>
      <c r="L4" s="270" t="s">
        <v>433</v>
      </c>
      <c r="M4" s="270" t="s">
        <v>434</v>
      </c>
    </row>
    <row r="5" spans="1:13" ht="13.5">
      <c r="A5" s="1" t="s">
        <v>12</v>
      </c>
      <c r="B5" s="264">
        <v>114</v>
      </c>
      <c r="C5" s="264">
        <v>180</v>
      </c>
      <c r="D5" s="264">
        <v>65</v>
      </c>
      <c r="E5" s="264">
        <v>74</v>
      </c>
      <c r="F5" s="264">
        <v>191</v>
      </c>
      <c r="G5" s="264">
        <v>63</v>
      </c>
      <c r="H5" s="264">
        <v>80</v>
      </c>
      <c r="I5" s="264">
        <v>91</v>
      </c>
      <c r="J5" s="264">
        <v>125</v>
      </c>
      <c r="K5" s="264">
        <v>84</v>
      </c>
      <c r="L5" s="264">
        <v>24</v>
      </c>
      <c r="M5" s="264">
        <v>38</v>
      </c>
    </row>
    <row r="6" spans="1:13" ht="13.5">
      <c r="A6" s="1" t="s">
        <v>432</v>
      </c>
      <c r="B6" s="264">
        <v>130</v>
      </c>
      <c r="C6" s="264">
        <v>153</v>
      </c>
      <c r="D6" s="264">
        <v>63</v>
      </c>
      <c r="E6" s="264">
        <v>71</v>
      </c>
      <c r="F6" s="264">
        <v>179</v>
      </c>
      <c r="G6" s="264">
        <v>66</v>
      </c>
      <c r="H6" s="264">
        <v>71</v>
      </c>
      <c r="I6" s="264">
        <v>99</v>
      </c>
      <c r="J6" s="264">
        <v>137</v>
      </c>
      <c r="K6" s="264">
        <v>65</v>
      </c>
      <c r="L6" s="264">
        <v>32</v>
      </c>
      <c r="M6" s="264">
        <v>37</v>
      </c>
    </row>
    <row r="7" spans="1:13" ht="13.5">
      <c r="A7" s="1" t="s">
        <v>437</v>
      </c>
      <c r="B7" s="264">
        <v>121</v>
      </c>
      <c r="C7" s="264">
        <v>169</v>
      </c>
      <c r="D7" s="264">
        <v>64</v>
      </c>
      <c r="E7" s="264">
        <v>71</v>
      </c>
      <c r="F7" s="264">
        <v>190</v>
      </c>
      <c r="G7" s="264">
        <v>57</v>
      </c>
      <c r="H7" s="264">
        <v>61</v>
      </c>
      <c r="I7" s="264">
        <v>110</v>
      </c>
      <c r="J7" s="264">
        <v>140</v>
      </c>
      <c r="K7" s="264">
        <v>67</v>
      </c>
      <c r="L7" s="264">
        <v>28</v>
      </c>
      <c r="M7" s="264">
        <v>32</v>
      </c>
    </row>
    <row r="8" spans="1:13" ht="13.5">
      <c r="A8" s="1" t="s">
        <v>438</v>
      </c>
      <c r="B8" s="264">
        <v>143</v>
      </c>
      <c r="C8" s="264">
        <v>143</v>
      </c>
      <c r="D8" s="264">
        <v>68</v>
      </c>
      <c r="E8" s="264">
        <v>72</v>
      </c>
      <c r="F8" s="264">
        <v>195</v>
      </c>
      <c r="G8" s="264">
        <v>57</v>
      </c>
      <c r="H8" s="264">
        <v>66</v>
      </c>
      <c r="I8" s="264">
        <v>106</v>
      </c>
      <c r="J8" s="264">
        <v>132</v>
      </c>
      <c r="K8" s="264">
        <v>75</v>
      </c>
      <c r="L8" s="264">
        <v>27</v>
      </c>
      <c r="M8" s="264">
        <v>33</v>
      </c>
    </row>
    <row r="9" spans="1:13" ht="13.5">
      <c r="A9" s="1" t="s">
        <v>439</v>
      </c>
      <c r="B9" s="264">
        <v>141</v>
      </c>
      <c r="C9" s="264">
        <v>144</v>
      </c>
      <c r="D9" s="264">
        <v>70</v>
      </c>
      <c r="E9" s="264">
        <v>67</v>
      </c>
      <c r="F9" s="264">
        <v>184</v>
      </c>
      <c r="G9" s="264">
        <v>62</v>
      </c>
      <c r="H9" s="264">
        <v>67</v>
      </c>
      <c r="I9" s="264">
        <v>103</v>
      </c>
      <c r="J9" s="264">
        <v>128</v>
      </c>
      <c r="K9" s="264">
        <v>80</v>
      </c>
      <c r="L9" s="264">
        <v>31</v>
      </c>
      <c r="M9" s="264">
        <v>34</v>
      </c>
    </row>
    <row r="10" spans="1:13" ht="13.5">
      <c r="A10" s="1" t="s">
        <v>440</v>
      </c>
      <c r="B10" s="264">
        <v>142</v>
      </c>
      <c r="C10" s="264">
        <v>155</v>
      </c>
      <c r="D10" s="264">
        <v>66</v>
      </c>
      <c r="E10" s="264">
        <v>71</v>
      </c>
      <c r="F10" s="264">
        <v>184</v>
      </c>
      <c r="G10" s="264">
        <v>65</v>
      </c>
      <c r="H10" s="264">
        <v>71</v>
      </c>
      <c r="I10" s="264">
        <v>99</v>
      </c>
      <c r="J10" s="264">
        <v>126</v>
      </c>
      <c r="K10" s="264">
        <v>80</v>
      </c>
      <c r="L10" s="264">
        <v>31</v>
      </c>
      <c r="M10" s="264">
        <v>31</v>
      </c>
    </row>
    <row r="11" spans="1:13" ht="13.5">
      <c r="A11" s="1" t="s">
        <v>441</v>
      </c>
      <c r="B11" s="264"/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</row>
    <row r="12" spans="1:13" ht="13.5">
      <c r="A12" s="1" t="s">
        <v>442</v>
      </c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</row>
    <row r="13" spans="1:13" ht="13.5">
      <c r="A13" s="1" t="s">
        <v>443</v>
      </c>
      <c r="B13" s="264"/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</row>
    <row r="14" spans="1:13" ht="13.5">
      <c r="A14" s="1" t="s">
        <v>444</v>
      </c>
      <c r="B14" s="264"/>
      <c r="C14" s="264"/>
      <c r="D14" s="264"/>
      <c r="E14" s="264"/>
      <c r="F14" s="264"/>
      <c r="G14" s="264"/>
      <c r="H14" s="264"/>
      <c r="I14" s="264"/>
      <c r="J14" s="264"/>
      <c r="K14" s="264"/>
      <c r="L14" s="264"/>
      <c r="M14" s="264"/>
    </row>
  </sheetData>
  <mergeCells count="7">
    <mergeCell ref="L3:M3"/>
    <mergeCell ref="A1:D1"/>
    <mergeCell ref="B3:C3"/>
    <mergeCell ref="D3:E3"/>
    <mergeCell ref="F3:G3"/>
    <mergeCell ref="H3:I3"/>
    <mergeCell ref="J3:K3"/>
  </mergeCells>
  <phoneticPr fontId="11"/>
  <conditionalFormatting sqref="A5:M14">
    <cfRule type="expression" dxfId="1" priority="1">
      <formula>MOD(ROW(),2)=0</formula>
    </cfRule>
  </conditionalFormatting>
  <hyperlinks>
    <hyperlink ref="A1" location="目次!A1" display="目次に戻る" xr:uid="{00000000-0004-0000-0E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Y20"/>
  <sheetViews>
    <sheetView zoomScaleNormal="100" zoomScaleSheetLayoutView="100" workbookViewId="0">
      <selection activeCell="N5" sqref="N5:O5"/>
    </sheetView>
  </sheetViews>
  <sheetFormatPr defaultRowHeight="13.5"/>
  <cols>
    <col min="1" max="1" width="7.75" style="75" customWidth="1"/>
    <col min="2" max="3" width="6.375" style="263" customWidth="1"/>
    <col min="4" max="11" width="6.375" style="260" customWidth="1"/>
    <col min="12" max="25" width="6.375" customWidth="1"/>
  </cols>
  <sheetData>
    <row r="1" spans="1:25" ht="25.5" customHeight="1" thickBot="1">
      <c r="A1" s="348" t="s">
        <v>197</v>
      </c>
      <c r="B1" s="349"/>
      <c r="C1" s="350"/>
    </row>
    <row r="2" spans="1:25">
      <c r="A2" s="260"/>
      <c r="C2" s="260"/>
      <c r="K2"/>
    </row>
    <row r="3" spans="1:25" s="297" customFormat="1" ht="42.75" customHeight="1">
      <c r="B3" s="351" t="s">
        <v>445</v>
      </c>
      <c r="C3" s="352"/>
      <c r="D3" s="351" t="s">
        <v>446</v>
      </c>
      <c r="E3" s="352"/>
      <c r="F3" s="351" t="s">
        <v>447</v>
      </c>
      <c r="G3" s="352"/>
      <c r="H3" s="351" t="s">
        <v>448</v>
      </c>
      <c r="I3" s="352"/>
      <c r="J3" s="351" t="s">
        <v>449</v>
      </c>
      <c r="K3" s="352"/>
      <c r="L3" s="351" t="s">
        <v>450</v>
      </c>
      <c r="M3" s="352"/>
      <c r="N3" s="351" t="s">
        <v>451</v>
      </c>
      <c r="O3" s="352"/>
      <c r="P3" s="351" t="s">
        <v>460</v>
      </c>
      <c r="Q3" s="352"/>
      <c r="R3" s="351" t="s">
        <v>452</v>
      </c>
      <c r="S3" s="352"/>
      <c r="T3" s="351" t="s">
        <v>453</v>
      </c>
      <c r="U3" s="352"/>
      <c r="V3" s="351" t="s">
        <v>454</v>
      </c>
      <c r="W3" s="352"/>
      <c r="X3" s="351" t="s">
        <v>455</v>
      </c>
      <c r="Y3" s="352"/>
    </row>
    <row r="4" spans="1:25">
      <c r="A4"/>
      <c r="B4" s="270" t="s">
        <v>433</v>
      </c>
      <c r="C4" s="270" t="s">
        <v>434</v>
      </c>
      <c r="D4" s="270" t="s">
        <v>433</v>
      </c>
      <c r="E4" s="270" t="s">
        <v>434</v>
      </c>
      <c r="F4" s="270" t="s">
        <v>433</v>
      </c>
      <c r="G4" s="270" t="s">
        <v>434</v>
      </c>
      <c r="H4" s="270" t="s">
        <v>433</v>
      </c>
      <c r="I4" s="270" t="s">
        <v>434</v>
      </c>
      <c r="J4" s="270" t="s">
        <v>433</v>
      </c>
      <c r="K4" s="270" t="s">
        <v>434</v>
      </c>
      <c r="L4" s="270" t="s">
        <v>433</v>
      </c>
      <c r="M4" s="270" t="s">
        <v>434</v>
      </c>
      <c r="N4" s="270" t="s">
        <v>433</v>
      </c>
      <c r="O4" s="270" t="s">
        <v>434</v>
      </c>
      <c r="P4" s="270" t="s">
        <v>433</v>
      </c>
      <c r="Q4" s="270" t="s">
        <v>434</v>
      </c>
      <c r="R4" s="270" t="s">
        <v>433</v>
      </c>
      <c r="S4" s="270" t="s">
        <v>434</v>
      </c>
      <c r="T4" s="270" t="s">
        <v>433</v>
      </c>
      <c r="U4" s="270" t="s">
        <v>434</v>
      </c>
      <c r="V4" s="270" t="s">
        <v>433</v>
      </c>
      <c r="W4" s="270" t="s">
        <v>434</v>
      </c>
      <c r="X4" s="270" t="s">
        <v>433</v>
      </c>
      <c r="Y4" s="270" t="s">
        <v>434</v>
      </c>
    </row>
    <row r="5" spans="1:25">
      <c r="A5" s="1" t="s">
        <v>12</v>
      </c>
      <c r="B5" s="264">
        <v>0</v>
      </c>
      <c r="C5" s="264">
        <v>3</v>
      </c>
      <c r="D5" s="264">
        <v>5</v>
      </c>
      <c r="E5" s="264">
        <v>0</v>
      </c>
      <c r="F5" s="264">
        <v>43</v>
      </c>
      <c r="G5" s="264">
        <v>15</v>
      </c>
      <c r="H5" s="264">
        <v>10</v>
      </c>
      <c r="I5" s="264">
        <v>2</v>
      </c>
      <c r="J5" s="264">
        <v>1</v>
      </c>
      <c r="K5" s="264">
        <v>13</v>
      </c>
      <c r="L5" s="264">
        <v>26</v>
      </c>
      <c r="M5" s="264">
        <v>10</v>
      </c>
      <c r="N5" s="299"/>
      <c r="O5" s="299"/>
      <c r="P5" s="299"/>
      <c r="Q5" s="299"/>
      <c r="R5" s="264">
        <v>7</v>
      </c>
      <c r="S5" s="264">
        <v>1</v>
      </c>
      <c r="T5" s="264">
        <v>14</v>
      </c>
      <c r="U5" s="264">
        <v>10</v>
      </c>
      <c r="V5" s="264">
        <v>3</v>
      </c>
      <c r="W5" s="264">
        <v>0</v>
      </c>
      <c r="X5" s="264">
        <v>5</v>
      </c>
      <c r="Y5" s="264">
        <v>6</v>
      </c>
    </row>
    <row r="6" spans="1:25">
      <c r="A6" s="1" t="s">
        <v>432</v>
      </c>
      <c r="B6" s="264">
        <v>3</v>
      </c>
      <c r="C6" s="264">
        <v>4</v>
      </c>
      <c r="D6" s="264">
        <v>6</v>
      </c>
      <c r="E6" s="264">
        <v>3</v>
      </c>
      <c r="F6" s="264">
        <v>46</v>
      </c>
      <c r="G6" s="264">
        <v>13</v>
      </c>
      <c r="H6" s="264">
        <v>9</v>
      </c>
      <c r="I6" s="264">
        <v>2</v>
      </c>
      <c r="J6" s="264">
        <v>0</v>
      </c>
      <c r="K6" s="264">
        <v>11</v>
      </c>
      <c r="L6" s="264">
        <v>19</v>
      </c>
      <c r="M6" s="264">
        <v>15</v>
      </c>
      <c r="N6" s="264">
        <v>2</v>
      </c>
      <c r="O6" s="264">
        <v>1</v>
      </c>
      <c r="P6" s="299"/>
      <c r="Q6" s="299"/>
      <c r="R6" s="264">
        <v>2</v>
      </c>
      <c r="S6" s="264">
        <v>1</v>
      </c>
      <c r="T6" s="264">
        <v>13</v>
      </c>
      <c r="U6" s="264">
        <v>7</v>
      </c>
      <c r="V6" s="264">
        <v>1</v>
      </c>
      <c r="W6" s="264">
        <v>0</v>
      </c>
      <c r="X6" s="264">
        <v>7</v>
      </c>
      <c r="Y6" s="264">
        <v>8</v>
      </c>
    </row>
    <row r="7" spans="1:25">
      <c r="A7" s="1" t="s">
        <v>437</v>
      </c>
      <c r="B7" s="264">
        <v>3</v>
      </c>
      <c r="C7" s="264">
        <v>3</v>
      </c>
      <c r="D7" s="264">
        <v>5</v>
      </c>
      <c r="E7" s="264">
        <v>5</v>
      </c>
      <c r="F7" s="264">
        <v>48</v>
      </c>
      <c r="G7" s="264">
        <v>10</v>
      </c>
      <c r="H7" s="264">
        <v>9</v>
      </c>
      <c r="I7" s="264">
        <v>5</v>
      </c>
      <c r="J7" s="264">
        <v>0</v>
      </c>
      <c r="K7" s="264">
        <v>7</v>
      </c>
      <c r="L7" s="264">
        <v>38</v>
      </c>
      <c r="M7" s="264">
        <v>11</v>
      </c>
      <c r="N7" s="264">
        <v>2</v>
      </c>
      <c r="O7" s="264">
        <v>0</v>
      </c>
      <c r="P7" s="299"/>
      <c r="Q7" s="299"/>
      <c r="R7" s="264">
        <v>1</v>
      </c>
      <c r="S7" s="264">
        <v>0</v>
      </c>
      <c r="T7" s="264">
        <v>15</v>
      </c>
      <c r="U7" s="264">
        <v>5</v>
      </c>
      <c r="V7" s="264">
        <v>1</v>
      </c>
      <c r="W7" s="264">
        <v>4</v>
      </c>
      <c r="X7" s="264">
        <v>7</v>
      </c>
      <c r="Y7" s="264">
        <v>6</v>
      </c>
    </row>
    <row r="8" spans="1:25">
      <c r="A8" s="1" t="s">
        <v>438</v>
      </c>
      <c r="B8" s="264">
        <v>3</v>
      </c>
      <c r="C8" s="264">
        <v>4</v>
      </c>
      <c r="D8" s="299"/>
      <c r="E8" s="299"/>
      <c r="F8" s="264">
        <v>46</v>
      </c>
      <c r="G8" s="264">
        <v>20</v>
      </c>
      <c r="H8" s="264">
        <v>11</v>
      </c>
      <c r="I8" s="264">
        <v>6</v>
      </c>
      <c r="J8" s="264">
        <v>0</v>
      </c>
      <c r="K8" s="264">
        <v>12</v>
      </c>
      <c r="L8" s="264">
        <v>41</v>
      </c>
      <c r="M8" s="264">
        <v>14</v>
      </c>
      <c r="N8" s="264">
        <v>1</v>
      </c>
      <c r="O8" s="264">
        <v>1</v>
      </c>
      <c r="P8" s="299"/>
      <c r="Q8" s="299"/>
      <c r="R8" s="264">
        <v>7</v>
      </c>
      <c r="S8" s="264">
        <v>1</v>
      </c>
      <c r="T8" s="264">
        <v>18</v>
      </c>
      <c r="U8" s="264">
        <v>6</v>
      </c>
      <c r="V8" s="264">
        <v>0</v>
      </c>
      <c r="W8" s="264">
        <v>1</v>
      </c>
      <c r="X8" s="264">
        <v>8</v>
      </c>
      <c r="Y8" s="264">
        <v>6</v>
      </c>
    </row>
    <row r="9" spans="1:25">
      <c r="A9" s="1" t="s">
        <v>439</v>
      </c>
      <c r="B9" s="264">
        <v>5</v>
      </c>
      <c r="C9" s="264">
        <v>1</v>
      </c>
      <c r="D9" s="299"/>
      <c r="E9" s="299"/>
      <c r="F9" s="264">
        <v>50</v>
      </c>
      <c r="G9" s="264">
        <v>13</v>
      </c>
      <c r="H9" s="264">
        <v>3</v>
      </c>
      <c r="I9" s="264">
        <v>2</v>
      </c>
      <c r="J9" s="264">
        <v>0</v>
      </c>
      <c r="K9" s="264">
        <v>11</v>
      </c>
      <c r="L9" s="264">
        <v>39</v>
      </c>
      <c r="M9" s="264">
        <v>13</v>
      </c>
      <c r="N9" s="264">
        <v>3</v>
      </c>
      <c r="O9" s="264">
        <v>1</v>
      </c>
      <c r="P9" s="299"/>
      <c r="Q9" s="299"/>
      <c r="R9" s="264">
        <v>3</v>
      </c>
      <c r="S9" s="264">
        <v>1</v>
      </c>
      <c r="T9" s="264">
        <v>11</v>
      </c>
      <c r="U9" s="264">
        <v>5</v>
      </c>
      <c r="V9" s="264">
        <v>1</v>
      </c>
      <c r="W9" s="264">
        <v>0</v>
      </c>
      <c r="X9" s="264">
        <v>5</v>
      </c>
      <c r="Y9" s="264">
        <v>6</v>
      </c>
    </row>
    <row r="10" spans="1:25">
      <c r="A10" s="1" t="s">
        <v>440</v>
      </c>
      <c r="B10" s="264">
        <v>5</v>
      </c>
      <c r="C10" s="264">
        <v>6</v>
      </c>
      <c r="D10" s="299"/>
      <c r="E10" s="299"/>
      <c r="F10" s="264">
        <v>42</v>
      </c>
      <c r="G10" s="264">
        <v>20</v>
      </c>
      <c r="H10" s="264">
        <v>5</v>
      </c>
      <c r="I10" s="264">
        <v>2</v>
      </c>
      <c r="J10" s="264">
        <v>0</v>
      </c>
      <c r="K10" s="264">
        <v>14</v>
      </c>
      <c r="L10" s="264">
        <v>31</v>
      </c>
      <c r="M10" s="264">
        <v>17</v>
      </c>
      <c r="N10" s="264">
        <v>2</v>
      </c>
      <c r="O10" s="264">
        <v>0</v>
      </c>
      <c r="P10" s="264">
        <v>2</v>
      </c>
      <c r="Q10" s="264">
        <v>3</v>
      </c>
      <c r="R10" s="264">
        <v>6</v>
      </c>
      <c r="S10" s="264">
        <v>0</v>
      </c>
      <c r="T10" s="264">
        <v>17</v>
      </c>
      <c r="U10" s="264">
        <v>5</v>
      </c>
      <c r="V10" s="264">
        <v>4</v>
      </c>
      <c r="W10" s="264">
        <v>2</v>
      </c>
      <c r="X10" s="264">
        <v>7</v>
      </c>
      <c r="Y10" s="264">
        <v>7</v>
      </c>
    </row>
    <row r="11" spans="1:25">
      <c r="A11" s="1" t="s">
        <v>441</v>
      </c>
      <c r="B11" s="264"/>
      <c r="C11" s="264"/>
      <c r="D11" s="299"/>
      <c r="E11" s="299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/>
      <c r="S11" s="264"/>
      <c r="T11" s="264"/>
      <c r="U11" s="264"/>
      <c r="V11" s="264"/>
      <c r="W11" s="264"/>
      <c r="X11" s="264"/>
      <c r="Y11" s="264"/>
    </row>
    <row r="12" spans="1:25">
      <c r="A12" s="1" t="s">
        <v>442</v>
      </c>
      <c r="B12" s="264"/>
      <c r="C12" s="264"/>
      <c r="D12" s="299"/>
      <c r="E12" s="299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  <c r="V12" s="264"/>
      <c r="W12" s="264"/>
      <c r="X12" s="264"/>
      <c r="Y12" s="264"/>
    </row>
    <row r="13" spans="1:25">
      <c r="A13" s="1" t="s">
        <v>443</v>
      </c>
      <c r="B13" s="264"/>
      <c r="C13" s="264"/>
      <c r="D13" s="299"/>
      <c r="E13" s="299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4"/>
      <c r="Q13" s="264"/>
      <c r="R13" s="264"/>
      <c r="S13" s="264"/>
      <c r="T13" s="264"/>
      <c r="U13" s="264"/>
      <c r="V13" s="264"/>
      <c r="W13" s="264"/>
      <c r="X13" s="264"/>
      <c r="Y13" s="264"/>
    </row>
    <row r="14" spans="1:25">
      <c r="A14" s="1" t="s">
        <v>444</v>
      </c>
      <c r="B14" s="264"/>
      <c r="C14" s="264"/>
      <c r="D14" s="299"/>
      <c r="E14" s="299"/>
      <c r="F14" s="264"/>
      <c r="G14" s="264"/>
      <c r="H14" s="264"/>
      <c r="I14" s="264"/>
      <c r="J14" s="264"/>
      <c r="K14" s="264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</row>
    <row r="15" spans="1:25">
      <c r="A15"/>
      <c r="B15"/>
      <c r="C15"/>
      <c r="D15"/>
      <c r="E15"/>
      <c r="F15"/>
      <c r="G15"/>
      <c r="H15"/>
      <c r="I15"/>
      <c r="J15"/>
      <c r="K15"/>
    </row>
    <row r="16" spans="1:25">
      <c r="A16"/>
      <c r="B16"/>
      <c r="C16"/>
      <c r="D16"/>
      <c r="E16"/>
      <c r="F16"/>
      <c r="G16"/>
      <c r="H16"/>
      <c r="I16"/>
      <c r="J16"/>
      <c r="K16"/>
    </row>
    <row r="17" customFormat="1"/>
    <row r="18" customFormat="1"/>
    <row r="19" customFormat="1"/>
    <row r="20" customFormat="1"/>
  </sheetData>
  <mergeCells count="13">
    <mergeCell ref="A1:C1"/>
    <mergeCell ref="X3:Y3"/>
    <mergeCell ref="D3:E3"/>
    <mergeCell ref="F3:G3"/>
    <mergeCell ref="H3:I3"/>
    <mergeCell ref="J3:K3"/>
    <mergeCell ref="L3:M3"/>
    <mergeCell ref="N3:O3"/>
    <mergeCell ref="R3:S3"/>
    <mergeCell ref="T3:U3"/>
    <mergeCell ref="V3:W3"/>
    <mergeCell ref="B3:C3"/>
    <mergeCell ref="P3:Q3"/>
  </mergeCells>
  <phoneticPr fontId="1"/>
  <conditionalFormatting sqref="A5:O7 A8:C14 F10:Y14 F8:O9 R5:Y9">
    <cfRule type="expression" dxfId="0" priority="1">
      <formula>MOD(ROW(),2)=0</formula>
    </cfRule>
  </conditionalFormatting>
  <hyperlinks>
    <hyperlink ref="A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A1:Q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7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7" ht="24" customHeight="1">
      <c r="A2" s="3" t="s">
        <v>220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7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7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  <c r="M5"/>
    </row>
    <row r="6" spans="1:17">
      <c r="C6" s="23" t="s">
        <v>3</v>
      </c>
      <c r="D6" s="52">
        <f>INDEX(D12:D97,MATCH(C6,C12:C97,0),0)</f>
        <v>612</v>
      </c>
      <c r="E6" s="53">
        <f>INDEX(E12:E97,MATCH(C6,C12:C97,0),0)</f>
        <v>491</v>
      </c>
      <c r="F6" s="53">
        <f>SUM(D6:E6)</f>
        <v>1103</v>
      </c>
      <c r="G6" s="54">
        <f>_xlfn.RANK.EQ(F6,$F$12:$F$97,0)</f>
        <v>39</v>
      </c>
      <c r="H6" s="55">
        <f>E6/F6</f>
        <v>0.44514959202175886</v>
      </c>
      <c r="I6" s="56">
        <f>_xlfn.RANK.EQ(H6,$H$12:$H$97,0)</f>
        <v>21</v>
      </c>
    </row>
    <row r="7" spans="1:17">
      <c r="C7" s="24" t="s">
        <v>20</v>
      </c>
      <c r="D7" s="97">
        <f>ROUND(SUMIF($B$12:$B$97,"G",D12:D97)/(COUNTIFS(B12:B97,"G",D12:D97,"&lt;&gt;")),1)</f>
        <v>854</v>
      </c>
      <c r="E7" s="98">
        <f>ROUND(SUMIF($B$12:$B$97,"G",E12:E97)/(COUNTIFS(B12:B97,"G",D12:D97,"&lt;&gt;")),1)</f>
        <v>560.6</v>
      </c>
      <c r="F7" s="98">
        <f>ROUND(SUM(D7:E7),1)</f>
        <v>1414.6</v>
      </c>
      <c r="G7" s="26"/>
      <c r="H7" s="27">
        <f>E7/F7</f>
        <v>0.39629577265658139</v>
      </c>
      <c r="I7" s="28"/>
      <c r="J7"/>
      <c r="K7"/>
      <c r="N7" s="22"/>
      <c r="O7" s="22"/>
      <c r="P7" s="22"/>
      <c r="Q7" s="22"/>
    </row>
    <row r="8" spans="1:17" ht="14.25" thickBot="1">
      <c r="C8" s="29" t="s">
        <v>21</v>
      </c>
      <c r="D8" s="99">
        <f>ROUND(AVERAGE(D12:D97),1)</f>
        <v>753.9</v>
      </c>
      <c r="E8" s="100">
        <f>ROUND(AVERAGE(E12:E97),1)</f>
        <v>445.7</v>
      </c>
      <c r="F8" s="100">
        <f>ROUND(SUM(D8:E8),1)</f>
        <v>1199.5999999999999</v>
      </c>
      <c r="G8" s="32"/>
      <c r="H8" s="33">
        <f>E8/F8</f>
        <v>0.37154051350450151</v>
      </c>
      <c r="I8" s="34"/>
    </row>
    <row r="9" spans="1:17" ht="21" customHeight="1" thickBot="1">
      <c r="D9" s="60"/>
    </row>
    <row r="10" spans="1:17" ht="21" customHeight="1">
      <c r="D10" s="353" t="str" cm="1">
        <f t="array" aca="1" ref="D10" ca="1">RIGHT(CELL("filename",A1),4)&amp;"年度（基準日：５月１日）"</f>
        <v>2020年度（基準日：５月１日）</v>
      </c>
      <c r="E10" s="354"/>
      <c r="F10" s="354"/>
      <c r="G10" s="354"/>
      <c r="H10" s="354"/>
      <c r="I10" s="355"/>
    </row>
    <row r="11" spans="1:17" ht="27">
      <c r="A11" s="14" t="s">
        <v>22</v>
      </c>
      <c r="B11" s="35" t="s">
        <v>23</v>
      </c>
      <c r="C11" s="14" t="s">
        <v>15</v>
      </c>
      <c r="D11" s="61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62" t="s">
        <v>19</v>
      </c>
    </row>
    <row r="12" spans="1:17">
      <c r="A12" s="1" t="s">
        <v>24</v>
      </c>
      <c r="B12" s="1" t="s">
        <v>268</v>
      </c>
      <c r="C12" s="1" t="s">
        <v>25</v>
      </c>
      <c r="D12" s="25">
        <v>1814</v>
      </c>
      <c r="E12" s="2">
        <v>739</v>
      </c>
      <c r="F12" s="41">
        <f t="shared" ref="F12:F42" si="0">SUM(D12:E12)</f>
        <v>2553</v>
      </c>
      <c r="G12" s="42">
        <f t="shared" ref="G12:G42" si="1">_xlfn.RANK.EQ(F12,$F$12:$F$97,0)</f>
        <v>6</v>
      </c>
      <c r="H12" s="43">
        <f t="shared" ref="H12:H42" si="2">E12/F12</f>
        <v>0.28946337641989817</v>
      </c>
      <c r="I12" s="63">
        <f t="shared" ref="I12:I42" si="3">_xlfn.RANK.EQ(H12,$H$12:$H$97,0)</f>
        <v>70</v>
      </c>
    </row>
    <row r="13" spans="1:17">
      <c r="A13" s="1" t="s">
        <v>26</v>
      </c>
      <c r="B13" s="1" t="s">
        <v>269</v>
      </c>
      <c r="C13" s="1" t="s">
        <v>27</v>
      </c>
      <c r="D13" s="25">
        <v>572</v>
      </c>
      <c r="E13" s="2">
        <v>644</v>
      </c>
      <c r="F13" s="41">
        <f t="shared" si="0"/>
        <v>1216</v>
      </c>
      <c r="G13" s="42">
        <f t="shared" si="1"/>
        <v>34</v>
      </c>
      <c r="H13" s="43">
        <f t="shared" si="2"/>
        <v>0.52960526315789469</v>
      </c>
      <c r="I13" s="63">
        <f t="shared" si="3"/>
        <v>18</v>
      </c>
    </row>
    <row r="14" spans="1:17">
      <c r="A14" s="1" t="s">
        <v>28</v>
      </c>
      <c r="B14" s="1" t="s">
        <v>270</v>
      </c>
      <c r="C14" s="1" t="s">
        <v>29</v>
      </c>
      <c r="D14" s="25">
        <v>548</v>
      </c>
      <c r="E14" s="2">
        <v>88</v>
      </c>
      <c r="F14" s="41">
        <f t="shared" si="0"/>
        <v>636</v>
      </c>
      <c r="G14" s="42">
        <f t="shared" si="1"/>
        <v>59</v>
      </c>
      <c r="H14" s="43">
        <f t="shared" si="2"/>
        <v>0.13836477987421383</v>
      </c>
      <c r="I14" s="63">
        <f t="shared" si="3"/>
        <v>79</v>
      </c>
    </row>
    <row r="15" spans="1:17">
      <c r="A15" s="1" t="s">
        <v>30</v>
      </c>
      <c r="B15" s="1" t="s">
        <v>271</v>
      </c>
      <c r="C15" s="1" t="s">
        <v>31</v>
      </c>
      <c r="D15" s="25">
        <v>296</v>
      </c>
      <c r="E15" s="2">
        <v>232</v>
      </c>
      <c r="F15" s="41">
        <f t="shared" si="0"/>
        <v>528</v>
      </c>
      <c r="G15" s="42">
        <f t="shared" si="1"/>
        <v>62</v>
      </c>
      <c r="H15" s="43">
        <f t="shared" si="2"/>
        <v>0.43939393939393939</v>
      </c>
      <c r="I15" s="63">
        <f t="shared" si="3"/>
        <v>23</v>
      </c>
    </row>
    <row r="16" spans="1:17">
      <c r="A16" s="1" t="s">
        <v>32</v>
      </c>
      <c r="B16" s="1" t="s">
        <v>270</v>
      </c>
      <c r="C16" s="1" t="s">
        <v>33</v>
      </c>
      <c r="D16" s="25">
        <v>109</v>
      </c>
      <c r="E16" s="2">
        <v>143</v>
      </c>
      <c r="F16" s="41">
        <f t="shared" si="0"/>
        <v>252</v>
      </c>
      <c r="G16" s="42">
        <f t="shared" si="1"/>
        <v>72</v>
      </c>
      <c r="H16" s="43">
        <f t="shared" si="2"/>
        <v>0.56746031746031744</v>
      </c>
      <c r="I16" s="63">
        <f t="shared" si="3"/>
        <v>13</v>
      </c>
    </row>
    <row r="17" spans="1:9">
      <c r="A17" s="1" t="s">
        <v>34</v>
      </c>
      <c r="B17" s="1" t="s">
        <v>270</v>
      </c>
      <c r="C17" s="1" t="s">
        <v>35</v>
      </c>
      <c r="D17" s="25">
        <v>364</v>
      </c>
      <c r="E17" s="2">
        <v>47</v>
      </c>
      <c r="F17" s="41">
        <f t="shared" si="0"/>
        <v>411</v>
      </c>
      <c r="G17" s="42">
        <f t="shared" si="1"/>
        <v>67</v>
      </c>
      <c r="H17" s="43">
        <f t="shared" si="2"/>
        <v>0.11435523114355231</v>
      </c>
      <c r="I17" s="63">
        <f t="shared" si="3"/>
        <v>80</v>
      </c>
    </row>
    <row r="18" spans="1:9">
      <c r="A18" s="1" t="s">
        <v>36</v>
      </c>
      <c r="B18" s="1" t="s">
        <v>272</v>
      </c>
      <c r="C18" s="1" t="s">
        <v>37</v>
      </c>
      <c r="D18" s="25">
        <v>64</v>
      </c>
      <c r="E18" s="2">
        <v>91</v>
      </c>
      <c r="F18" s="41">
        <f t="shared" si="0"/>
        <v>155</v>
      </c>
      <c r="G18" s="42">
        <f t="shared" si="1"/>
        <v>77</v>
      </c>
      <c r="H18" s="43">
        <f t="shared" si="2"/>
        <v>0.58709677419354833</v>
      </c>
      <c r="I18" s="63">
        <f t="shared" si="3"/>
        <v>10</v>
      </c>
    </row>
    <row r="19" spans="1:9">
      <c r="A19" s="1" t="s">
        <v>38</v>
      </c>
      <c r="B19" s="1" t="s">
        <v>273</v>
      </c>
      <c r="C19" s="1" t="s">
        <v>39</v>
      </c>
      <c r="D19" s="25">
        <v>802</v>
      </c>
      <c r="E19" s="2">
        <v>573</v>
      </c>
      <c r="F19" s="41">
        <f t="shared" si="0"/>
        <v>1375</v>
      </c>
      <c r="G19" s="42">
        <f t="shared" si="1"/>
        <v>28</v>
      </c>
      <c r="H19" s="43">
        <f t="shared" si="2"/>
        <v>0.41672727272727272</v>
      </c>
      <c r="I19" s="63">
        <f t="shared" si="3"/>
        <v>30</v>
      </c>
    </row>
    <row r="20" spans="1:9">
      <c r="A20" s="1" t="s">
        <v>40</v>
      </c>
      <c r="B20" s="1" t="s">
        <v>274</v>
      </c>
      <c r="C20" s="1" t="s">
        <v>41</v>
      </c>
      <c r="D20" s="25">
        <v>671</v>
      </c>
      <c r="E20" s="2">
        <v>416</v>
      </c>
      <c r="F20" s="41">
        <f t="shared" si="0"/>
        <v>1087</v>
      </c>
      <c r="G20" s="42">
        <f t="shared" si="1"/>
        <v>40</v>
      </c>
      <c r="H20" s="43">
        <f t="shared" si="2"/>
        <v>0.38270469181232752</v>
      </c>
      <c r="I20" s="63">
        <f t="shared" si="3"/>
        <v>47</v>
      </c>
    </row>
    <row r="21" spans="1:9">
      <c r="A21" s="1" t="s">
        <v>42</v>
      </c>
      <c r="B21" s="1" t="s">
        <v>268</v>
      </c>
      <c r="C21" s="1" t="s">
        <v>43</v>
      </c>
      <c r="D21" s="25">
        <v>1810</v>
      </c>
      <c r="E21" s="2">
        <v>616</v>
      </c>
      <c r="F21" s="41">
        <f t="shared" si="0"/>
        <v>2426</v>
      </c>
      <c r="G21" s="42">
        <f t="shared" si="1"/>
        <v>7</v>
      </c>
      <c r="H21" s="43">
        <f t="shared" si="2"/>
        <v>0.25391591096455068</v>
      </c>
      <c r="I21" s="63">
        <f t="shared" si="3"/>
        <v>71</v>
      </c>
    </row>
    <row r="22" spans="1:9">
      <c r="A22" s="1" t="s">
        <v>44</v>
      </c>
      <c r="B22" s="1" t="s">
        <v>269</v>
      </c>
      <c r="C22" s="1" t="s">
        <v>45</v>
      </c>
      <c r="D22" s="25">
        <v>141</v>
      </c>
      <c r="E22" s="2">
        <v>218</v>
      </c>
      <c r="F22" s="41">
        <f t="shared" si="0"/>
        <v>359</v>
      </c>
      <c r="G22" s="42">
        <f t="shared" si="1"/>
        <v>68</v>
      </c>
      <c r="H22" s="43">
        <f t="shared" si="2"/>
        <v>0.60724233983286913</v>
      </c>
      <c r="I22" s="63">
        <f t="shared" si="3"/>
        <v>8</v>
      </c>
    </row>
    <row r="23" spans="1:9">
      <c r="A23" s="1" t="s">
        <v>46</v>
      </c>
      <c r="B23" s="1" t="s">
        <v>273</v>
      </c>
      <c r="C23" s="1" t="s">
        <v>47</v>
      </c>
      <c r="D23" s="25">
        <v>618</v>
      </c>
      <c r="E23" s="2">
        <v>362</v>
      </c>
      <c r="F23" s="41">
        <f t="shared" si="0"/>
        <v>980</v>
      </c>
      <c r="G23" s="42">
        <f t="shared" si="1"/>
        <v>45</v>
      </c>
      <c r="H23" s="43">
        <f t="shared" si="2"/>
        <v>0.3693877551020408</v>
      </c>
      <c r="I23" s="63">
        <f t="shared" si="3"/>
        <v>49</v>
      </c>
    </row>
    <row r="24" spans="1:9">
      <c r="A24" s="1" t="s">
        <v>48</v>
      </c>
      <c r="B24" s="1" t="s">
        <v>273</v>
      </c>
      <c r="C24" s="1" t="s">
        <v>49</v>
      </c>
      <c r="D24" s="25">
        <v>1095</v>
      </c>
      <c r="E24" s="2">
        <v>606</v>
      </c>
      <c r="F24" s="41">
        <f t="shared" si="0"/>
        <v>1701</v>
      </c>
      <c r="G24" s="42">
        <f t="shared" si="1"/>
        <v>23</v>
      </c>
      <c r="H24" s="43">
        <f t="shared" si="2"/>
        <v>0.35626102292768957</v>
      </c>
      <c r="I24" s="63">
        <f t="shared" si="3"/>
        <v>55</v>
      </c>
    </row>
    <row r="25" spans="1:9">
      <c r="A25" s="1" t="s">
        <v>50</v>
      </c>
      <c r="B25" s="1" t="s">
        <v>271</v>
      </c>
      <c r="C25" s="1" t="s">
        <v>51</v>
      </c>
      <c r="D25" s="25">
        <v>578</v>
      </c>
      <c r="E25" s="2">
        <v>396</v>
      </c>
      <c r="F25" s="41">
        <f t="shared" si="0"/>
        <v>974</v>
      </c>
      <c r="G25" s="42">
        <f t="shared" si="1"/>
        <v>46</v>
      </c>
      <c r="H25" s="43">
        <f t="shared" si="2"/>
        <v>0.40657084188911702</v>
      </c>
      <c r="I25" s="63">
        <f t="shared" si="3"/>
        <v>33</v>
      </c>
    </row>
    <row r="26" spans="1:9">
      <c r="A26" s="1" t="s">
        <v>52</v>
      </c>
      <c r="B26" s="1" t="s">
        <v>274</v>
      </c>
      <c r="C26" s="1" t="s">
        <v>53</v>
      </c>
      <c r="D26" s="25">
        <v>1015</v>
      </c>
      <c r="E26" s="2">
        <v>579</v>
      </c>
      <c r="F26" s="41">
        <f t="shared" si="0"/>
        <v>1594</v>
      </c>
      <c r="G26" s="42">
        <f t="shared" si="1"/>
        <v>25</v>
      </c>
      <c r="H26" s="43">
        <f t="shared" si="2"/>
        <v>0.36323713927227103</v>
      </c>
      <c r="I26" s="63">
        <f t="shared" si="3"/>
        <v>52</v>
      </c>
    </row>
    <row r="27" spans="1:9">
      <c r="A27" s="1" t="s">
        <v>54</v>
      </c>
      <c r="B27" s="1" t="s">
        <v>268</v>
      </c>
      <c r="C27" s="1" t="s">
        <v>55</v>
      </c>
      <c r="D27" s="25">
        <v>1298</v>
      </c>
      <c r="E27" s="2">
        <v>855</v>
      </c>
      <c r="F27" s="41">
        <f t="shared" si="0"/>
        <v>2153</v>
      </c>
      <c r="G27" s="42">
        <f t="shared" si="1"/>
        <v>13</v>
      </c>
      <c r="H27" s="43">
        <f t="shared" si="2"/>
        <v>0.39712029725963771</v>
      </c>
      <c r="I27" s="63">
        <f t="shared" si="3"/>
        <v>42</v>
      </c>
    </row>
    <row r="28" spans="1:9">
      <c r="A28" s="1" t="s">
        <v>56</v>
      </c>
      <c r="B28" s="1" t="s">
        <v>271</v>
      </c>
      <c r="C28" s="1" t="s">
        <v>57</v>
      </c>
      <c r="D28" s="25">
        <v>43</v>
      </c>
      <c r="E28" s="2">
        <v>33</v>
      </c>
      <c r="F28" s="41">
        <f t="shared" si="0"/>
        <v>76</v>
      </c>
      <c r="G28" s="42">
        <f t="shared" si="1"/>
        <v>82</v>
      </c>
      <c r="H28" s="43">
        <f t="shared" si="2"/>
        <v>0.43421052631578949</v>
      </c>
      <c r="I28" s="63">
        <f t="shared" si="3"/>
        <v>25</v>
      </c>
    </row>
    <row r="29" spans="1:9">
      <c r="A29" s="1" t="s">
        <v>58</v>
      </c>
      <c r="B29" s="1" t="s">
        <v>274</v>
      </c>
      <c r="C29" s="1" t="s">
        <v>59</v>
      </c>
      <c r="D29" s="25">
        <v>552</v>
      </c>
      <c r="E29" s="2">
        <v>396</v>
      </c>
      <c r="F29" s="41">
        <f t="shared" si="0"/>
        <v>948</v>
      </c>
      <c r="G29" s="42">
        <f t="shared" si="1"/>
        <v>48</v>
      </c>
      <c r="H29" s="43">
        <f t="shared" si="2"/>
        <v>0.41772151898734178</v>
      </c>
      <c r="I29" s="63">
        <f t="shared" si="3"/>
        <v>29</v>
      </c>
    </row>
    <row r="30" spans="1:9">
      <c r="A30" s="1" t="s">
        <v>60</v>
      </c>
      <c r="B30" s="1" t="s">
        <v>273</v>
      </c>
      <c r="C30" s="1" t="s">
        <v>61</v>
      </c>
      <c r="D30" s="25">
        <v>678</v>
      </c>
      <c r="E30" s="2">
        <v>454</v>
      </c>
      <c r="F30" s="41">
        <f t="shared" si="0"/>
        <v>1132</v>
      </c>
      <c r="G30" s="42">
        <f t="shared" si="1"/>
        <v>38</v>
      </c>
      <c r="H30" s="43">
        <f t="shared" si="2"/>
        <v>0.40106007067137811</v>
      </c>
      <c r="I30" s="63">
        <f t="shared" si="3"/>
        <v>39</v>
      </c>
    </row>
    <row r="31" spans="1:9">
      <c r="A31" s="1" t="s">
        <v>62</v>
      </c>
      <c r="B31" s="1" t="s">
        <v>274</v>
      </c>
      <c r="C31" s="1" t="s">
        <v>63</v>
      </c>
      <c r="D31" s="25">
        <v>1084</v>
      </c>
      <c r="E31" s="2">
        <v>506</v>
      </c>
      <c r="F31" s="41">
        <f t="shared" si="0"/>
        <v>1590</v>
      </c>
      <c r="G31" s="42">
        <f t="shared" si="1"/>
        <v>26</v>
      </c>
      <c r="H31" s="43">
        <f t="shared" si="2"/>
        <v>0.31823899371069181</v>
      </c>
      <c r="I31" s="63">
        <f t="shared" si="3"/>
        <v>62</v>
      </c>
    </row>
    <row r="32" spans="1:9">
      <c r="A32" s="1" t="s">
        <v>64</v>
      </c>
      <c r="B32" s="1" t="s">
        <v>268</v>
      </c>
      <c r="C32" s="1" t="s">
        <v>65</v>
      </c>
      <c r="D32" s="25">
        <v>1424</v>
      </c>
      <c r="E32" s="2">
        <v>961</v>
      </c>
      <c r="F32" s="41">
        <f t="shared" si="0"/>
        <v>2385</v>
      </c>
      <c r="G32" s="42">
        <f t="shared" si="1"/>
        <v>9</v>
      </c>
      <c r="H32" s="43">
        <f t="shared" si="2"/>
        <v>0.40293501048218028</v>
      </c>
      <c r="I32" s="63">
        <f t="shared" si="3"/>
        <v>37</v>
      </c>
    </row>
    <row r="33" spans="1:9">
      <c r="A33" s="1" t="s">
        <v>66</v>
      </c>
      <c r="B33" s="1" t="s">
        <v>268</v>
      </c>
      <c r="C33" s="1" t="s">
        <v>67</v>
      </c>
      <c r="D33" s="25">
        <v>2502</v>
      </c>
      <c r="E33" s="2">
        <v>614</v>
      </c>
      <c r="F33" s="41">
        <f t="shared" si="0"/>
        <v>3116</v>
      </c>
      <c r="G33" s="42">
        <f t="shared" si="1"/>
        <v>2</v>
      </c>
      <c r="H33" s="43">
        <f t="shared" si="2"/>
        <v>0.19704749679075739</v>
      </c>
      <c r="I33" s="63">
        <f t="shared" si="3"/>
        <v>75</v>
      </c>
    </row>
    <row r="34" spans="1:9">
      <c r="A34" s="1" t="s">
        <v>68</v>
      </c>
      <c r="B34" s="1" t="s">
        <v>272</v>
      </c>
      <c r="C34" s="1" t="s">
        <v>69</v>
      </c>
      <c r="D34" s="25">
        <v>94</v>
      </c>
      <c r="E34" s="2">
        <v>181</v>
      </c>
      <c r="F34" s="41">
        <f t="shared" si="0"/>
        <v>275</v>
      </c>
      <c r="G34" s="42">
        <f t="shared" si="1"/>
        <v>70</v>
      </c>
      <c r="H34" s="43">
        <f t="shared" si="2"/>
        <v>0.6581818181818182</v>
      </c>
      <c r="I34" s="63">
        <f t="shared" si="3"/>
        <v>5</v>
      </c>
    </row>
    <row r="35" spans="1:9">
      <c r="A35" s="1" t="s">
        <v>70</v>
      </c>
      <c r="B35" s="1" t="s">
        <v>271</v>
      </c>
      <c r="C35" s="1" t="s">
        <v>71</v>
      </c>
      <c r="D35" s="25">
        <v>251</v>
      </c>
      <c r="E35" s="2">
        <v>516</v>
      </c>
      <c r="F35" s="41">
        <f t="shared" si="0"/>
        <v>767</v>
      </c>
      <c r="G35" s="42">
        <f t="shared" si="1"/>
        <v>58</v>
      </c>
      <c r="H35" s="43">
        <f t="shared" si="2"/>
        <v>0.67275097783572357</v>
      </c>
      <c r="I35" s="63">
        <f t="shared" si="3"/>
        <v>4</v>
      </c>
    </row>
    <row r="36" spans="1:9">
      <c r="A36" s="1" t="s">
        <v>72</v>
      </c>
      <c r="B36" s="1" t="s">
        <v>271</v>
      </c>
      <c r="C36" s="1" t="s">
        <v>73</v>
      </c>
      <c r="D36" s="25">
        <v>163</v>
      </c>
      <c r="E36" s="2">
        <v>308</v>
      </c>
      <c r="F36" s="41">
        <f t="shared" si="0"/>
        <v>471</v>
      </c>
      <c r="G36" s="42">
        <f t="shared" si="1"/>
        <v>64</v>
      </c>
      <c r="H36" s="43">
        <f t="shared" si="2"/>
        <v>0.65392781316348192</v>
      </c>
      <c r="I36" s="63">
        <f t="shared" si="3"/>
        <v>6</v>
      </c>
    </row>
    <row r="37" spans="1:9">
      <c r="A37" s="1" t="s">
        <v>74</v>
      </c>
      <c r="B37" s="1" t="s">
        <v>270</v>
      </c>
      <c r="C37" s="1" t="s">
        <v>75</v>
      </c>
      <c r="D37" s="25">
        <v>972</v>
      </c>
      <c r="E37" s="2">
        <v>175</v>
      </c>
      <c r="F37" s="41">
        <f t="shared" si="0"/>
        <v>1147</v>
      </c>
      <c r="G37" s="42">
        <f t="shared" si="1"/>
        <v>37</v>
      </c>
      <c r="H37" s="43">
        <f t="shared" si="2"/>
        <v>0.15257192676547515</v>
      </c>
      <c r="I37" s="63">
        <f t="shared" si="3"/>
        <v>78</v>
      </c>
    </row>
    <row r="38" spans="1:9">
      <c r="A38" s="1" t="s">
        <v>76</v>
      </c>
      <c r="B38" s="1" t="s">
        <v>274</v>
      </c>
      <c r="C38" s="1" t="s">
        <v>77</v>
      </c>
      <c r="D38" s="25">
        <v>0</v>
      </c>
      <c r="E38" s="2">
        <v>466</v>
      </c>
      <c r="F38" s="41">
        <f t="shared" si="0"/>
        <v>466</v>
      </c>
      <c r="G38" s="42">
        <f t="shared" si="1"/>
        <v>65</v>
      </c>
      <c r="H38" s="43">
        <f t="shared" si="2"/>
        <v>1</v>
      </c>
      <c r="I38" s="63">
        <f t="shared" si="3"/>
        <v>1</v>
      </c>
    </row>
    <row r="39" spans="1:9">
      <c r="A39" s="1" t="s">
        <v>78</v>
      </c>
      <c r="B39" s="1" t="s">
        <v>269</v>
      </c>
      <c r="C39" s="1" t="s">
        <v>79</v>
      </c>
      <c r="D39" s="25">
        <v>460</v>
      </c>
      <c r="E39" s="2">
        <v>594</v>
      </c>
      <c r="F39" s="41">
        <f t="shared" si="0"/>
        <v>1054</v>
      </c>
      <c r="G39" s="42">
        <f t="shared" si="1"/>
        <v>43</v>
      </c>
      <c r="H39" s="43">
        <f t="shared" si="2"/>
        <v>0.56356736242884253</v>
      </c>
      <c r="I39" s="63">
        <f t="shared" si="3"/>
        <v>14</v>
      </c>
    </row>
    <row r="40" spans="1:9">
      <c r="A40" s="1" t="s">
        <v>80</v>
      </c>
      <c r="B40" s="1" t="s">
        <v>270</v>
      </c>
      <c r="C40" s="1" t="s">
        <v>81</v>
      </c>
      <c r="D40" s="25">
        <v>548</v>
      </c>
      <c r="E40" s="2">
        <v>310</v>
      </c>
      <c r="F40" s="41">
        <f t="shared" si="0"/>
        <v>858</v>
      </c>
      <c r="G40" s="42">
        <f t="shared" si="1"/>
        <v>54</v>
      </c>
      <c r="H40" s="43">
        <f t="shared" si="2"/>
        <v>0.36130536130536128</v>
      </c>
      <c r="I40" s="63">
        <f t="shared" si="3"/>
        <v>54</v>
      </c>
    </row>
    <row r="41" spans="1:9">
      <c r="A41" s="1" t="s">
        <v>82</v>
      </c>
      <c r="B41" s="1" t="s">
        <v>270</v>
      </c>
      <c r="C41" s="1" t="s">
        <v>83</v>
      </c>
      <c r="D41" s="25">
        <v>700</v>
      </c>
      <c r="E41" s="2">
        <v>87</v>
      </c>
      <c r="F41" s="41">
        <f t="shared" si="0"/>
        <v>787</v>
      </c>
      <c r="G41" s="42">
        <f t="shared" si="1"/>
        <v>57</v>
      </c>
      <c r="H41" s="43">
        <f t="shared" si="2"/>
        <v>0.11054637865311309</v>
      </c>
      <c r="I41" s="63">
        <f t="shared" si="3"/>
        <v>81</v>
      </c>
    </row>
    <row r="42" spans="1:9">
      <c r="A42" s="1" t="s">
        <v>84</v>
      </c>
      <c r="B42" s="1" t="s">
        <v>271</v>
      </c>
      <c r="C42" s="1" t="s">
        <v>85</v>
      </c>
      <c r="D42" s="25">
        <v>722</v>
      </c>
      <c r="E42" s="2">
        <v>314</v>
      </c>
      <c r="F42" s="41">
        <f t="shared" si="0"/>
        <v>1036</v>
      </c>
      <c r="G42" s="42">
        <f t="shared" si="1"/>
        <v>44</v>
      </c>
      <c r="H42" s="43">
        <f t="shared" si="2"/>
        <v>0.30308880308880309</v>
      </c>
      <c r="I42" s="63">
        <f t="shared" si="3"/>
        <v>67</v>
      </c>
    </row>
    <row r="43" spans="1:9">
      <c r="A43" s="76" t="s">
        <v>86</v>
      </c>
      <c r="B43" s="76" t="s">
        <v>275</v>
      </c>
      <c r="C43" s="76" t="s">
        <v>87</v>
      </c>
      <c r="D43" s="64"/>
      <c r="E43" s="44"/>
      <c r="F43" s="45"/>
      <c r="G43" s="46"/>
      <c r="H43" s="47"/>
      <c r="I43" s="65"/>
    </row>
    <row r="44" spans="1:9">
      <c r="A44" s="1" t="s">
        <v>88</v>
      </c>
      <c r="B44" s="1" t="s">
        <v>270</v>
      </c>
      <c r="C44" s="1" t="s">
        <v>89</v>
      </c>
      <c r="D44" s="25">
        <v>290</v>
      </c>
      <c r="E44" s="2">
        <v>159</v>
      </c>
      <c r="F44" s="41">
        <f>SUM(D44:E44)</f>
        <v>449</v>
      </c>
      <c r="G44" s="42">
        <f>_xlfn.RANK.EQ(F44,$F$12:$F$97,0)</f>
        <v>66</v>
      </c>
      <c r="H44" s="43">
        <f>E44/F44</f>
        <v>0.35412026726057905</v>
      </c>
      <c r="I44" s="63">
        <f>_xlfn.RANK.EQ(H44,$H$12:$H$97,0)</f>
        <v>56</v>
      </c>
    </row>
    <row r="45" spans="1:9">
      <c r="A45" s="1" t="s">
        <v>90</v>
      </c>
      <c r="B45" s="1" t="s">
        <v>274</v>
      </c>
      <c r="C45" s="1" t="s">
        <v>91</v>
      </c>
      <c r="D45" s="25">
        <v>1220</v>
      </c>
      <c r="E45" s="2">
        <v>499</v>
      </c>
      <c r="F45" s="41">
        <f>SUM(D45:E45)</f>
        <v>1719</v>
      </c>
      <c r="G45" s="42">
        <f>_xlfn.RANK.EQ(F45,$F$12:$F$97,0)</f>
        <v>21</v>
      </c>
      <c r="H45" s="43">
        <f>E45/F45</f>
        <v>0.29028504944735312</v>
      </c>
      <c r="I45" s="63">
        <f>_xlfn.RANK.EQ(H45,$H$12:$H$97,0)</f>
        <v>69</v>
      </c>
    </row>
    <row r="46" spans="1:9">
      <c r="A46" s="76" t="s">
        <v>92</v>
      </c>
      <c r="B46" s="76" t="s">
        <v>275</v>
      </c>
      <c r="C46" s="76" t="s">
        <v>93</v>
      </c>
      <c r="D46" s="64"/>
      <c r="E46" s="44"/>
      <c r="F46" s="45"/>
      <c r="G46" s="46"/>
      <c r="H46" s="47"/>
      <c r="I46" s="65"/>
    </row>
    <row r="47" spans="1:9">
      <c r="A47" s="1" t="s">
        <v>94</v>
      </c>
      <c r="B47" s="1" t="s">
        <v>268</v>
      </c>
      <c r="C47" s="1" t="s">
        <v>95</v>
      </c>
      <c r="D47" s="25">
        <v>1408</v>
      </c>
      <c r="E47" s="2">
        <v>875</v>
      </c>
      <c r="F47" s="41">
        <f>SUM(D47:E47)</f>
        <v>2283</v>
      </c>
      <c r="G47" s="42">
        <f>_xlfn.RANK.EQ(F47,$F$12:$F$97,0)</f>
        <v>10</v>
      </c>
      <c r="H47" s="43">
        <f>E47/F47</f>
        <v>0.38326763031099431</v>
      </c>
      <c r="I47" s="63">
        <f>_xlfn.RANK.EQ(H47,$H$12:$H$97,0)</f>
        <v>46</v>
      </c>
    </row>
    <row r="48" spans="1:9">
      <c r="A48" s="1" t="s">
        <v>96</v>
      </c>
      <c r="B48" s="1" t="s">
        <v>270</v>
      </c>
      <c r="C48" s="1" t="s">
        <v>97</v>
      </c>
      <c r="D48" s="25">
        <v>77</v>
      </c>
      <c r="E48" s="2">
        <v>6</v>
      </c>
      <c r="F48" s="41">
        <f>SUM(D48:E48)</f>
        <v>83</v>
      </c>
      <c r="G48" s="42">
        <f>_xlfn.RANK.EQ(F48,$F$12:$F$97,0)</f>
        <v>80</v>
      </c>
      <c r="H48" s="43">
        <f>E48/F48</f>
        <v>7.2289156626506021E-2</v>
      </c>
      <c r="I48" s="63">
        <f>_xlfn.RANK.EQ(H48,$H$12:$H$97,0)</f>
        <v>82</v>
      </c>
    </row>
    <row r="49" spans="1:9">
      <c r="A49" s="1" t="s">
        <v>98</v>
      </c>
      <c r="B49" s="1" t="s">
        <v>269</v>
      </c>
      <c r="C49" s="1" t="s">
        <v>99</v>
      </c>
      <c r="D49" s="25">
        <v>84</v>
      </c>
      <c r="E49" s="2">
        <v>84</v>
      </c>
      <c r="F49" s="41">
        <f>SUM(D49:E49)</f>
        <v>168</v>
      </c>
      <c r="G49" s="42">
        <f>_xlfn.RANK.EQ(F49,$F$12:$F$97,0)</f>
        <v>75</v>
      </c>
      <c r="H49" s="43">
        <f>E49/F49</f>
        <v>0.5</v>
      </c>
      <c r="I49" s="63">
        <f>_xlfn.RANK.EQ(H49,$H$12:$H$97,0)</f>
        <v>19</v>
      </c>
    </row>
    <row r="50" spans="1:9">
      <c r="A50" s="1" t="s">
        <v>100</v>
      </c>
      <c r="B50" s="1" t="s">
        <v>273</v>
      </c>
      <c r="C50" s="1" t="s">
        <v>101</v>
      </c>
      <c r="D50" s="25">
        <v>1093</v>
      </c>
      <c r="E50" s="2">
        <v>729</v>
      </c>
      <c r="F50" s="41">
        <f>SUM(D50:E50)</f>
        <v>1822</v>
      </c>
      <c r="G50" s="42">
        <f>_xlfn.RANK.EQ(F50,$F$12:$F$97,0)</f>
        <v>19</v>
      </c>
      <c r="H50" s="43">
        <f>E50/F50</f>
        <v>0.40010976948408344</v>
      </c>
      <c r="I50" s="63">
        <f>_xlfn.RANK.EQ(H50,$H$12:$H$97,0)</f>
        <v>41</v>
      </c>
    </row>
    <row r="51" spans="1:9">
      <c r="A51" s="1" t="s">
        <v>102</v>
      </c>
      <c r="B51" s="1" t="s">
        <v>273</v>
      </c>
      <c r="C51" s="1" t="s">
        <v>103</v>
      </c>
      <c r="D51" s="25">
        <v>1115</v>
      </c>
      <c r="E51" s="2">
        <v>666</v>
      </c>
      <c r="F51" s="41">
        <f>SUM(D51:E51)</f>
        <v>1781</v>
      </c>
      <c r="G51" s="42">
        <f>_xlfn.RANK.EQ(F51,$F$12:$F$97,0)</f>
        <v>20</v>
      </c>
      <c r="H51" s="43">
        <f>E51/F51</f>
        <v>0.37394722066254915</v>
      </c>
      <c r="I51" s="63">
        <f>_xlfn.RANK.EQ(H51,$H$12:$H$97,0)</f>
        <v>48</v>
      </c>
    </row>
    <row r="52" spans="1:9">
      <c r="A52" s="76" t="s">
        <v>104</v>
      </c>
      <c r="B52" s="76" t="s">
        <v>275</v>
      </c>
      <c r="C52" s="76" t="s">
        <v>105</v>
      </c>
      <c r="D52" s="64"/>
      <c r="E52" s="44"/>
      <c r="F52" s="45"/>
      <c r="G52" s="46"/>
      <c r="H52" s="47"/>
      <c r="I52" s="65"/>
    </row>
    <row r="53" spans="1:9">
      <c r="A53" s="1" t="s">
        <v>106</v>
      </c>
      <c r="B53" s="1" t="s">
        <v>273</v>
      </c>
      <c r="C53" s="1" t="s">
        <v>107</v>
      </c>
      <c r="D53" s="25">
        <v>588</v>
      </c>
      <c r="E53" s="2">
        <v>283</v>
      </c>
      <c r="F53" s="41">
        <f t="shared" ref="F53:F74" si="4">SUM(D53:E53)</f>
        <v>871</v>
      </c>
      <c r="G53" s="42">
        <f t="shared" ref="G53:G74" si="5">_xlfn.RANK.EQ(F53,$F$12:$F$97,0)</f>
        <v>53</v>
      </c>
      <c r="H53" s="43">
        <f t="shared" ref="H53:H74" si="6">E53/F53</f>
        <v>0.3249138920780712</v>
      </c>
      <c r="I53" s="63">
        <f t="shared" ref="I53:I74" si="7">_xlfn.RANK.EQ(H53,$H$12:$H$97,0)</f>
        <v>61</v>
      </c>
    </row>
    <row r="54" spans="1:9">
      <c r="A54" s="1" t="s">
        <v>108</v>
      </c>
      <c r="B54" s="1" t="s">
        <v>273</v>
      </c>
      <c r="C54" s="1" t="s">
        <v>109</v>
      </c>
      <c r="D54" s="25">
        <v>568</v>
      </c>
      <c r="E54" s="2">
        <v>274</v>
      </c>
      <c r="F54" s="41">
        <f t="shared" si="4"/>
        <v>842</v>
      </c>
      <c r="G54" s="42">
        <f t="shared" si="5"/>
        <v>55</v>
      </c>
      <c r="H54" s="43">
        <f t="shared" si="6"/>
        <v>0.32541567695961993</v>
      </c>
      <c r="I54" s="63">
        <f t="shared" si="7"/>
        <v>60</v>
      </c>
    </row>
    <row r="55" spans="1:9">
      <c r="A55" s="1" t="s">
        <v>110</v>
      </c>
      <c r="B55" s="1" t="s">
        <v>273</v>
      </c>
      <c r="C55" s="1" t="s">
        <v>111</v>
      </c>
      <c r="D55" s="25">
        <v>1335</v>
      </c>
      <c r="E55" s="2">
        <v>696</v>
      </c>
      <c r="F55" s="41">
        <f t="shared" si="4"/>
        <v>2031</v>
      </c>
      <c r="G55" s="42">
        <f t="shared" si="5"/>
        <v>14</v>
      </c>
      <c r="H55" s="43">
        <f t="shared" si="6"/>
        <v>0.34268833087149186</v>
      </c>
      <c r="I55" s="63">
        <f t="shared" si="7"/>
        <v>58</v>
      </c>
    </row>
    <row r="56" spans="1:9">
      <c r="A56" s="1" t="s">
        <v>112</v>
      </c>
      <c r="B56" s="1" t="s">
        <v>273</v>
      </c>
      <c r="C56" s="1" t="s">
        <v>113</v>
      </c>
      <c r="D56" s="25">
        <v>760</v>
      </c>
      <c r="E56" s="2">
        <v>517</v>
      </c>
      <c r="F56" s="41">
        <f t="shared" si="4"/>
        <v>1277</v>
      </c>
      <c r="G56" s="42">
        <f t="shared" si="5"/>
        <v>32</v>
      </c>
      <c r="H56" s="43">
        <f t="shared" si="6"/>
        <v>0.40485512920908379</v>
      </c>
      <c r="I56" s="63">
        <f t="shared" si="7"/>
        <v>34</v>
      </c>
    </row>
    <row r="57" spans="1:9">
      <c r="A57" s="1" t="s">
        <v>114</v>
      </c>
      <c r="B57" s="1" t="s">
        <v>274</v>
      </c>
      <c r="C57" s="1" t="s">
        <v>115</v>
      </c>
      <c r="D57" s="25">
        <v>1376</v>
      </c>
      <c r="E57" s="2">
        <v>629</v>
      </c>
      <c r="F57" s="41">
        <f t="shared" si="4"/>
        <v>2005</v>
      </c>
      <c r="G57" s="42">
        <f t="shared" si="5"/>
        <v>15</v>
      </c>
      <c r="H57" s="43">
        <f t="shared" si="6"/>
        <v>0.31371571072319204</v>
      </c>
      <c r="I57" s="63">
        <f t="shared" si="7"/>
        <v>63</v>
      </c>
    </row>
    <row r="58" spans="1:9">
      <c r="A58" s="1" t="s">
        <v>116</v>
      </c>
      <c r="B58" s="1" t="s">
        <v>272</v>
      </c>
      <c r="C58" s="1" t="s">
        <v>117</v>
      </c>
      <c r="D58" s="25">
        <v>76</v>
      </c>
      <c r="E58" s="2">
        <v>98</v>
      </c>
      <c r="F58" s="41">
        <f t="shared" si="4"/>
        <v>174</v>
      </c>
      <c r="G58" s="42">
        <f t="shared" si="5"/>
        <v>74</v>
      </c>
      <c r="H58" s="43">
        <f t="shared" si="6"/>
        <v>0.56321839080459768</v>
      </c>
      <c r="I58" s="63">
        <f t="shared" si="7"/>
        <v>15</v>
      </c>
    </row>
    <row r="59" spans="1:9">
      <c r="A59" s="1" t="s">
        <v>118</v>
      </c>
      <c r="B59" s="1" t="s">
        <v>268</v>
      </c>
      <c r="C59" s="1" t="s">
        <v>119</v>
      </c>
      <c r="D59" s="25">
        <v>1504</v>
      </c>
      <c r="E59" s="2">
        <v>671</v>
      </c>
      <c r="F59" s="41">
        <f t="shared" si="4"/>
        <v>2175</v>
      </c>
      <c r="G59" s="42">
        <f t="shared" si="5"/>
        <v>12</v>
      </c>
      <c r="H59" s="43">
        <f t="shared" si="6"/>
        <v>0.3085057471264368</v>
      </c>
      <c r="I59" s="63">
        <f t="shared" si="7"/>
        <v>65</v>
      </c>
    </row>
    <row r="60" spans="1:9">
      <c r="A60" s="1" t="s">
        <v>120</v>
      </c>
      <c r="B60" s="1" t="s">
        <v>270</v>
      </c>
      <c r="C60" s="1" t="s">
        <v>121</v>
      </c>
      <c r="D60" s="25">
        <v>773</v>
      </c>
      <c r="E60" s="2">
        <v>181</v>
      </c>
      <c r="F60" s="41">
        <f t="shared" si="4"/>
        <v>954</v>
      </c>
      <c r="G60" s="42">
        <f t="shared" si="5"/>
        <v>47</v>
      </c>
      <c r="H60" s="43">
        <f t="shared" si="6"/>
        <v>0.18972746331236898</v>
      </c>
      <c r="I60" s="63">
        <f t="shared" si="7"/>
        <v>76</v>
      </c>
    </row>
    <row r="61" spans="1:9">
      <c r="A61" s="1" t="s">
        <v>122</v>
      </c>
      <c r="B61" s="1" t="s">
        <v>269</v>
      </c>
      <c r="C61" s="1" t="s">
        <v>123</v>
      </c>
      <c r="D61" s="25">
        <v>399</v>
      </c>
      <c r="E61" s="2">
        <v>508</v>
      </c>
      <c r="F61" s="41">
        <f t="shared" si="4"/>
        <v>907</v>
      </c>
      <c r="G61" s="42">
        <f t="shared" si="5"/>
        <v>51</v>
      </c>
      <c r="H61" s="43">
        <f t="shared" si="6"/>
        <v>0.56008820286659311</v>
      </c>
      <c r="I61" s="63">
        <f t="shared" si="7"/>
        <v>16</v>
      </c>
    </row>
    <row r="62" spans="1:9">
      <c r="A62" s="1" t="s">
        <v>124</v>
      </c>
      <c r="B62" s="1" t="s">
        <v>270</v>
      </c>
      <c r="C62" s="1" t="s">
        <v>125</v>
      </c>
      <c r="D62" s="25">
        <v>65</v>
      </c>
      <c r="E62" s="2">
        <v>17</v>
      </c>
      <c r="F62" s="41">
        <f t="shared" si="4"/>
        <v>82</v>
      </c>
      <c r="G62" s="42">
        <f t="shared" si="5"/>
        <v>81</v>
      </c>
      <c r="H62" s="43">
        <f t="shared" si="6"/>
        <v>0.2073170731707317</v>
      </c>
      <c r="I62" s="63">
        <f t="shared" si="7"/>
        <v>74</v>
      </c>
    </row>
    <row r="63" spans="1:9">
      <c r="A63" s="1" t="s">
        <v>126</v>
      </c>
      <c r="B63" s="1" t="s">
        <v>273</v>
      </c>
      <c r="C63" s="1" t="s">
        <v>127</v>
      </c>
      <c r="D63" s="25">
        <v>788</v>
      </c>
      <c r="E63" s="2">
        <v>552</v>
      </c>
      <c r="F63" s="41">
        <f t="shared" si="4"/>
        <v>1340</v>
      </c>
      <c r="G63" s="42">
        <f t="shared" si="5"/>
        <v>29</v>
      </c>
      <c r="H63" s="43">
        <f t="shared" si="6"/>
        <v>0.41194029850746267</v>
      </c>
      <c r="I63" s="63">
        <f t="shared" si="7"/>
        <v>31</v>
      </c>
    </row>
    <row r="64" spans="1:9">
      <c r="A64" s="1" t="s">
        <v>128</v>
      </c>
      <c r="B64" s="1" t="s">
        <v>271</v>
      </c>
      <c r="C64" s="1" t="s">
        <v>129</v>
      </c>
      <c r="D64" s="25">
        <v>506</v>
      </c>
      <c r="E64" s="2">
        <v>296</v>
      </c>
      <c r="F64" s="41">
        <f t="shared" si="4"/>
        <v>802</v>
      </c>
      <c r="G64" s="42">
        <f t="shared" si="5"/>
        <v>56</v>
      </c>
      <c r="H64" s="43">
        <f t="shared" si="6"/>
        <v>0.36907730673316708</v>
      </c>
      <c r="I64" s="63">
        <f t="shared" si="7"/>
        <v>50</v>
      </c>
    </row>
    <row r="65" spans="1:9">
      <c r="A65" s="1" t="s">
        <v>130</v>
      </c>
      <c r="B65" s="1" t="s">
        <v>272</v>
      </c>
      <c r="C65" s="1" t="s">
        <v>131</v>
      </c>
      <c r="D65" s="25">
        <v>46</v>
      </c>
      <c r="E65" s="2">
        <v>109</v>
      </c>
      <c r="F65" s="41">
        <f t="shared" si="4"/>
        <v>155</v>
      </c>
      <c r="G65" s="42">
        <f t="shared" si="5"/>
        <v>77</v>
      </c>
      <c r="H65" s="43">
        <f t="shared" si="6"/>
        <v>0.70322580645161292</v>
      </c>
      <c r="I65" s="63">
        <f t="shared" si="7"/>
        <v>3</v>
      </c>
    </row>
    <row r="66" spans="1:9">
      <c r="A66" s="1" t="s">
        <v>132</v>
      </c>
      <c r="B66" s="1" t="s">
        <v>268</v>
      </c>
      <c r="C66" s="1" t="s">
        <v>133</v>
      </c>
      <c r="D66" s="25">
        <v>2256</v>
      </c>
      <c r="E66" s="2">
        <v>654</v>
      </c>
      <c r="F66" s="41">
        <f t="shared" si="4"/>
        <v>2910</v>
      </c>
      <c r="G66" s="42">
        <f t="shared" si="5"/>
        <v>3</v>
      </c>
      <c r="H66" s="43">
        <f t="shared" si="6"/>
        <v>0.22474226804123712</v>
      </c>
      <c r="I66" s="63">
        <f t="shared" si="7"/>
        <v>73</v>
      </c>
    </row>
    <row r="67" spans="1:9">
      <c r="A67" s="1" t="s">
        <v>134</v>
      </c>
      <c r="B67" s="1" t="s">
        <v>269</v>
      </c>
      <c r="C67" s="1" t="s">
        <v>135</v>
      </c>
      <c r="D67" s="25">
        <v>136</v>
      </c>
      <c r="E67" s="2">
        <v>187</v>
      </c>
      <c r="F67" s="41">
        <f t="shared" si="4"/>
        <v>323</v>
      </c>
      <c r="G67" s="42">
        <f t="shared" si="5"/>
        <v>69</v>
      </c>
      <c r="H67" s="43">
        <f t="shared" si="6"/>
        <v>0.57894736842105265</v>
      </c>
      <c r="I67" s="63">
        <f t="shared" si="7"/>
        <v>12</v>
      </c>
    </row>
    <row r="68" spans="1:9">
      <c r="A68" s="1" t="s">
        <v>136</v>
      </c>
      <c r="B68" s="1" t="s">
        <v>270</v>
      </c>
      <c r="C68" s="1" t="s">
        <v>137</v>
      </c>
      <c r="D68" s="25">
        <v>413</v>
      </c>
      <c r="E68" s="2">
        <v>182</v>
      </c>
      <c r="F68" s="41">
        <f t="shared" si="4"/>
        <v>595</v>
      </c>
      <c r="G68" s="42">
        <f t="shared" si="5"/>
        <v>61</v>
      </c>
      <c r="H68" s="43">
        <f t="shared" si="6"/>
        <v>0.30588235294117649</v>
      </c>
      <c r="I68" s="63">
        <f t="shared" si="7"/>
        <v>66</v>
      </c>
    </row>
    <row r="69" spans="1:9">
      <c r="A69" s="1" t="s">
        <v>138</v>
      </c>
      <c r="B69" s="1" t="s">
        <v>268</v>
      </c>
      <c r="C69" s="1" t="s">
        <v>139</v>
      </c>
      <c r="D69" s="25">
        <v>2293</v>
      </c>
      <c r="E69" s="2">
        <v>1046</v>
      </c>
      <c r="F69" s="41">
        <f t="shared" si="4"/>
        <v>3339</v>
      </c>
      <c r="G69" s="42">
        <f t="shared" si="5"/>
        <v>1</v>
      </c>
      <c r="H69" s="43">
        <f t="shared" si="6"/>
        <v>0.31326744534291706</v>
      </c>
      <c r="I69" s="63">
        <f t="shared" si="7"/>
        <v>64</v>
      </c>
    </row>
    <row r="70" spans="1:9">
      <c r="A70" s="1" t="s">
        <v>140</v>
      </c>
      <c r="B70" s="1" t="s">
        <v>269</v>
      </c>
      <c r="C70" s="1" t="s">
        <v>141</v>
      </c>
      <c r="D70" s="25">
        <v>418</v>
      </c>
      <c r="E70" s="2">
        <v>502</v>
      </c>
      <c r="F70" s="41">
        <f t="shared" si="4"/>
        <v>920</v>
      </c>
      <c r="G70" s="42">
        <f t="shared" si="5"/>
        <v>50</v>
      </c>
      <c r="H70" s="43">
        <f t="shared" si="6"/>
        <v>0.54565217391304344</v>
      </c>
      <c r="I70" s="63">
        <f t="shared" si="7"/>
        <v>17</v>
      </c>
    </row>
    <row r="71" spans="1:9">
      <c r="A71" s="1" t="s">
        <v>142</v>
      </c>
      <c r="B71" s="1" t="s">
        <v>268</v>
      </c>
      <c r="C71" s="1" t="s">
        <v>143</v>
      </c>
      <c r="D71" s="25">
        <v>1655</v>
      </c>
      <c r="E71" s="2">
        <v>949</v>
      </c>
      <c r="F71" s="41">
        <f t="shared" si="4"/>
        <v>2604</v>
      </c>
      <c r="G71" s="42">
        <f t="shared" si="5"/>
        <v>5</v>
      </c>
      <c r="H71" s="43">
        <f t="shared" si="6"/>
        <v>0.36443932411674346</v>
      </c>
      <c r="I71" s="63">
        <f t="shared" si="7"/>
        <v>51</v>
      </c>
    </row>
    <row r="72" spans="1:9">
      <c r="A72" s="1" t="s">
        <v>144</v>
      </c>
      <c r="B72" s="1" t="s">
        <v>269</v>
      </c>
      <c r="C72" s="1" t="s">
        <v>145</v>
      </c>
      <c r="D72" s="25">
        <v>64</v>
      </c>
      <c r="E72" s="2">
        <v>103</v>
      </c>
      <c r="F72" s="41">
        <f t="shared" si="4"/>
        <v>167</v>
      </c>
      <c r="G72" s="42">
        <f t="shared" si="5"/>
        <v>76</v>
      </c>
      <c r="H72" s="43">
        <f t="shared" si="6"/>
        <v>0.61676646706586824</v>
      </c>
      <c r="I72" s="63">
        <f t="shared" si="7"/>
        <v>7</v>
      </c>
    </row>
    <row r="73" spans="1:9">
      <c r="A73" s="1" t="s">
        <v>146</v>
      </c>
      <c r="B73" s="1" t="s">
        <v>269</v>
      </c>
      <c r="C73" s="1" t="s">
        <v>147</v>
      </c>
      <c r="D73" s="25">
        <v>111</v>
      </c>
      <c r="E73" s="2">
        <v>154</v>
      </c>
      <c r="F73" s="41">
        <f t="shared" si="4"/>
        <v>265</v>
      </c>
      <c r="G73" s="42">
        <f t="shared" si="5"/>
        <v>71</v>
      </c>
      <c r="H73" s="43">
        <f t="shared" si="6"/>
        <v>0.5811320754716981</v>
      </c>
      <c r="I73" s="63">
        <f t="shared" si="7"/>
        <v>11</v>
      </c>
    </row>
    <row r="74" spans="1:9">
      <c r="A74" s="1" t="s">
        <v>148</v>
      </c>
      <c r="B74" s="1" t="s">
        <v>274</v>
      </c>
      <c r="C74" s="1" t="s">
        <v>149</v>
      </c>
      <c r="D74" s="25">
        <v>0</v>
      </c>
      <c r="E74" s="2">
        <v>499</v>
      </c>
      <c r="F74" s="41">
        <f t="shared" si="4"/>
        <v>499</v>
      </c>
      <c r="G74" s="42">
        <f t="shared" si="5"/>
        <v>63</v>
      </c>
      <c r="H74" s="43">
        <f t="shared" si="6"/>
        <v>1</v>
      </c>
      <c r="I74" s="63">
        <f t="shared" si="7"/>
        <v>1</v>
      </c>
    </row>
    <row r="75" spans="1:9">
      <c r="A75" s="76" t="s">
        <v>150</v>
      </c>
      <c r="B75" s="76" t="s">
        <v>275</v>
      </c>
      <c r="C75" s="76" t="s">
        <v>151</v>
      </c>
      <c r="D75" s="64"/>
      <c r="E75" s="44"/>
      <c r="F75" s="45"/>
      <c r="G75" s="46"/>
      <c r="H75" s="47"/>
      <c r="I75" s="65"/>
    </row>
    <row r="76" spans="1:9">
      <c r="A76" s="1" t="s">
        <v>152</v>
      </c>
      <c r="B76" s="1" t="s">
        <v>274</v>
      </c>
      <c r="C76" s="1" t="s">
        <v>153</v>
      </c>
      <c r="D76" s="25">
        <v>605</v>
      </c>
      <c r="E76" s="2">
        <v>301</v>
      </c>
      <c r="F76" s="41">
        <f t="shared" ref="F76:F97" si="8">SUM(D76:E76)</f>
        <v>906</v>
      </c>
      <c r="G76" s="42">
        <f t="shared" ref="G76:G97" si="9">_xlfn.RANK.EQ(F76,$F$12:$F$97,0)</f>
        <v>52</v>
      </c>
      <c r="H76" s="43">
        <f t="shared" ref="H76:H97" si="10">E76/F76</f>
        <v>0.33222958057395141</v>
      </c>
      <c r="I76" s="63">
        <f t="shared" ref="I76:I97" si="11">_xlfn.RANK.EQ(H76,$H$12:$H$97,0)</f>
        <v>59</v>
      </c>
    </row>
    <row r="77" spans="1:9">
      <c r="A77" s="1" t="s">
        <v>154</v>
      </c>
      <c r="B77" s="1" t="s">
        <v>273</v>
      </c>
      <c r="C77" s="1" t="s">
        <v>155</v>
      </c>
      <c r="D77" s="25">
        <v>703</v>
      </c>
      <c r="E77" s="2">
        <v>476</v>
      </c>
      <c r="F77" s="41">
        <f t="shared" si="8"/>
        <v>1179</v>
      </c>
      <c r="G77" s="42">
        <f t="shared" si="9"/>
        <v>36</v>
      </c>
      <c r="H77" s="43">
        <f t="shared" si="10"/>
        <v>0.40373197625106022</v>
      </c>
      <c r="I77" s="63">
        <f t="shared" si="11"/>
        <v>36</v>
      </c>
    </row>
    <row r="78" spans="1:9">
      <c r="A78" s="1" t="s">
        <v>156</v>
      </c>
      <c r="B78" s="1" t="s">
        <v>273</v>
      </c>
      <c r="C78" s="1" t="s">
        <v>157</v>
      </c>
      <c r="D78" s="25">
        <v>684</v>
      </c>
      <c r="E78" s="2">
        <v>526</v>
      </c>
      <c r="F78" s="41">
        <f t="shared" si="8"/>
        <v>1210</v>
      </c>
      <c r="G78" s="42">
        <f t="shared" si="9"/>
        <v>35</v>
      </c>
      <c r="H78" s="43">
        <f t="shared" si="10"/>
        <v>0.43471074380165287</v>
      </c>
      <c r="I78" s="63">
        <f t="shared" si="11"/>
        <v>24</v>
      </c>
    </row>
    <row r="79" spans="1:9">
      <c r="A79" s="1" t="s">
        <v>158</v>
      </c>
      <c r="B79" s="1" t="s">
        <v>268</v>
      </c>
      <c r="C79" s="1" t="s">
        <v>159</v>
      </c>
      <c r="D79" s="25">
        <v>1301</v>
      </c>
      <c r="E79" s="2">
        <v>966</v>
      </c>
      <c r="F79" s="41">
        <f t="shared" si="8"/>
        <v>2267</v>
      </c>
      <c r="G79" s="42">
        <f t="shared" si="9"/>
        <v>11</v>
      </c>
      <c r="H79" s="43">
        <f t="shared" si="10"/>
        <v>0.42611380679311867</v>
      </c>
      <c r="I79" s="63">
        <f t="shared" si="11"/>
        <v>27</v>
      </c>
    </row>
    <row r="80" spans="1:9">
      <c r="A80" s="1" t="s">
        <v>160</v>
      </c>
      <c r="B80" s="1" t="s">
        <v>268</v>
      </c>
      <c r="C80" s="1" t="s">
        <v>161</v>
      </c>
      <c r="D80" s="25">
        <v>1471</v>
      </c>
      <c r="E80" s="2">
        <v>947</v>
      </c>
      <c r="F80" s="41">
        <f t="shared" si="8"/>
        <v>2418</v>
      </c>
      <c r="G80" s="42">
        <f t="shared" si="9"/>
        <v>8</v>
      </c>
      <c r="H80" s="43">
        <f t="shared" si="10"/>
        <v>0.39164598842018195</v>
      </c>
      <c r="I80" s="63">
        <f t="shared" si="11"/>
        <v>43</v>
      </c>
    </row>
    <row r="81" spans="1:9">
      <c r="A81" s="1" t="s">
        <v>162</v>
      </c>
      <c r="B81" s="1" t="s">
        <v>273</v>
      </c>
      <c r="C81" s="1" t="s">
        <v>163</v>
      </c>
      <c r="D81" s="25">
        <v>1174</v>
      </c>
      <c r="E81" s="2">
        <v>785</v>
      </c>
      <c r="F81" s="41">
        <f t="shared" si="8"/>
        <v>1959</v>
      </c>
      <c r="G81" s="42">
        <f t="shared" si="9"/>
        <v>16</v>
      </c>
      <c r="H81" s="43">
        <f t="shared" si="10"/>
        <v>0.40071465033180192</v>
      </c>
      <c r="I81" s="63">
        <f t="shared" si="11"/>
        <v>40</v>
      </c>
    </row>
    <row r="82" spans="1:9">
      <c r="A82" s="1" t="s">
        <v>164</v>
      </c>
      <c r="B82" s="1" t="s">
        <v>273</v>
      </c>
      <c r="C82" s="1" t="s">
        <v>165</v>
      </c>
      <c r="D82" s="25">
        <v>830</v>
      </c>
      <c r="E82" s="2">
        <v>472</v>
      </c>
      <c r="F82" s="41">
        <f t="shared" si="8"/>
        <v>1302</v>
      </c>
      <c r="G82" s="42">
        <f t="shared" si="9"/>
        <v>31</v>
      </c>
      <c r="H82" s="43">
        <f t="shared" si="10"/>
        <v>0.36251920122887865</v>
      </c>
      <c r="I82" s="63">
        <f t="shared" si="11"/>
        <v>53</v>
      </c>
    </row>
    <row r="83" spans="1:9">
      <c r="A83" s="1" t="s">
        <v>166</v>
      </c>
      <c r="B83" s="1" t="s">
        <v>269</v>
      </c>
      <c r="C83" s="1" t="s">
        <v>167</v>
      </c>
      <c r="D83" s="25">
        <v>68</v>
      </c>
      <c r="E83" s="2">
        <v>43</v>
      </c>
      <c r="F83" s="41">
        <f t="shared" si="8"/>
        <v>111</v>
      </c>
      <c r="G83" s="42">
        <f t="shared" si="9"/>
        <v>79</v>
      </c>
      <c r="H83" s="43">
        <f t="shared" si="10"/>
        <v>0.38738738738738737</v>
      </c>
      <c r="I83" s="63">
        <f t="shared" si="11"/>
        <v>44</v>
      </c>
    </row>
    <row r="84" spans="1:9">
      <c r="A84" s="1" t="s">
        <v>168</v>
      </c>
      <c r="B84" s="1" t="s">
        <v>273</v>
      </c>
      <c r="C84" s="1" t="s">
        <v>169</v>
      </c>
      <c r="D84" s="25">
        <v>704</v>
      </c>
      <c r="E84" s="2">
        <v>559</v>
      </c>
      <c r="F84" s="41">
        <f t="shared" si="8"/>
        <v>1263</v>
      </c>
      <c r="G84" s="42">
        <f t="shared" si="9"/>
        <v>33</v>
      </c>
      <c r="H84" s="43">
        <f t="shared" si="10"/>
        <v>0.442596991290578</v>
      </c>
      <c r="I84" s="63">
        <f t="shared" si="11"/>
        <v>22</v>
      </c>
    </row>
    <row r="85" spans="1:9">
      <c r="A85" s="1" t="s">
        <v>170</v>
      </c>
      <c r="B85" s="1" t="s">
        <v>273</v>
      </c>
      <c r="C85" s="1" t="s">
        <v>171</v>
      </c>
      <c r="D85" s="25">
        <v>1082</v>
      </c>
      <c r="E85" s="2">
        <v>748</v>
      </c>
      <c r="F85" s="41">
        <f t="shared" si="8"/>
        <v>1830</v>
      </c>
      <c r="G85" s="42">
        <f t="shared" si="9"/>
        <v>18</v>
      </c>
      <c r="H85" s="43">
        <f t="shared" si="10"/>
        <v>0.40874316939890709</v>
      </c>
      <c r="I85" s="63">
        <f t="shared" si="11"/>
        <v>32</v>
      </c>
    </row>
    <row r="86" spans="1:9">
      <c r="A86" s="13" t="s">
        <v>172</v>
      </c>
      <c r="B86" s="13" t="s">
        <v>273</v>
      </c>
      <c r="C86" s="13" t="s">
        <v>173</v>
      </c>
      <c r="D86" s="66">
        <v>612</v>
      </c>
      <c r="E86" s="48">
        <v>491</v>
      </c>
      <c r="F86" s="49">
        <f t="shared" si="8"/>
        <v>1103</v>
      </c>
      <c r="G86" s="50">
        <f t="shared" si="9"/>
        <v>39</v>
      </c>
      <c r="H86" s="51">
        <f t="shared" si="10"/>
        <v>0.44514959202175886</v>
      </c>
      <c r="I86" s="67">
        <f t="shared" si="11"/>
        <v>21</v>
      </c>
    </row>
    <row r="87" spans="1:9">
      <c r="A87" s="1" t="s">
        <v>174</v>
      </c>
      <c r="B87" s="1" t="s">
        <v>270</v>
      </c>
      <c r="C87" s="1" t="s">
        <v>175</v>
      </c>
      <c r="D87" s="25">
        <v>794</v>
      </c>
      <c r="E87" s="2">
        <v>148</v>
      </c>
      <c r="F87" s="41">
        <f t="shared" si="8"/>
        <v>942</v>
      </c>
      <c r="G87" s="42">
        <f t="shared" si="9"/>
        <v>49</v>
      </c>
      <c r="H87" s="43">
        <f t="shared" si="10"/>
        <v>0.15711252653927812</v>
      </c>
      <c r="I87" s="63">
        <f t="shared" si="11"/>
        <v>77</v>
      </c>
    </row>
    <row r="88" spans="1:9">
      <c r="A88" s="1" t="s">
        <v>176</v>
      </c>
      <c r="B88" s="1" t="s">
        <v>269</v>
      </c>
      <c r="C88" s="1" t="s">
        <v>177</v>
      </c>
      <c r="D88" s="25">
        <v>254</v>
      </c>
      <c r="E88" s="2">
        <v>380</v>
      </c>
      <c r="F88" s="41">
        <f t="shared" si="8"/>
        <v>634</v>
      </c>
      <c r="G88" s="42">
        <f t="shared" si="9"/>
        <v>60</v>
      </c>
      <c r="H88" s="43">
        <f t="shared" si="10"/>
        <v>0.59936908517350163</v>
      </c>
      <c r="I88" s="63">
        <f t="shared" si="11"/>
        <v>9</v>
      </c>
    </row>
    <row r="89" spans="1:9">
      <c r="A89" s="1" t="s">
        <v>178</v>
      </c>
      <c r="B89" s="1" t="s">
        <v>268</v>
      </c>
      <c r="C89" s="1" t="s">
        <v>179</v>
      </c>
      <c r="D89" s="25">
        <v>1875</v>
      </c>
      <c r="E89" s="2">
        <v>770</v>
      </c>
      <c r="F89" s="41">
        <f t="shared" si="8"/>
        <v>2645</v>
      </c>
      <c r="G89" s="42">
        <f t="shared" si="9"/>
        <v>4</v>
      </c>
      <c r="H89" s="43">
        <f t="shared" si="10"/>
        <v>0.29111531190926276</v>
      </c>
      <c r="I89" s="63">
        <f t="shared" si="11"/>
        <v>68</v>
      </c>
    </row>
    <row r="90" spans="1:9">
      <c r="A90" s="1" t="s">
        <v>180</v>
      </c>
      <c r="B90" s="1" t="s">
        <v>273</v>
      </c>
      <c r="C90" s="1" t="s">
        <v>181</v>
      </c>
      <c r="D90" s="25">
        <v>727</v>
      </c>
      <c r="E90" s="2">
        <v>599</v>
      </c>
      <c r="F90" s="41">
        <f t="shared" si="8"/>
        <v>1326</v>
      </c>
      <c r="G90" s="42">
        <f t="shared" si="9"/>
        <v>30</v>
      </c>
      <c r="H90" s="43">
        <f t="shared" si="10"/>
        <v>0.45173453996983409</v>
      </c>
      <c r="I90" s="63">
        <f t="shared" si="11"/>
        <v>20</v>
      </c>
    </row>
    <row r="91" spans="1:9">
      <c r="A91" s="1" t="s">
        <v>182</v>
      </c>
      <c r="B91" s="1" t="s">
        <v>273</v>
      </c>
      <c r="C91" s="1" t="s">
        <v>183</v>
      </c>
      <c r="D91" s="25">
        <v>994</v>
      </c>
      <c r="E91" s="2">
        <v>674</v>
      </c>
      <c r="F91" s="41">
        <f t="shared" si="8"/>
        <v>1668</v>
      </c>
      <c r="G91" s="42">
        <f t="shared" si="9"/>
        <v>24</v>
      </c>
      <c r="H91" s="43">
        <f t="shared" si="10"/>
        <v>0.4040767386091127</v>
      </c>
      <c r="I91" s="63">
        <f t="shared" si="11"/>
        <v>35</v>
      </c>
    </row>
    <row r="92" spans="1:9">
      <c r="A92" s="1" t="s">
        <v>184</v>
      </c>
      <c r="B92" s="1" t="s">
        <v>273</v>
      </c>
      <c r="C92" s="1" t="s">
        <v>185</v>
      </c>
      <c r="D92" s="25">
        <v>993</v>
      </c>
      <c r="E92" s="2">
        <v>718</v>
      </c>
      <c r="F92" s="41">
        <f t="shared" si="8"/>
        <v>1711</v>
      </c>
      <c r="G92" s="42">
        <f t="shared" si="9"/>
        <v>22</v>
      </c>
      <c r="H92" s="43">
        <f t="shared" si="10"/>
        <v>0.41963763880771476</v>
      </c>
      <c r="I92" s="63">
        <f t="shared" si="11"/>
        <v>28</v>
      </c>
    </row>
    <row r="93" spans="1:9">
      <c r="A93" s="1" t="s">
        <v>186</v>
      </c>
      <c r="B93" s="1" t="s">
        <v>273</v>
      </c>
      <c r="C93" s="1" t="s">
        <v>187</v>
      </c>
      <c r="D93" s="25">
        <v>666</v>
      </c>
      <c r="E93" s="2">
        <v>418</v>
      </c>
      <c r="F93" s="41">
        <f t="shared" si="8"/>
        <v>1084</v>
      </c>
      <c r="G93" s="42">
        <f t="shared" si="9"/>
        <v>41</v>
      </c>
      <c r="H93" s="43">
        <f t="shared" si="10"/>
        <v>0.38560885608856088</v>
      </c>
      <c r="I93" s="63">
        <f t="shared" si="11"/>
        <v>45</v>
      </c>
    </row>
    <row r="94" spans="1:9">
      <c r="A94" s="1" t="s">
        <v>188</v>
      </c>
      <c r="B94" s="1" t="s">
        <v>273</v>
      </c>
      <c r="C94" s="1" t="s">
        <v>189</v>
      </c>
      <c r="D94" s="25">
        <v>690</v>
      </c>
      <c r="E94" s="2">
        <v>377</v>
      </c>
      <c r="F94" s="41">
        <f t="shared" si="8"/>
        <v>1067</v>
      </c>
      <c r="G94" s="42">
        <f t="shared" si="9"/>
        <v>42</v>
      </c>
      <c r="H94" s="43">
        <f t="shared" si="10"/>
        <v>0.35332708528584816</v>
      </c>
      <c r="I94" s="63">
        <f t="shared" si="11"/>
        <v>57</v>
      </c>
    </row>
    <row r="95" spans="1:9">
      <c r="A95" s="1" t="s">
        <v>190</v>
      </c>
      <c r="B95" s="1" t="s">
        <v>273</v>
      </c>
      <c r="C95" s="1" t="s">
        <v>191</v>
      </c>
      <c r="D95" s="25">
        <v>1116</v>
      </c>
      <c r="E95" s="2">
        <v>832</v>
      </c>
      <c r="F95" s="41">
        <f t="shared" si="8"/>
        <v>1948</v>
      </c>
      <c r="G95" s="42">
        <f t="shared" si="9"/>
        <v>17</v>
      </c>
      <c r="H95" s="43">
        <f t="shared" si="10"/>
        <v>0.4271047227926078</v>
      </c>
      <c r="I95" s="63">
        <f t="shared" si="11"/>
        <v>26</v>
      </c>
    </row>
    <row r="96" spans="1:9">
      <c r="A96" s="1" t="s">
        <v>192</v>
      </c>
      <c r="B96" s="1" t="s">
        <v>270</v>
      </c>
      <c r="C96" s="1" t="s">
        <v>193</v>
      </c>
      <c r="D96" s="25">
        <v>138</v>
      </c>
      <c r="E96" s="2">
        <v>41</v>
      </c>
      <c r="F96" s="41">
        <f t="shared" si="8"/>
        <v>179</v>
      </c>
      <c r="G96" s="42">
        <f t="shared" si="9"/>
        <v>73</v>
      </c>
      <c r="H96" s="43">
        <f t="shared" si="10"/>
        <v>0.22905027932960895</v>
      </c>
      <c r="I96" s="63">
        <f t="shared" si="11"/>
        <v>72</v>
      </c>
    </row>
    <row r="97" spans="1:9" ht="14.25" thickBot="1">
      <c r="A97" s="1" t="s">
        <v>194</v>
      </c>
      <c r="B97" s="1" t="s">
        <v>273</v>
      </c>
      <c r="C97" s="1" t="s">
        <v>195</v>
      </c>
      <c r="D97" s="30">
        <v>935</v>
      </c>
      <c r="E97" s="31">
        <v>628</v>
      </c>
      <c r="F97" s="68">
        <f t="shared" si="8"/>
        <v>1563</v>
      </c>
      <c r="G97" s="69">
        <f t="shared" si="9"/>
        <v>27</v>
      </c>
      <c r="H97" s="70">
        <f t="shared" si="10"/>
        <v>0.40179142674344209</v>
      </c>
      <c r="I97" s="71">
        <f t="shared" si="11"/>
        <v>38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61821</v>
      </c>
      <c r="E99" s="267">
        <f t="shared" ref="E99:F99" si="12">SUM(E12:E97)</f>
        <v>36544</v>
      </c>
      <c r="F99" s="268">
        <f t="shared" si="12"/>
        <v>98365</v>
      </c>
    </row>
  </sheetData>
  <autoFilter ref="A11:I97" xr:uid="{00000000-0009-0000-0000-000013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3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A1:Q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7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7" ht="24" customHeight="1">
      <c r="A2" s="3" t="s">
        <v>220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7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7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  <c r="M5"/>
    </row>
    <row r="6" spans="1:17">
      <c r="C6" s="23" t="s">
        <v>3</v>
      </c>
      <c r="D6" s="52">
        <f>INDEX(D12:D97,MATCH(C6,C12:C97,0),0)</f>
        <v>604</v>
      </c>
      <c r="E6" s="53">
        <f>INDEX(E12:E97,MATCH(C6,C12:C97,0),0)</f>
        <v>506</v>
      </c>
      <c r="F6" s="53">
        <f>SUM(D6:E6)</f>
        <v>1110</v>
      </c>
      <c r="G6" s="54">
        <f>_xlfn.RANK.EQ(F6,$F$12:$F$97,0)</f>
        <v>38</v>
      </c>
      <c r="H6" s="55">
        <f>E6/F6</f>
        <v>0.45585585585585586</v>
      </c>
      <c r="I6" s="56">
        <f>_xlfn.RANK.EQ(H6,$H$12:$H$97,0)</f>
        <v>22</v>
      </c>
    </row>
    <row r="7" spans="1:17">
      <c r="C7" s="24" t="s">
        <v>20</v>
      </c>
      <c r="D7" s="97">
        <f>ROUND(SUMIF($B$12:$B$97,"G",D12:D97)/(COUNTIFS(B12:B97,"G",D12:D97,"&lt;&gt;")),1)</f>
        <v>833.5</v>
      </c>
      <c r="E7" s="98">
        <f>ROUND(SUMIF($B$12:$B$97,"G",E12:E97)/(COUNTIFS(B12:B97,"G",D12:D97,"&lt;&gt;")),1)</f>
        <v>578.9</v>
      </c>
      <c r="F7" s="98">
        <f>ROUND(SUM(D7:E7),1)</f>
        <v>1412.4</v>
      </c>
      <c r="G7" s="26"/>
      <c r="H7" s="27">
        <f>E7/F7</f>
        <v>0.40986972529028598</v>
      </c>
      <c r="I7" s="28"/>
      <c r="K7"/>
      <c r="N7" s="22"/>
      <c r="O7" s="22"/>
      <c r="P7" s="22"/>
      <c r="Q7" s="22"/>
    </row>
    <row r="8" spans="1:17" ht="14.25" thickBot="1">
      <c r="C8" s="29" t="s">
        <v>21</v>
      </c>
      <c r="D8" s="99">
        <f>ROUND(AVERAGE(D12:D97),1)</f>
        <v>738.4</v>
      </c>
      <c r="E8" s="100">
        <f>ROUND(AVERAGE(E12:E97),1)</f>
        <v>456.6</v>
      </c>
      <c r="F8" s="100">
        <f>ROUND(SUM(D8:E8),1)</f>
        <v>1195</v>
      </c>
      <c r="G8" s="32"/>
      <c r="H8" s="33">
        <f>E8/F8</f>
        <v>0.38209205020920506</v>
      </c>
      <c r="I8" s="34"/>
    </row>
    <row r="9" spans="1:17" ht="21" customHeight="1" thickBot="1">
      <c r="D9" s="60"/>
      <c r="K9"/>
      <c r="N9" s="22"/>
      <c r="O9" s="22"/>
      <c r="P9" s="22"/>
      <c r="Q9" s="22"/>
    </row>
    <row r="10" spans="1:17" ht="21" customHeight="1">
      <c r="D10" s="353" t="str" cm="1">
        <f t="array" aca="1" ref="D10" ca="1">RIGHT(CELL("filename",A1),4)&amp;"年度（基準日：５月１日）"</f>
        <v>2021年度（基準日：５月１日）</v>
      </c>
      <c r="E10" s="354"/>
      <c r="F10" s="354"/>
      <c r="G10" s="354"/>
      <c r="H10" s="354"/>
      <c r="I10" s="355"/>
    </row>
    <row r="11" spans="1:17" ht="27">
      <c r="A11" s="14" t="s">
        <v>22</v>
      </c>
      <c r="B11" s="35" t="s">
        <v>23</v>
      </c>
      <c r="C11" s="14" t="s">
        <v>15</v>
      </c>
      <c r="D11" s="61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62" t="s">
        <v>19</v>
      </c>
    </row>
    <row r="12" spans="1:17">
      <c r="A12" s="1" t="s">
        <v>24</v>
      </c>
      <c r="B12" s="1" t="s">
        <v>268</v>
      </c>
      <c r="C12" s="1" t="s">
        <v>25</v>
      </c>
      <c r="D12" s="72">
        <v>1787</v>
      </c>
      <c r="E12" s="2">
        <v>759</v>
      </c>
      <c r="F12" s="41">
        <f t="shared" ref="F12:F42" si="0">SUM(D12:E12)</f>
        <v>2546</v>
      </c>
      <c r="G12" s="42">
        <f t="shared" ref="G12:G42" si="1">_xlfn.RANK.EQ(F12,$F$12:$F$97,0)</f>
        <v>6</v>
      </c>
      <c r="H12" s="43">
        <f t="shared" ref="H12:H42" si="2">E12/F12</f>
        <v>0.29811468970934801</v>
      </c>
      <c r="I12" s="63">
        <f t="shared" ref="I12:I42" si="3">_xlfn.RANK.EQ(H12,$H$12:$H$97,0)</f>
        <v>67</v>
      </c>
    </row>
    <row r="13" spans="1:17">
      <c r="A13" s="1" t="s">
        <v>26</v>
      </c>
      <c r="B13" s="1" t="s">
        <v>269</v>
      </c>
      <c r="C13" s="1" t="s">
        <v>27</v>
      </c>
      <c r="D13" s="25">
        <v>548</v>
      </c>
      <c r="E13" s="2">
        <v>679</v>
      </c>
      <c r="F13" s="41">
        <f t="shared" si="0"/>
        <v>1227</v>
      </c>
      <c r="G13" s="42">
        <f t="shared" si="1"/>
        <v>34</v>
      </c>
      <c r="H13" s="43">
        <f t="shared" si="2"/>
        <v>0.55338223308883461</v>
      </c>
      <c r="I13" s="63">
        <f t="shared" si="3"/>
        <v>18</v>
      </c>
    </row>
    <row r="14" spans="1:17">
      <c r="A14" s="1" t="s">
        <v>28</v>
      </c>
      <c r="B14" s="1" t="s">
        <v>270</v>
      </c>
      <c r="C14" s="1" t="s">
        <v>29</v>
      </c>
      <c r="D14" s="25">
        <v>534</v>
      </c>
      <c r="E14" s="2">
        <v>87</v>
      </c>
      <c r="F14" s="41">
        <f t="shared" si="0"/>
        <v>621</v>
      </c>
      <c r="G14" s="42">
        <f t="shared" si="1"/>
        <v>60</v>
      </c>
      <c r="H14" s="43">
        <f t="shared" si="2"/>
        <v>0.14009661835748793</v>
      </c>
      <c r="I14" s="63">
        <f t="shared" si="3"/>
        <v>80</v>
      </c>
    </row>
    <row r="15" spans="1:17">
      <c r="A15" s="1" t="s">
        <v>30</v>
      </c>
      <c r="B15" s="1" t="s">
        <v>271</v>
      </c>
      <c r="C15" s="1" t="s">
        <v>31</v>
      </c>
      <c r="D15" s="25">
        <v>307</v>
      </c>
      <c r="E15" s="2">
        <v>239</v>
      </c>
      <c r="F15" s="41">
        <f t="shared" si="0"/>
        <v>546</v>
      </c>
      <c r="G15" s="42">
        <f t="shared" si="1"/>
        <v>62</v>
      </c>
      <c r="H15" s="43">
        <f t="shared" si="2"/>
        <v>0.43772893772893773</v>
      </c>
      <c r="I15" s="63">
        <f t="shared" si="3"/>
        <v>28</v>
      </c>
    </row>
    <row r="16" spans="1:17">
      <c r="A16" s="1" t="s">
        <v>32</v>
      </c>
      <c r="B16" s="1" t="s">
        <v>270</v>
      </c>
      <c r="C16" s="1" t="s">
        <v>33</v>
      </c>
      <c r="D16" s="25">
        <v>94</v>
      </c>
      <c r="E16" s="2">
        <v>156</v>
      </c>
      <c r="F16" s="41">
        <f t="shared" si="0"/>
        <v>250</v>
      </c>
      <c r="G16" s="42">
        <f t="shared" si="1"/>
        <v>72</v>
      </c>
      <c r="H16" s="43">
        <f t="shared" si="2"/>
        <v>0.624</v>
      </c>
      <c r="I16" s="63">
        <f t="shared" si="3"/>
        <v>9</v>
      </c>
    </row>
    <row r="17" spans="1:9">
      <c r="A17" s="1" t="s">
        <v>34</v>
      </c>
      <c r="B17" s="1" t="s">
        <v>270</v>
      </c>
      <c r="C17" s="1" t="s">
        <v>35</v>
      </c>
      <c r="D17" s="25">
        <v>370</v>
      </c>
      <c r="E17" s="2">
        <v>41</v>
      </c>
      <c r="F17" s="41">
        <f t="shared" si="0"/>
        <v>411</v>
      </c>
      <c r="G17" s="42">
        <f t="shared" si="1"/>
        <v>67</v>
      </c>
      <c r="H17" s="43">
        <f t="shared" si="2"/>
        <v>9.9756690997566913E-2</v>
      </c>
      <c r="I17" s="63">
        <f t="shared" si="3"/>
        <v>82</v>
      </c>
    </row>
    <row r="18" spans="1:9">
      <c r="A18" s="1" t="s">
        <v>36</v>
      </c>
      <c r="B18" s="1" t="s">
        <v>272</v>
      </c>
      <c r="C18" s="1" t="s">
        <v>37</v>
      </c>
      <c r="D18" s="25">
        <v>57</v>
      </c>
      <c r="E18" s="2">
        <v>98</v>
      </c>
      <c r="F18" s="41">
        <f t="shared" si="0"/>
        <v>155</v>
      </c>
      <c r="G18" s="42">
        <f t="shared" si="1"/>
        <v>77</v>
      </c>
      <c r="H18" s="43">
        <f t="shared" si="2"/>
        <v>0.63225806451612898</v>
      </c>
      <c r="I18" s="63">
        <f t="shared" si="3"/>
        <v>7</v>
      </c>
    </row>
    <row r="19" spans="1:9">
      <c r="A19" s="1" t="s">
        <v>38</v>
      </c>
      <c r="B19" s="1" t="s">
        <v>273</v>
      </c>
      <c r="C19" s="1" t="s">
        <v>39</v>
      </c>
      <c r="D19" s="25">
        <v>728</v>
      </c>
      <c r="E19" s="2">
        <v>643</v>
      </c>
      <c r="F19" s="41">
        <f t="shared" si="0"/>
        <v>1371</v>
      </c>
      <c r="G19" s="42">
        <f t="shared" si="1"/>
        <v>28</v>
      </c>
      <c r="H19" s="43">
        <f t="shared" si="2"/>
        <v>0.46900072939460247</v>
      </c>
      <c r="I19" s="63">
        <f t="shared" si="3"/>
        <v>21</v>
      </c>
    </row>
    <row r="20" spans="1:9">
      <c r="A20" s="1" t="s">
        <v>40</v>
      </c>
      <c r="B20" s="1" t="s">
        <v>274</v>
      </c>
      <c r="C20" s="1" t="s">
        <v>41</v>
      </c>
      <c r="D20" s="25">
        <v>632</v>
      </c>
      <c r="E20" s="2">
        <v>436</v>
      </c>
      <c r="F20" s="41">
        <f t="shared" si="0"/>
        <v>1068</v>
      </c>
      <c r="G20" s="42">
        <f t="shared" si="1"/>
        <v>40</v>
      </c>
      <c r="H20" s="43">
        <f t="shared" si="2"/>
        <v>0.40823970037453183</v>
      </c>
      <c r="I20" s="63">
        <f t="shared" si="3"/>
        <v>38</v>
      </c>
    </row>
    <row r="21" spans="1:9">
      <c r="A21" s="1" t="s">
        <v>42</v>
      </c>
      <c r="B21" s="1" t="s">
        <v>268</v>
      </c>
      <c r="C21" s="1" t="s">
        <v>43</v>
      </c>
      <c r="D21" s="25">
        <v>1743</v>
      </c>
      <c r="E21" s="2">
        <v>677</v>
      </c>
      <c r="F21" s="41">
        <f t="shared" si="0"/>
        <v>2420</v>
      </c>
      <c r="G21" s="42">
        <f t="shared" si="1"/>
        <v>7</v>
      </c>
      <c r="H21" s="43">
        <f t="shared" si="2"/>
        <v>0.27975206611570247</v>
      </c>
      <c r="I21" s="63">
        <f t="shared" si="3"/>
        <v>69</v>
      </c>
    </row>
    <row r="22" spans="1:9">
      <c r="A22" s="1" t="s">
        <v>44</v>
      </c>
      <c r="B22" s="1" t="s">
        <v>269</v>
      </c>
      <c r="C22" s="1" t="s">
        <v>45</v>
      </c>
      <c r="D22" s="25">
        <v>146</v>
      </c>
      <c r="E22" s="2">
        <v>213</v>
      </c>
      <c r="F22" s="41">
        <f t="shared" si="0"/>
        <v>359</v>
      </c>
      <c r="G22" s="42">
        <f t="shared" si="1"/>
        <v>68</v>
      </c>
      <c r="H22" s="43">
        <f t="shared" si="2"/>
        <v>0.59331476323119781</v>
      </c>
      <c r="I22" s="63">
        <f t="shared" si="3"/>
        <v>11</v>
      </c>
    </row>
    <row r="23" spans="1:9">
      <c r="A23" s="1" t="s">
        <v>46</v>
      </c>
      <c r="B23" s="1" t="s">
        <v>273</v>
      </c>
      <c r="C23" s="1" t="s">
        <v>47</v>
      </c>
      <c r="D23" s="25">
        <v>602</v>
      </c>
      <c r="E23" s="2">
        <v>383</v>
      </c>
      <c r="F23" s="41">
        <f t="shared" si="0"/>
        <v>985</v>
      </c>
      <c r="G23" s="42">
        <f t="shared" si="1"/>
        <v>45</v>
      </c>
      <c r="H23" s="43">
        <f t="shared" si="2"/>
        <v>0.38883248730964465</v>
      </c>
      <c r="I23" s="63">
        <f t="shared" si="3"/>
        <v>46</v>
      </c>
    </row>
    <row r="24" spans="1:9">
      <c r="A24" s="1" t="s">
        <v>48</v>
      </c>
      <c r="B24" s="1" t="s">
        <v>273</v>
      </c>
      <c r="C24" s="1" t="s">
        <v>49</v>
      </c>
      <c r="D24" s="25">
        <v>1057</v>
      </c>
      <c r="E24" s="2">
        <v>633</v>
      </c>
      <c r="F24" s="41">
        <f t="shared" si="0"/>
        <v>1690</v>
      </c>
      <c r="G24" s="42">
        <f t="shared" si="1"/>
        <v>23</v>
      </c>
      <c r="H24" s="43">
        <f t="shared" si="2"/>
        <v>0.37455621301775149</v>
      </c>
      <c r="I24" s="63">
        <f t="shared" si="3"/>
        <v>53</v>
      </c>
    </row>
    <row r="25" spans="1:9">
      <c r="A25" s="1" t="s">
        <v>50</v>
      </c>
      <c r="B25" s="1" t="s">
        <v>271</v>
      </c>
      <c r="C25" s="1" t="s">
        <v>51</v>
      </c>
      <c r="D25" s="25">
        <v>549</v>
      </c>
      <c r="E25" s="2">
        <v>442</v>
      </c>
      <c r="F25" s="41">
        <f t="shared" si="0"/>
        <v>991</v>
      </c>
      <c r="G25" s="42">
        <f t="shared" si="1"/>
        <v>44</v>
      </c>
      <c r="H25" s="43">
        <f t="shared" si="2"/>
        <v>0.44601412714429867</v>
      </c>
      <c r="I25" s="63">
        <f t="shared" si="3"/>
        <v>25</v>
      </c>
    </row>
    <row r="26" spans="1:9">
      <c r="A26" s="1" t="s">
        <v>52</v>
      </c>
      <c r="B26" s="1" t="s">
        <v>274</v>
      </c>
      <c r="C26" s="1" t="s">
        <v>53</v>
      </c>
      <c r="D26" s="25">
        <v>994</v>
      </c>
      <c r="E26" s="2">
        <v>610</v>
      </c>
      <c r="F26" s="41">
        <f t="shared" si="0"/>
        <v>1604</v>
      </c>
      <c r="G26" s="42">
        <f t="shared" si="1"/>
        <v>25</v>
      </c>
      <c r="H26" s="43">
        <f t="shared" si="2"/>
        <v>0.38029925187032421</v>
      </c>
      <c r="I26" s="63">
        <f t="shared" si="3"/>
        <v>52</v>
      </c>
    </row>
    <row r="27" spans="1:9">
      <c r="A27" s="1" t="s">
        <v>54</v>
      </c>
      <c r="B27" s="1" t="s">
        <v>268</v>
      </c>
      <c r="C27" s="1" t="s">
        <v>55</v>
      </c>
      <c r="D27" s="25">
        <v>1309</v>
      </c>
      <c r="E27" s="2">
        <v>823</v>
      </c>
      <c r="F27" s="41">
        <f t="shared" si="0"/>
        <v>2132</v>
      </c>
      <c r="G27" s="42">
        <f t="shared" si="1"/>
        <v>13</v>
      </c>
      <c r="H27" s="43">
        <f t="shared" si="2"/>
        <v>0.38602251407129456</v>
      </c>
      <c r="I27" s="63">
        <f t="shared" si="3"/>
        <v>49</v>
      </c>
    </row>
    <row r="28" spans="1:9">
      <c r="A28" s="1" t="s">
        <v>56</v>
      </c>
      <c r="B28" s="1" t="s">
        <v>271</v>
      </c>
      <c r="C28" s="1" t="s">
        <v>57</v>
      </c>
      <c r="D28" s="25">
        <v>52</v>
      </c>
      <c r="E28" s="2">
        <v>17</v>
      </c>
      <c r="F28" s="41">
        <f t="shared" si="0"/>
        <v>69</v>
      </c>
      <c r="G28" s="42">
        <f t="shared" si="1"/>
        <v>82</v>
      </c>
      <c r="H28" s="43">
        <f t="shared" si="2"/>
        <v>0.24637681159420291</v>
      </c>
      <c r="I28" s="63">
        <f t="shared" si="3"/>
        <v>72</v>
      </c>
    </row>
    <row r="29" spans="1:9">
      <c r="A29" s="1" t="s">
        <v>58</v>
      </c>
      <c r="B29" s="1" t="s">
        <v>274</v>
      </c>
      <c r="C29" s="1" t="s">
        <v>59</v>
      </c>
      <c r="D29" s="25">
        <v>562</v>
      </c>
      <c r="E29" s="2">
        <v>367</v>
      </c>
      <c r="F29" s="41">
        <f t="shared" si="0"/>
        <v>929</v>
      </c>
      <c r="G29" s="42">
        <f t="shared" si="1"/>
        <v>51</v>
      </c>
      <c r="H29" s="43">
        <f t="shared" si="2"/>
        <v>0.39504843918191601</v>
      </c>
      <c r="I29" s="63">
        <f t="shared" si="3"/>
        <v>44</v>
      </c>
    </row>
    <row r="30" spans="1:9">
      <c r="A30" s="1" t="s">
        <v>60</v>
      </c>
      <c r="B30" s="1" t="s">
        <v>273</v>
      </c>
      <c r="C30" s="1" t="s">
        <v>61</v>
      </c>
      <c r="D30" s="25">
        <v>640</v>
      </c>
      <c r="E30" s="2">
        <v>502</v>
      </c>
      <c r="F30" s="41">
        <f t="shared" si="0"/>
        <v>1142</v>
      </c>
      <c r="G30" s="42">
        <f t="shared" si="1"/>
        <v>37</v>
      </c>
      <c r="H30" s="43">
        <f t="shared" si="2"/>
        <v>0.43957968476357268</v>
      </c>
      <c r="I30" s="63">
        <f t="shared" si="3"/>
        <v>27</v>
      </c>
    </row>
    <row r="31" spans="1:9">
      <c r="A31" s="1" t="s">
        <v>62</v>
      </c>
      <c r="B31" s="1" t="s">
        <v>274</v>
      </c>
      <c r="C31" s="1" t="s">
        <v>63</v>
      </c>
      <c r="D31" s="25">
        <v>1068</v>
      </c>
      <c r="E31" s="2">
        <v>530</v>
      </c>
      <c r="F31" s="41">
        <f t="shared" si="0"/>
        <v>1598</v>
      </c>
      <c r="G31" s="42">
        <f t="shared" si="1"/>
        <v>26</v>
      </c>
      <c r="H31" s="43">
        <f t="shared" si="2"/>
        <v>0.33166458072590738</v>
      </c>
      <c r="I31" s="63">
        <f t="shared" si="3"/>
        <v>60</v>
      </c>
    </row>
    <row r="32" spans="1:9">
      <c r="A32" s="1" t="s">
        <v>64</v>
      </c>
      <c r="B32" s="1" t="s">
        <v>268</v>
      </c>
      <c r="C32" s="1" t="s">
        <v>65</v>
      </c>
      <c r="D32" s="25">
        <v>1415</v>
      </c>
      <c r="E32" s="2">
        <v>939</v>
      </c>
      <c r="F32" s="41">
        <f t="shared" si="0"/>
        <v>2354</v>
      </c>
      <c r="G32" s="42">
        <f t="shared" si="1"/>
        <v>9</v>
      </c>
      <c r="H32" s="43">
        <f t="shared" si="2"/>
        <v>0.39889549702633814</v>
      </c>
      <c r="I32" s="63">
        <f t="shared" si="3"/>
        <v>41</v>
      </c>
    </row>
    <row r="33" spans="1:9">
      <c r="A33" s="1" t="s">
        <v>66</v>
      </c>
      <c r="B33" s="1" t="s">
        <v>268</v>
      </c>
      <c r="C33" s="1" t="s">
        <v>67</v>
      </c>
      <c r="D33" s="25">
        <v>2466</v>
      </c>
      <c r="E33" s="2">
        <v>664</v>
      </c>
      <c r="F33" s="41">
        <f t="shared" si="0"/>
        <v>3130</v>
      </c>
      <c r="G33" s="42">
        <f t="shared" si="1"/>
        <v>2</v>
      </c>
      <c r="H33" s="43">
        <f t="shared" si="2"/>
        <v>0.21214057507987222</v>
      </c>
      <c r="I33" s="63">
        <f t="shared" si="3"/>
        <v>75</v>
      </c>
    </row>
    <row r="34" spans="1:9">
      <c r="A34" s="1" t="s">
        <v>68</v>
      </c>
      <c r="B34" s="1" t="s">
        <v>272</v>
      </c>
      <c r="C34" s="1" t="s">
        <v>69</v>
      </c>
      <c r="D34" s="25">
        <v>88</v>
      </c>
      <c r="E34" s="2">
        <v>193</v>
      </c>
      <c r="F34" s="41">
        <f t="shared" si="0"/>
        <v>281</v>
      </c>
      <c r="G34" s="42">
        <f t="shared" si="1"/>
        <v>70</v>
      </c>
      <c r="H34" s="43">
        <f t="shared" si="2"/>
        <v>0.68683274021352314</v>
      </c>
      <c r="I34" s="63">
        <f t="shared" si="3"/>
        <v>3</v>
      </c>
    </row>
    <row r="35" spans="1:9">
      <c r="A35" s="1" t="s">
        <v>70</v>
      </c>
      <c r="B35" s="1" t="s">
        <v>271</v>
      </c>
      <c r="C35" s="1" t="s">
        <v>71</v>
      </c>
      <c r="D35" s="25">
        <v>282</v>
      </c>
      <c r="E35" s="2">
        <v>487</v>
      </c>
      <c r="F35" s="41">
        <f t="shared" si="0"/>
        <v>769</v>
      </c>
      <c r="G35" s="42">
        <f t="shared" si="1"/>
        <v>57</v>
      </c>
      <c r="H35" s="43">
        <f t="shared" si="2"/>
        <v>0.63328998699609884</v>
      </c>
      <c r="I35" s="63">
        <f t="shared" si="3"/>
        <v>6</v>
      </c>
    </row>
    <row r="36" spans="1:9">
      <c r="A36" s="1" t="s">
        <v>72</v>
      </c>
      <c r="B36" s="1" t="s">
        <v>271</v>
      </c>
      <c r="C36" s="1" t="s">
        <v>73</v>
      </c>
      <c r="D36" s="25">
        <v>174</v>
      </c>
      <c r="E36" s="2">
        <v>297</v>
      </c>
      <c r="F36" s="41">
        <f t="shared" si="0"/>
        <v>471</v>
      </c>
      <c r="G36" s="42">
        <f t="shared" si="1"/>
        <v>65</v>
      </c>
      <c r="H36" s="43">
        <f t="shared" si="2"/>
        <v>0.63057324840764328</v>
      </c>
      <c r="I36" s="63">
        <f t="shared" si="3"/>
        <v>8</v>
      </c>
    </row>
    <row r="37" spans="1:9">
      <c r="A37" s="1" t="s">
        <v>74</v>
      </c>
      <c r="B37" s="1" t="s">
        <v>270</v>
      </c>
      <c r="C37" s="1" t="s">
        <v>75</v>
      </c>
      <c r="D37" s="25">
        <v>804</v>
      </c>
      <c r="E37" s="2">
        <v>152</v>
      </c>
      <c r="F37" s="41">
        <f t="shared" si="0"/>
        <v>956</v>
      </c>
      <c r="G37" s="42">
        <f t="shared" si="1"/>
        <v>46</v>
      </c>
      <c r="H37" s="43">
        <f t="shared" si="2"/>
        <v>0.15899581589958159</v>
      </c>
      <c r="I37" s="63">
        <f t="shared" si="3"/>
        <v>78</v>
      </c>
    </row>
    <row r="38" spans="1:9">
      <c r="A38" s="1" t="s">
        <v>76</v>
      </c>
      <c r="B38" s="1" t="s">
        <v>274</v>
      </c>
      <c r="C38" s="1" t="s">
        <v>77</v>
      </c>
      <c r="D38" s="25">
        <v>0</v>
      </c>
      <c r="E38" s="2">
        <v>473</v>
      </c>
      <c r="F38" s="41">
        <f t="shared" si="0"/>
        <v>473</v>
      </c>
      <c r="G38" s="42">
        <f t="shared" si="1"/>
        <v>64</v>
      </c>
      <c r="H38" s="43">
        <f t="shared" si="2"/>
        <v>1</v>
      </c>
      <c r="I38" s="63">
        <f t="shared" si="3"/>
        <v>1</v>
      </c>
    </row>
    <row r="39" spans="1:9">
      <c r="A39" s="1" t="s">
        <v>78</v>
      </c>
      <c r="B39" s="1" t="s">
        <v>269</v>
      </c>
      <c r="C39" s="1" t="s">
        <v>79</v>
      </c>
      <c r="D39" s="25">
        <v>448</v>
      </c>
      <c r="E39" s="2">
        <v>608</v>
      </c>
      <c r="F39" s="41">
        <f t="shared" si="0"/>
        <v>1056</v>
      </c>
      <c r="G39" s="42">
        <f t="shared" si="1"/>
        <v>42</v>
      </c>
      <c r="H39" s="43">
        <f t="shared" si="2"/>
        <v>0.5757575757575758</v>
      </c>
      <c r="I39" s="63">
        <f t="shared" si="3"/>
        <v>15</v>
      </c>
    </row>
    <row r="40" spans="1:9">
      <c r="A40" s="1" t="s">
        <v>80</v>
      </c>
      <c r="B40" s="1" t="s">
        <v>270</v>
      </c>
      <c r="C40" s="1" t="s">
        <v>81</v>
      </c>
      <c r="D40" s="25">
        <v>535</v>
      </c>
      <c r="E40" s="2">
        <v>318</v>
      </c>
      <c r="F40" s="41">
        <f t="shared" si="0"/>
        <v>853</v>
      </c>
      <c r="G40" s="42">
        <f t="shared" si="1"/>
        <v>54</v>
      </c>
      <c r="H40" s="43">
        <f t="shared" si="2"/>
        <v>0.37280187573270807</v>
      </c>
      <c r="I40" s="63">
        <f t="shared" si="3"/>
        <v>54</v>
      </c>
    </row>
    <row r="41" spans="1:9">
      <c r="A41" s="1" t="s">
        <v>82</v>
      </c>
      <c r="B41" s="1" t="s">
        <v>270</v>
      </c>
      <c r="C41" s="1" t="s">
        <v>83</v>
      </c>
      <c r="D41" s="25">
        <v>633</v>
      </c>
      <c r="E41" s="2">
        <v>103</v>
      </c>
      <c r="F41" s="41">
        <f t="shared" si="0"/>
        <v>736</v>
      </c>
      <c r="G41" s="42">
        <f t="shared" si="1"/>
        <v>58</v>
      </c>
      <c r="H41" s="43">
        <f t="shared" si="2"/>
        <v>0.13994565217391305</v>
      </c>
      <c r="I41" s="63">
        <f t="shared" si="3"/>
        <v>81</v>
      </c>
    </row>
    <row r="42" spans="1:9">
      <c r="A42" s="1" t="s">
        <v>84</v>
      </c>
      <c r="B42" s="1" t="s">
        <v>271</v>
      </c>
      <c r="C42" s="1" t="s">
        <v>85</v>
      </c>
      <c r="D42" s="25">
        <v>709</v>
      </c>
      <c r="E42" s="2">
        <v>306</v>
      </c>
      <c r="F42" s="41">
        <f t="shared" si="0"/>
        <v>1015</v>
      </c>
      <c r="G42" s="42">
        <f t="shared" si="1"/>
        <v>43</v>
      </c>
      <c r="H42" s="43">
        <f t="shared" si="2"/>
        <v>0.30147783251231525</v>
      </c>
      <c r="I42" s="63">
        <f t="shared" si="3"/>
        <v>65</v>
      </c>
    </row>
    <row r="43" spans="1:9">
      <c r="A43" s="76" t="s">
        <v>86</v>
      </c>
      <c r="B43" s="76" t="s">
        <v>275</v>
      </c>
      <c r="C43" s="76" t="s">
        <v>87</v>
      </c>
      <c r="D43" s="64"/>
      <c r="E43" s="44"/>
      <c r="F43" s="45"/>
      <c r="G43" s="46"/>
      <c r="H43" s="47"/>
      <c r="I43" s="65"/>
    </row>
    <row r="44" spans="1:9">
      <c r="A44" s="1" t="s">
        <v>88</v>
      </c>
      <c r="B44" s="1" t="s">
        <v>270</v>
      </c>
      <c r="C44" s="1" t="s">
        <v>89</v>
      </c>
      <c r="D44" s="25">
        <v>314</v>
      </c>
      <c r="E44" s="2">
        <v>143</v>
      </c>
      <c r="F44" s="41">
        <f>SUM(D44:E44)</f>
        <v>457</v>
      </c>
      <c r="G44" s="42">
        <f>_xlfn.RANK.EQ(F44,$F$12:$F$97,0)</f>
        <v>66</v>
      </c>
      <c r="H44" s="43">
        <f>E44/F44</f>
        <v>0.31291028446389496</v>
      </c>
      <c r="I44" s="63">
        <f>_xlfn.RANK.EQ(H44,$H$12:$H$97,0)</f>
        <v>64</v>
      </c>
    </row>
    <row r="45" spans="1:9">
      <c r="A45" s="1" t="s">
        <v>90</v>
      </c>
      <c r="B45" s="1" t="s">
        <v>274</v>
      </c>
      <c r="C45" s="1" t="s">
        <v>91</v>
      </c>
      <c r="D45" s="25">
        <v>1228</v>
      </c>
      <c r="E45" s="2">
        <v>469</v>
      </c>
      <c r="F45" s="41">
        <f>SUM(D45:E45)</f>
        <v>1697</v>
      </c>
      <c r="G45" s="42">
        <f>_xlfn.RANK.EQ(F45,$F$12:$F$97,0)</f>
        <v>22</v>
      </c>
      <c r="H45" s="43">
        <f>E45/F45</f>
        <v>0.27637006482027104</v>
      </c>
      <c r="I45" s="63">
        <f>_xlfn.RANK.EQ(H45,$H$12:$H$97,0)</f>
        <v>70</v>
      </c>
    </row>
    <row r="46" spans="1:9">
      <c r="A46" s="76" t="s">
        <v>92</v>
      </c>
      <c r="B46" s="76" t="s">
        <v>275</v>
      </c>
      <c r="C46" s="76" t="s">
        <v>93</v>
      </c>
      <c r="D46" s="64"/>
      <c r="E46" s="44"/>
      <c r="F46" s="45"/>
      <c r="G46" s="46"/>
      <c r="H46" s="47"/>
      <c r="I46" s="65"/>
    </row>
    <row r="47" spans="1:9">
      <c r="A47" s="1" t="s">
        <v>94</v>
      </c>
      <c r="B47" s="1" t="s">
        <v>268</v>
      </c>
      <c r="C47" s="1" t="s">
        <v>95</v>
      </c>
      <c r="D47" s="25">
        <v>1407</v>
      </c>
      <c r="E47" s="2">
        <v>886</v>
      </c>
      <c r="F47" s="41">
        <f>SUM(D47:E47)</f>
        <v>2293</v>
      </c>
      <c r="G47" s="42">
        <f>_xlfn.RANK.EQ(F47,$F$12:$F$97,0)</f>
        <v>10</v>
      </c>
      <c r="H47" s="43">
        <f>E47/F47</f>
        <v>0.38639337112952465</v>
      </c>
      <c r="I47" s="63">
        <f>_xlfn.RANK.EQ(H47,$H$12:$H$97,0)</f>
        <v>48</v>
      </c>
    </row>
    <row r="48" spans="1:9">
      <c r="A48" s="1" t="s">
        <v>96</v>
      </c>
      <c r="B48" s="1" t="s">
        <v>270</v>
      </c>
      <c r="C48" s="1" t="s">
        <v>97</v>
      </c>
      <c r="D48" s="25">
        <v>77</v>
      </c>
      <c r="E48" s="2">
        <v>13</v>
      </c>
      <c r="F48" s="41">
        <f>SUM(D48:E48)</f>
        <v>90</v>
      </c>
      <c r="G48" s="42">
        <f>_xlfn.RANK.EQ(F48,$F$12:$F$97,0)</f>
        <v>80</v>
      </c>
      <c r="H48" s="43">
        <f>E48/F48</f>
        <v>0.14444444444444443</v>
      </c>
      <c r="I48" s="63">
        <f>_xlfn.RANK.EQ(H48,$H$12:$H$97,0)</f>
        <v>79</v>
      </c>
    </row>
    <row r="49" spans="1:9">
      <c r="A49" s="1" t="s">
        <v>98</v>
      </c>
      <c r="B49" s="1" t="s">
        <v>269</v>
      </c>
      <c r="C49" s="1" t="s">
        <v>99</v>
      </c>
      <c r="D49" s="25">
        <v>80</v>
      </c>
      <c r="E49" s="2">
        <v>84</v>
      </c>
      <c r="F49" s="41">
        <f>SUM(D49:E49)</f>
        <v>164</v>
      </c>
      <c r="G49" s="42">
        <f>_xlfn.RANK.EQ(F49,$F$12:$F$97,0)</f>
        <v>76</v>
      </c>
      <c r="H49" s="43">
        <f>E49/F49</f>
        <v>0.51219512195121952</v>
      </c>
      <c r="I49" s="63">
        <f>_xlfn.RANK.EQ(H49,$H$12:$H$97,0)</f>
        <v>20</v>
      </c>
    </row>
    <row r="50" spans="1:9">
      <c r="A50" s="1" t="s">
        <v>100</v>
      </c>
      <c r="B50" s="1" t="s">
        <v>273</v>
      </c>
      <c r="C50" s="1" t="s">
        <v>101</v>
      </c>
      <c r="D50" s="25">
        <v>1099</v>
      </c>
      <c r="E50" s="2">
        <v>733</v>
      </c>
      <c r="F50" s="41">
        <f>SUM(D50:E50)</f>
        <v>1832</v>
      </c>
      <c r="G50" s="42">
        <f>_xlfn.RANK.EQ(F50,$F$12:$F$97,0)</f>
        <v>18</v>
      </c>
      <c r="H50" s="43">
        <f>E50/F50</f>
        <v>0.40010917030567683</v>
      </c>
      <c r="I50" s="63">
        <f>_xlfn.RANK.EQ(H50,$H$12:$H$97,0)</f>
        <v>40</v>
      </c>
    </row>
    <row r="51" spans="1:9">
      <c r="A51" s="1" t="s">
        <v>102</v>
      </c>
      <c r="B51" s="1" t="s">
        <v>273</v>
      </c>
      <c r="C51" s="1" t="s">
        <v>103</v>
      </c>
      <c r="D51" s="25">
        <v>1027</v>
      </c>
      <c r="E51" s="2">
        <v>737</v>
      </c>
      <c r="F51" s="41">
        <f>SUM(D51:E51)</f>
        <v>1764</v>
      </c>
      <c r="G51" s="42">
        <f>_xlfn.RANK.EQ(F51,$F$12:$F$97,0)</f>
        <v>20</v>
      </c>
      <c r="H51" s="43">
        <f>E51/F51</f>
        <v>0.41780045351473921</v>
      </c>
      <c r="I51" s="63">
        <f>_xlfn.RANK.EQ(H51,$H$12:$H$97,0)</f>
        <v>35</v>
      </c>
    </row>
    <row r="52" spans="1:9">
      <c r="A52" s="76" t="s">
        <v>104</v>
      </c>
      <c r="B52" s="76" t="s">
        <v>275</v>
      </c>
      <c r="C52" s="76" t="s">
        <v>105</v>
      </c>
      <c r="D52" s="64"/>
      <c r="E52" s="44"/>
      <c r="F52" s="45"/>
      <c r="G52" s="46"/>
      <c r="H52" s="47"/>
      <c r="I52" s="65"/>
    </row>
    <row r="53" spans="1:9">
      <c r="A53" s="1" t="s">
        <v>106</v>
      </c>
      <c r="B53" s="1" t="s">
        <v>273</v>
      </c>
      <c r="C53" s="1" t="s">
        <v>107</v>
      </c>
      <c r="D53" s="25">
        <v>609</v>
      </c>
      <c r="E53" s="2">
        <v>286</v>
      </c>
      <c r="F53" s="41">
        <f t="shared" ref="F53:F97" si="4">SUM(D53:E53)</f>
        <v>895</v>
      </c>
      <c r="G53" s="42">
        <f t="shared" ref="G53:G97" si="5">_xlfn.RANK.EQ(F53,$F$12:$F$97,0)</f>
        <v>53</v>
      </c>
      <c r="H53" s="43">
        <f t="shared" ref="H53:H74" si="6">E53/F53</f>
        <v>0.31955307262569832</v>
      </c>
      <c r="I53" s="63">
        <f t="shared" ref="I53:I97" si="7">_xlfn.RANK.EQ(H53,$H$12:$H$97,0)</f>
        <v>63</v>
      </c>
    </row>
    <row r="54" spans="1:9">
      <c r="A54" s="1" t="s">
        <v>108</v>
      </c>
      <c r="B54" s="1" t="s">
        <v>273</v>
      </c>
      <c r="C54" s="1" t="s">
        <v>109</v>
      </c>
      <c r="D54" s="25">
        <v>565</v>
      </c>
      <c r="E54" s="2">
        <v>286</v>
      </c>
      <c r="F54" s="41">
        <f t="shared" si="4"/>
        <v>851</v>
      </c>
      <c r="G54" s="42">
        <f t="shared" si="5"/>
        <v>55</v>
      </c>
      <c r="H54" s="43">
        <f t="shared" si="6"/>
        <v>0.33607520564042304</v>
      </c>
      <c r="I54" s="63">
        <f t="shared" si="7"/>
        <v>58</v>
      </c>
    </row>
    <row r="55" spans="1:9">
      <c r="A55" s="1" t="s">
        <v>110</v>
      </c>
      <c r="B55" s="1" t="s">
        <v>273</v>
      </c>
      <c r="C55" s="1" t="s">
        <v>111</v>
      </c>
      <c r="D55" s="25">
        <v>1306</v>
      </c>
      <c r="E55" s="2">
        <v>717</v>
      </c>
      <c r="F55" s="41">
        <f t="shared" si="4"/>
        <v>2023</v>
      </c>
      <c r="G55" s="42">
        <f t="shared" si="5"/>
        <v>14</v>
      </c>
      <c r="H55" s="43">
        <f t="shared" si="6"/>
        <v>0.35442412259021255</v>
      </c>
      <c r="I55" s="63">
        <f t="shared" si="7"/>
        <v>56</v>
      </c>
    </row>
    <row r="56" spans="1:9">
      <c r="A56" s="1" t="s">
        <v>112</v>
      </c>
      <c r="B56" s="1" t="s">
        <v>273</v>
      </c>
      <c r="C56" s="1" t="s">
        <v>113</v>
      </c>
      <c r="D56" s="25">
        <v>723</v>
      </c>
      <c r="E56" s="2">
        <v>542</v>
      </c>
      <c r="F56" s="41">
        <f t="shared" si="4"/>
        <v>1265</v>
      </c>
      <c r="G56" s="42">
        <f t="shared" si="5"/>
        <v>33</v>
      </c>
      <c r="H56" s="43">
        <f t="shared" si="6"/>
        <v>0.42845849802371544</v>
      </c>
      <c r="I56" s="63">
        <f t="shared" si="7"/>
        <v>32</v>
      </c>
    </row>
    <row r="57" spans="1:9">
      <c r="A57" s="1" t="s">
        <v>114</v>
      </c>
      <c r="B57" s="1" t="s">
        <v>274</v>
      </c>
      <c r="C57" s="1" t="s">
        <v>115</v>
      </c>
      <c r="D57" s="25">
        <v>1327</v>
      </c>
      <c r="E57" s="2">
        <v>664</v>
      </c>
      <c r="F57" s="41">
        <f t="shared" si="4"/>
        <v>1991</v>
      </c>
      <c r="G57" s="42">
        <f t="shared" si="5"/>
        <v>15</v>
      </c>
      <c r="H57" s="43">
        <f t="shared" si="6"/>
        <v>0.33350075339025614</v>
      </c>
      <c r="I57" s="63">
        <f t="shared" si="7"/>
        <v>59</v>
      </c>
    </row>
    <row r="58" spans="1:9">
      <c r="A58" s="1" t="s">
        <v>116</v>
      </c>
      <c r="B58" s="1" t="s">
        <v>272</v>
      </c>
      <c r="C58" s="1" t="s">
        <v>117</v>
      </c>
      <c r="D58" s="25">
        <v>82</v>
      </c>
      <c r="E58" s="2">
        <v>93</v>
      </c>
      <c r="F58" s="41">
        <f t="shared" si="4"/>
        <v>175</v>
      </c>
      <c r="G58" s="42">
        <f t="shared" si="5"/>
        <v>74</v>
      </c>
      <c r="H58" s="43">
        <f t="shared" si="6"/>
        <v>0.53142857142857147</v>
      </c>
      <c r="I58" s="63">
        <f t="shared" si="7"/>
        <v>19</v>
      </c>
    </row>
    <row r="59" spans="1:9">
      <c r="A59" s="1" t="s">
        <v>118</v>
      </c>
      <c r="B59" s="1" t="s">
        <v>268</v>
      </c>
      <c r="C59" s="1" t="s">
        <v>119</v>
      </c>
      <c r="D59" s="25">
        <v>1471</v>
      </c>
      <c r="E59" s="2">
        <v>702</v>
      </c>
      <c r="F59" s="41">
        <f t="shared" si="4"/>
        <v>2173</v>
      </c>
      <c r="G59" s="42">
        <f t="shared" si="5"/>
        <v>12</v>
      </c>
      <c r="H59" s="43">
        <f t="shared" si="6"/>
        <v>0.32305568338702256</v>
      </c>
      <c r="I59" s="63">
        <f t="shared" si="7"/>
        <v>62</v>
      </c>
    </row>
    <row r="60" spans="1:9">
      <c r="A60" s="1" t="s">
        <v>120</v>
      </c>
      <c r="B60" s="1" t="s">
        <v>270</v>
      </c>
      <c r="C60" s="1" t="s">
        <v>121</v>
      </c>
      <c r="D60" s="25">
        <v>791</v>
      </c>
      <c r="E60" s="2">
        <v>154</v>
      </c>
      <c r="F60" s="41">
        <f t="shared" si="4"/>
        <v>945</v>
      </c>
      <c r="G60" s="42">
        <f t="shared" si="5"/>
        <v>49</v>
      </c>
      <c r="H60" s="43">
        <f t="shared" si="6"/>
        <v>0.16296296296296298</v>
      </c>
      <c r="I60" s="63">
        <f t="shared" si="7"/>
        <v>76</v>
      </c>
    </row>
    <row r="61" spans="1:9">
      <c r="A61" s="1" t="s">
        <v>122</v>
      </c>
      <c r="B61" s="1" t="s">
        <v>269</v>
      </c>
      <c r="C61" s="1" t="s">
        <v>123</v>
      </c>
      <c r="D61" s="25">
        <v>378</v>
      </c>
      <c r="E61" s="2">
        <v>519</v>
      </c>
      <c r="F61" s="41">
        <f t="shared" si="4"/>
        <v>897</v>
      </c>
      <c r="G61" s="42">
        <f t="shared" si="5"/>
        <v>52</v>
      </c>
      <c r="H61" s="43">
        <f t="shared" si="6"/>
        <v>0.57859531772575246</v>
      </c>
      <c r="I61" s="63">
        <f t="shared" si="7"/>
        <v>14</v>
      </c>
    </row>
    <row r="62" spans="1:9">
      <c r="A62" s="1" t="s">
        <v>124</v>
      </c>
      <c r="B62" s="1" t="s">
        <v>270</v>
      </c>
      <c r="C62" s="1" t="s">
        <v>125</v>
      </c>
      <c r="D62" s="25">
        <v>59</v>
      </c>
      <c r="E62" s="2">
        <v>18</v>
      </c>
      <c r="F62" s="41">
        <f t="shared" si="4"/>
        <v>77</v>
      </c>
      <c r="G62" s="42">
        <f t="shared" si="5"/>
        <v>81</v>
      </c>
      <c r="H62" s="43">
        <f t="shared" si="6"/>
        <v>0.23376623376623376</v>
      </c>
      <c r="I62" s="63">
        <f t="shared" si="7"/>
        <v>73</v>
      </c>
    </row>
    <row r="63" spans="1:9">
      <c r="A63" s="1" t="s">
        <v>126</v>
      </c>
      <c r="B63" s="1" t="s">
        <v>273</v>
      </c>
      <c r="C63" s="1" t="s">
        <v>127</v>
      </c>
      <c r="D63" s="25">
        <v>760</v>
      </c>
      <c r="E63" s="2">
        <v>575</v>
      </c>
      <c r="F63" s="41">
        <f t="shared" si="4"/>
        <v>1335</v>
      </c>
      <c r="G63" s="42">
        <f t="shared" si="5"/>
        <v>29</v>
      </c>
      <c r="H63" s="43">
        <f t="shared" si="6"/>
        <v>0.43071161048689138</v>
      </c>
      <c r="I63" s="63">
        <f t="shared" si="7"/>
        <v>31</v>
      </c>
    </row>
    <row r="64" spans="1:9">
      <c r="A64" s="1" t="s">
        <v>128</v>
      </c>
      <c r="B64" s="1" t="s">
        <v>271</v>
      </c>
      <c r="C64" s="1" t="s">
        <v>129</v>
      </c>
      <c r="D64" s="25">
        <v>483</v>
      </c>
      <c r="E64" s="2">
        <v>319</v>
      </c>
      <c r="F64" s="41">
        <f t="shared" si="4"/>
        <v>802</v>
      </c>
      <c r="G64" s="42">
        <f t="shared" si="5"/>
        <v>56</v>
      </c>
      <c r="H64" s="43">
        <f t="shared" si="6"/>
        <v>0.39775561097256856</v>
      </c>
      <c r="I64" s="63">
        <f t="shared" si="7"/>
        <v>43</v>
      </c>
    </row>
    <row r="65" spans="1:9">
      <c r="A65" s="1" t="s">
        <v>130</v>
      </c>
      <c r="B65" s="1" t="s">
        <v>272</v>
      </c>
      <c r="C65" s="1" t="s">
        <v>131</v>
      </c>
      <c r="D65" s="25">
        <v>55</v>
      </c>
      <c r="E65" s="2">
        <v>100</v>
      </c>
      <c r="F65" s="41">
        <f t="shared" si="4"/>
        <v>155</v>
      </c>
      <c r="G65" s="42">
        <f t="shared" si="5"/>
        <v>77</v>
      </c>
      <c r="H65" s="43">
        <f t="shared" si="6"/>
        <v>0.64516129032258063</v>
      </c>
      <c r="I65" s="63">
        <f t="shared" si="7"/>
        <v>4</v>
      </c>
    </row>
    <row r="66" spans="1:9">
      <c r="A66" s="1" t="s">
        <v>132</v>
      </c>
      <c r="B66" s="1" t="s">
        <v>268</v>
      </c>
      <c r="C66" s="1" t="s">
        <v>133</v>
      </c>
      <c r="D66" s="25">
        <v>2254</v>
      </c>
      <c r="E66" s="2">
        <v>655</v>
      </c>
      <c r="F66" s="41">
        <f t="shared" si="4"/>
        <v>2909</v>
      </c>
      <c r="G66" s="42">
        <f t="shared" si="5"/>
        <v>3</v>
      </c>
      <c r="H66" s="43">
        <f t="shared" si="6"/>
        <v>0.22516328635269853</v>
      </c>
      <c r="I66" s="63">
        <f t="shared" si="7"/>
        <v>74</v>
      </c>
    </row>
    <row r="67" spans="1:9">
      <c r="A67" s="1" t="s">
        <v>134</v>
      </c>
      <c r="B67" s="1" t="s">
        <v>269</v>
      </c>
      <c r="C67" s="1" t="s">
        <v>135</v>
      </c>
      <c r="D67" s="25">
        <v>134</v>
      </c>
      <c r="E67" s="2">
        <v>188</v>
      </c>
      <c r="F67" s="41">
        <f t="shared" si="4"/>
        <v>322</v>
      </c>
      <c r="G67" s="42">
        <f t="shared" si="5"/>
        <v>69</v>
      </c>
      <c r="H67" s="43">
        <f t="shared" si="6"/>
        <v>0.58385093167701863</v>
      </c>
      <c r="I67" s="63">
        <f t="shared" si="7"/>
        <v>12</v>
      </c>
    </row>
    <row r="68" spans="1:9">
      <c r="A68" s="1" t="s">
        <v>136</v>
      </c>
      <c r="B68" s="1" t="s">
        <v>270</v>
      </c>
      <c r="C68" s="1" t="s">
        <v>137</v>
      </c>
      <c r="D68" s="25">
        <v>428</v>
      </c>
      <c r="E68" s="2">
        <v>161</v>
      </c>
      <c r="F68" s="41">
        <f t="shared" si="4"/>
        <v>589</v>
      </c>
      <c r="G68" s="42">
        <f t="shared" si="5"/>
        <v>61</v>
      </c>
      <c r="H68" s="43">
        <f t="shared" si="6"/>
        <v>0.27334465195246183</v>
      </c>
      <c r="I68" s="63">
        <f t="shared" si="7"/>
        <v>71</v>
      </c>
    </row>
    <row r="69" spans="1:9">
      <c r="A69" s="1" t="s">
        <v>138</v>
      </c>
      <c r="B69" s="1" t="s">
        <v>268</v>
      </c>
      <c r="C69" s="1" t="s">
        <v>139</v>
      </c>
      <c r="D69" s="25">
        <v>2177</v>
      </c>
      <c r="E69" s="2">
        <v>1151</v>
      </c>
      <c r="F69" s="41">
        <f t="shared" si="4"/>
        <v>3328</v>
      </c>
      <c r="G69" s="42">
        <f t="shared" si="5"/>
        <v>1</v>
      </c>
      <c r="H69" s="43">
        <f t="shared" si="6"/>
        <v>0.34585336538461536</v>
      </c>
      <c r="I69" s="63">
        <f t="shared" si="7"/>
        <v>57</v>
      </c>
    </row>
    <row r="70" spans="1:9">
      <c r="A70" s="1" t="s">
        <v>140</v>
      </c>
      <c r="B70" s="1" t="s">
        <v>269</v>
      </c>
      <c r="C70" s="1" t="s">
        <v>141</v>
      </c>
      <c r="D70" s="25">
        <v>406</v>
      </c>
      <c r="E70" s="2">
        <v>544</v>
      </c>
      <c r="F70" s="41">
        <f t="shared" si="4"/>
        <v>950</v>
      </c>
      <c r="G70" s="42">
        <f t="shared" si="5"/>
        <v>48</v>
      </c>
      <c r="H70" s="43">
        <f t="shared" si="6"/>
        <v>0.57263157894736838</v>
      </c>
      <c r="I70" s="63">
        <f t="shared" si="7"/>
        <v>16</v>
      </c>
    </row>
    <row r="71" spans="1:9">
      <c r="A71" s="1" t="s">
        <v>142</v>
      </c>
      <c r="B71" s="1" t="s">
        <v>268</v>
      </c>
      <c r="C71" s="1" t="s">
        <v>143</v>
      </c>
      <c r="D71" s="25">
        <v>1657</v>
      </c>
      <c r="E71" s="2">
        <v>944</v>
      </c>
      <c r="F71" s="41">
        <f t="shared" si="4"/>
        <v>2601</v>
      </c>
      <c r="G71" s="42">
        <f t="shared" si="5"/>
        <v>5</v>
      </c>
      <c r="H71" s="43">
        <f t="shared" si="6"/>
        <v>0.36293733179546328</v>
      </c>
      <c r="I71" s="63">
        <f t="shared" si="7"/>
        <v>55</v>
      </c>
    </row>
    <row r="72" spans="1:9">
      <c r="A72" s="1" t="s">
        <v>144</v>
      </c>
      <c r="B72" s="1" t="s">
        <v>269</v>
      </c>
      <c r="C72" s="1" t="s">
        <v>145</v>
      </c>
      <c r="D72" s="25">
        <v>60</v>
      </c>
      <c r="E72" s="2">
        <v>106</v>
      </c>
      <c r="F72" s="41">
        <f t="shared" si="4"/>
        <v>166</v>
      </c>
      <c r="G72" s="42">
        <f t="shared" si="5"/>
        <v>75</v>
      </c>
      <c r="H72" s="43">
        <f t="shared" si="6"/>
        <v>0.63855421686746983</v>
      </c>
      <c r="I72" s="63">
        <f t="shared" si="7"/>
        <v>5</v>
      </c>
    </row>
    <row r="73" spans="1:9">
      <c r="A73" s="1" t="s">
        <v>146</v>
      </c>
      <c r="B73" s="1" t="s">
        <v>269</v>
      </c>
      <c r="C73" s="1" t="s">
        <v>147</v>
      </c>
      <c r="D73" s="25">
        <v>112</v>
      </c>
      <c r="E73" s="2">
        <v>157</v>
      </c>
      <c r="F73" s="41">
        <f t="shared" si="4"/>
        <v>269</v>
      </c>
      <c r="G73" s="42">
        <f t="shared" si="5"/>
        <v>71</v>
      </c>
      <c r="H73" s="43">
        <f t="shared" si="6"/>
        <v>0.58364312267657992</v>
      </c>
      <c r="I73" s="63">
        <f t="shared" si="7"/>
        <v>13</v>
      </c>
    </row>
    <row r="74" spans="1:9">
      <c r="A74" s="1" t="s">
        <v>148</v>
      </c>
      <c r="B74" s="1" t="s">
        <v>274</v>
      </c>
      <c r="C74" s="1" t="s">
        <v>149</v>
      </c>
      <c r="D74" s="25">
        <v>0</v>
      </c>
      <c r="E74" s="2">
        <v>501</v>
      </c>
      <c r="F74" s="41">
        <f t="shared" si="4"/>
        <v>501</v>
      </c>
      <c r="G74" s="42">
        <f t="shared" si="5"/>
        <v>63</v>
      </c>
      <c r="H74" s="43">
        <f t="shared" si="6"/>
        <v>1</v>
      </c>
      <c r="I74" s="63">
        <f t="shared" si="7"/>
        <v>1</v>
      </c>
    </row>
    <row r="75" spans="1:9">
      <c r="A75" s="76" t="s">
        <v>150</v>
      </c>
      <c r="B75" s="76" t="s">
        <v>275</v>
      </c>
      <c r="C75" s="76" t="s">
        <v>151</v>
      </c>
      <c r="D75" s="64"/>
      <c r="E75" s="44"/>
      <c r="F75" s="45"/>
      <c r="G75" s="46"/>
      <c r="H75" s="47"/>
      <c r="I75" s="65"/>
    </row>
    <row r="76" spans="1:9">
      <c r="A76" s="1" t="s">
        <v>152</v>
      </c>
      <c r="B76" s="1" t="s">
        <v>274</v>
      </c>
      <c r="C76" s="1" t="s">
        <v>153</v>
      </c>
      <c r="D76" s="25">
        <v>635</v>
      </c>
      <c r="E76" s="2">
        <v>304</v>
      </c>
      <c r="F76" s="41">
        <f t="shared" si="4"/>
        <v>939</v>
      </c>
      <c r="G76" s="42">
        <f t="shared" si="5"/>
        <v>50</v>
      </c>
      <c r="H76" s="43">
        <f t="shared" ref="H76:H97" si="8">E76/F76</f>
        <v>0.32374866879659214</v>
      </c>
      <c r="I76" s="63">
        <f t="shared" si="7"/>
        <v>61</v>
      </c>
    </row>
    <row r="77" spans="1:9">
      <c r="A77" s="1" t="s">
        <v>154</v>
      </c>
      <c r="B77" s="1" t="s">
        <v>273</v>
      </c>
      <c r="C77" s="1" t="s">
        <v>155</v>
      </c>
      <c r="D77" s="25">
        <v>681</v>
      </c>
      <c r="E77" s="2">
        <v>480</v>
      </c>
      <c r="F77" s="41">
        <f t="shared" si="4"/>
        <v>1161</v>
      </c>
      <c r="G77" s="42">
        <f t="shared" si="5"/>
        <v>36</v>
      </c>
      <c r="H77" s="43">
        <f t="shared" si="8"/>
        <v>0.41343669250645992</v>
      </c>
      <c r="I77" s="63">
        <f t="shared" si="7"/>
        <v>36</v>
      </c>
    </row>
    <row r="78" spans="1:9">
      <c r="A78" s="1" t="s">
        <v>156</v>
      </c>
      <c r="B78" s="1" t="s">
        <v>273</v>
      </c>
      <c r="C78" s="1" t="s">
        <v>157</v>
      </c>
      <c r="D78" s="25">
        <v>691</v>
      </c>
      <c r="E78" s="2">
        <v>515</v>
      </c>
      <c r="F78" s="41">
        <f t="shared" si="4"/>
        <v>1206</v>
      </c>
      <c r="G78" s="42">
        <f t="shared" si="5"/>
        <v>35</v>
      </c>
      <c r="H78" s="43">
        <f t="shared" si="8"/>
        <v>0.42703150912106136</v>
      </c>
      <c r="I78" s="63">
        <f t="shared" si="7"/>
        <v>33</v>
      </c>
    </row>
    <row r="79" spans="1:9">
      <c r="A79" s="1" t="s">
        <v>158</v>
      </c>
      <c r="B79" s="1" t="s">
        <v>268</v>
      </c>
      <c r="C79" s="1" t="s">
        <v>159</v>
      </c>
      <c r="D79" s="25">
        <v>1259</v>
      </c>
      <c r="E79" s="2">
        <v>998</v>
      </c>
      <c r="F79" s="41">
        <f t="shared" si="4"/>
        <v>2257</v>
      </c>
      <c r="G79" s="42">
        <f t="shared" si="5"/>
        <v>11</v>
      </c>
      <c r="H79" s="43">
        <f t="shared" si="8"/>
        <v>0.4421798848028356</v>
      </c>
      <c r="I79" s="63">
        <f t="shared" si="7"/>
        <v>26</v>
      </c>
    </row>
    <row r="80" spans="1:9">
      <c r="A80" s="1" t="s">
        <v>160</v>
      </c>
      <c r="B80" s="1" t="s">
        <v>268</v>
      </c>
      <c r="C80" s="1" t="s">
        <v>161</v>
      </c>
      <c r="D80" s="25">
        <v>1447</v>
      </c>
      <c r="E80" s="2">
        <v>960</v>
      </c>
      <c r="F80" s="41">
        <f t="shared" si="4"/>
        <v>2407</v>
      </c>
      <c r="G80" s="42">
        <f t="shared" si="5"/>
        <v>8</v>
      </c>
      <c r="H80" s="43">
        <f t="shared" si="8"/>
        <v>0.39883672621520566</v>
      </c>
      <c r="I80" s="63">
        <f t="shared" si="7"/>
        <v>42</v>
      </c>
    </row>
    <row r="81" spans="1:9">
      <c r="A81" s="1" t="s">
        <v>162</v>
      </c>
      <c r="B81" s="1" t="s">
        <v>273</v>
      </c>
      <c r="C81" s="1" t="s">
        <v>163</v>
      </c>
      <c r="D81" s="25">
        <v>1155</v>
      </c>
      <c r="E81" s="2">
        <v>810</v>
      </c>
      <c r="F81" s="41">
        <f t="shared" si="4"/>
        <v>1965</v>
      </c>
      <c r="G81" s="42">
        <f t="shared" si="5"/>
        <v>16</v>
      </c>
      <c r="H81" s="43">
        <f t="shared" si="8"/>
        <v>0.41221374045801529</v>
      </c>
      <c r="I81" s="63">
        <f t="shared" si="7"/>
        <v>37</v>
      </c>
    </row>
    <row r="82" spans="1:9">
      <c r="A82" s="1" t="s">
        <v>164</v>
      </c>
      <c r="B82" s="1" t="s">
        <v>273</v>
      </c>
      <c r="C82" s="1" t="s">
        <v>165</v>
      </c>
      <c r="D82" s="25">
        <v>808</v>
      </c>
      <c r="E82" s="2">
        <v>500</v>
      </c>
      <c r="F82" s="41">
        <f t="shared" si="4"/>
        <v>1308</v>
      </c>
      <c r="G82" s="42">
        <f t="shared" si="5"/>
        <v>31</v>
      </c>
      <c r="H82" s="43">
        <f t="shared" si="8"/>
        <v>0.38226299694189603</v>
      </c>
      <c r="I82" s="63">
        <f t="shared" si="7"/>
        <v>51</v>
      </c>
    </row>
    <row r="83" spans="1:9">
      <c r="A83" s="1" t="s">
        <v>166</v>
      </c>
      <c r="B83" s="1" t="s">
        <v>269</v>
      </c>
      <c r="C83" s="1" t="s">
        <v>167</v>
      </c>
      <c r="D83" s="25">
        <v>46</v>
      </c>
      <c r="E83" s="2">
        <v>68</v>
      </c>
      <c r="F83" s="41">
        <f t="shared" si="4"/>
        <v>114</v>
      </c>
      <c r="G83" s="42">
        <f t="shared" si="5"/>
        <v>79</v>
      </c>
      <c r="H83" s="43">
        <f t="shared" si="8"/>
        <v>0.59649122807017541</v>
      </c>
      <c r="I83" s="63">
        <f t="shared" si="7"/>
        <v>10</v>
      </c>
    </row>
    <row r="84" spans="1:9">
      <c r="A84" s="1" t="s">
        <v>168</v>
      </c>
      <c r="B84" s="1" t="s">
        <v>273</v>
      </c>
      <c r="C84" s="1" t="s">
        <v>169</v>
      </c>
      <c r="D84" s="25">
        <v>694</v>
      </c>
      <c r="E84" s="2">
        <v>581</v>
      </c>
      <c r="F84" s="41">
        <f t="shared" si="4"/>
        <v>1275</v>
      </c>
      <c r="G84" s="42">
        <f t="shared" si="5"/>
        <v>32</v>
      </c>
      <c r="H84" s="43">
        <f t="shared" si="8"/>
        <v>0.45568627450980392</v>
      </c>
      <c r="I84" s="63">
        <f t="shared" si="7"/>
        <v>23</v>
      </c>
    </row>
    <row r="85" spans="1:9">
      <c r="A85" s="1" t="s">
        <v>170</v>
      </c>
      <c r="B85" s="1" t="s">
        <v>273</v>
      </c>
      <c r="C85" s="1" t="s">
        <v>171</v>
      </c>
      <c r="D85" s="25">
        <v>1033</v>
      </c>
      <c r="E85" s="2">
        <v>785</v>
      </c>
      <c r="F85" s="41">
        <f t="shared" si="4"/>
        <v>1818</v>
      </c>
      <c r="G85" s="42">
        <f t="shared" si="5"/>
        <v>19</v>
      </c>
      <c r="H85" s="43">
        <f t="shared" si="8"/>
        <v>0.43179317931793182</v>
      </c>
      <c r="I85" s="63">
        <f t="shared" si="7"/>
        <v>30</v>
      </c>
    </row>
    <row r="86" spans="1:9">
      <c r="A86" s="13" t="s">
        <v>172</v>
      </c>
      <c r="B86" s="13" t="s">
        <v>273</v>
      </c>
      <c r="C86" s="13" t="s">
        <v>173</v>
      </c>
      <c r="D86" s="66">
        <v>604</v>
      </c>
      <c r="E86" s="48">
        <v>506</v>
      </c>
      <c r="F86" s="49">
        <f t="shared" si="4"/>
        <v>1110</v>
      </c>
      <c r="G86" s="50">
        <f t="shared" si="5"/>
        <v>38</v>
      </c>
      <c r="H86" s="51">
        <f t="shared" si="8"/>
        <v>0.45585585585585586</v>
      </c>
      <c r="I86" s="67">
        <f t="shared" si="7"/>
        <v>22</v>
      </c>
    </row>
    <row r="87" spans="1:9">
      <c r="A87" s="1" t="s">
        <v>174</v>
      </c>
      <c r="B87" s="1" t="s">
        <v>270</v>
      </c>
      <c r="C87" s="1" t="s">
        <v>175</v>
      </c>
      <c r="D87" s="25">
        <v>800</v>
      </c>
      <c r="E87" s="2">
        <v>154</v>
      </c>
      <c r="F87" s="41">
        <f t="shared" si="4"/>
        <v>954</v>
      </c>
      <c r="G87" s="42">
        <f t="shared" si="5"/>
        <v>47</v>
      </c>
      <c r="H87" s="43">
        <f t="shared" si="8"/>
        <v>0.16142557651991615</v>
      </c>
      <c r="I87" s="63">
        <f t="shared" si="7"/>
        <v>77</v>
      </c>
    </row>
    <row r="88" spans="1:9">
      <c r="A88" s="1" t="s">
        <v>176</v>
      </c>
      <c r="B88" s="1" t="s">
        <v>269</v>
      </c>
      <c r="C88" s="1" t="s">
        <v>177</v>
      </c>
      <c r="D88" s="25">
        <v>268</v>
      </c>
      <c r="E88" s="2">
        <v>358</v>
      </c>
      <c r="F88" s="41">
        <f t="shared" si="4"/>
        <v>626</v>
      </c>
      <c r="G88" s="42">
        <f t="shared" si="5"/>
        <v>59</v>
      </c>
      <c r="H88" s="43">
        <f t="shared" si="8"/>
        <v>0.5718849840255591</v>
      </c>
      <c r="I88" s="63">
        <f t="shared" si="7"/>
        <v>17</v>
      </c>
    </row>
    <row r="89" spans="1:9">
      <c r="A89" s="1" t="s">
        <v>178</v>
      </c>
      <c r="B89" s="1" t="s">
        <v>268</v>
      </c>
      <c r="C89" s="1" t="s">
        <v>179</v>
      </c>
      <c r="D89" s="25">
        <v>1845</v>
      </c>
      <c r="E89" s="2">
        <v>789</v>
      </c>
      <c r="F89" s="41">
        <f t="shared" si="4"/>
        <v>2634</v>
      </c>
      <c r="G89" s="42">
        <f t="shared" si="5"/>
        <v>4</v>
      </c>
      <c r="H89" s="43">
        <f t="shared" si="8"/>
        <v>0.29954441913439633</v>
      </c>
      <c r="I89" s="63">
        <f t="shared" si="7"/>
        <v>66</v>
      </c>
    </row>
    <row r="90" spans="1:9">
      <c r="A90" s="1" t="s">
        <v>180</v>
      </c>
      <c r="B90" s="1" t="s">
        <v>273</v>
      </c>
      <c r="C90" s="1" t="s">
        <v>181</v>
      </c>
      <c r="D90" s="25">
        <v>721</v>
      </c>
      <c r="E90" s="2">
        <v>594</v>
      </c>
      <c r="F90" s="41">
        <f t="shared" si="4"/>
        <v>1315</v>
      </c>
      <c r="G90" s="42">
        <f t="shared" si="5"/>
        <v>30</v>
      </c>
      <c r="H90" s="43">
        <f t="shared" si="8"/>
        <v>0.45171102661596957</v>
      </c>
      <c r="I90" s="63">
        <f t="shared" si="7"/>
        <v>24</v>
      </c>
    </row>
    <row r="91" spans="1:9">
      <c r="A91" s="1" t="s">
        <v>182</v>
      </c>
      <c r="B91" s="1" t="s">
        <v>273</v>
      </c>
      <c r="C91" s="1" t="s">
        <v>183</v>
      </c>
      <c r="D91" s="25">
        <v>1010</v>
      </c>
      <c r="E91" s="2">
        <v>647</v>
      </c>
      <c r="F91" s="41">
        <f t="shared" si="4"/>
        <v>1657</v>
      </c>
      <c r="G91" s="42">
        <f t="shared" si="5"/>
        <v>24</v>
      </c>
      <c r="H91" s="43">
        <f t="shared" si="8"/>
        <v>0.39046469523234761</v>
      </c>
      <c r="I91" s="63">
        <f t="shared" si="7"/>
        <v>45</v>
      </c>
    </row>
    <row r="92" spans="1:9">
      <c r="A92" s="1" t="s">
        <v>184</v>
      </c>
      <c r="B92" s="1" t="s">
        <v>273</v>
      </c>
      <c r="C92" s="1" t="s">
        <v>185</v>
      </c>
      <c r="D92" s="25">
        <v>962</v>
      </c>
      <c r="E92" s="2">
        <v>744</v>
      </c>
      <c r="F92" s="41">
        <f t="shared" si="4"/>
        <v>1706</v>
      </c>
      <c r="G92" s="42">
        <f t="shared" si="5"/>
        <v>21</v>
      </c>
      <c r="H92" s="43">
        <f t="shared" si="8"/>
        <v>0.43610785463071511</v>
      </c>
      <c r="I92" s="63">
        <f t="shared" si="7"/>
        <v>29</v>
      </c>
    </row>
    <row r="93" spans="1:9">
      <c r="A93" s="1" t="s">
        <v>186</v>
      </c>
      <c r="B93" s="1" t="s">
        <v>273</v>
      </c>
      <c r="C93" s="1" t="s">
        <v>187</v>
      </c>
      <c r="D93" s="25">
        <v>666</v>
      </c>
      <c r="E93" s="2">
        <v>420</v>
      </c>
      <c r="F93" s="41">
        <f t="shared" si="4"/>
        <v>1086</v>
      </c>
      <c r="G93" s="42">
        <f t="shared" si="5"/>
        <v>39</v>
      </c>
      <c r="H93" s="43">
        <f t="shared" si="8"/>
        <v>0.38674033149171272</v>
      </c>
      <c r="I93" s="63">
        <f t="shared" si="7"/>
        <v>47</v>
      </c>
    </row>
    <row r="94" spans="1:9">
      <c r="A94" s="1" t="s">
        <v>188</v>
      </c>
      <c r="B94" s="1" t="s">
        <v>273</v>
      </c>
      <c r="C94" s="1" t="s">
        <v>189</v>
      </c>
      <c r="D94" s="25">
        <v>654</v>
      </c>
      <c r="E94" s="2">
        <v>410</v>
      </c>
      <c r="F94" s="41">
        <f t="shared" si="4"/>
        <v>1064</v>
      </c>
      <c r="G94" s="42">
        <f t="shared" si="5"/>
        <v>41</v>
      </c>
      <c r="H94" s="43">
        <f t="shared" si="8"/>
        <v>0.38533834586466165</v>
      </c>
      <c r="I94" s="63">
        <f t="shared" si="7"/>
        <v>50</v>
      </c>
    </row>
    <row r="95" spans="1:9">
      <c r="A95" s="1" t="s">
        <v>190</v>
      </c>
      <c r="B95" s="1" t="s">
        <v>273</v>
      </c>
      <c r="C95" s="1" t="s">
        <v>191</v>
      </c>
      <c r="D95" s="25">
        <v>1106</v>
      </c>
      <c r="E95" s="2">
        <v>812</v>
      </c>
      <c r="F95" s="41">
        <f t="shared" si="4"/>
        <v>1918</v>
      </c>
      <c r="G95" s="42">
        <f t="shared" si="5"/>
        <v>17</v>
      </c>
      <c r="H95" s="43">
        <f t="shared" si="8"/>
        <v>0.42335766423357662</v>
      </c>
      <c r="I95" s="63">
        <f t="shared" si="7"/>
        <v>34</v>
      </c>
    </row>
    <row r="96" spans="1:9">
      <c r="A96" s="1" t="s">
        <v>192</v>
      </c>
      <c r="B96" s="1" t="s">
        <v>270</v>
      </c>
      <c r="C96" s="1" t="s">
        <v>193</v>
      </c>
      <c r="D96" s="25">
        <v>128</v>
      </c>
      <c r="E96" s="2">
        <v>54</v>
      </c>
      <c r="F96" s="41">
        <f t="shared" si="4"/>
        <v>182</v>
      </c>
      <c r="G96" s="42">
        <f t="shared" si="5"/>
        <v>73</v>
      </c>
      <c r="H96" s="43">
        <f t="shared" si="8"/>
        <v>0.2967032967032967</v>
      </c>
      <c r="I96" s="63">
        <f t="shared" si="7"/>
        <v>68</v>
      </c>
    </row>
    <row r="97" spans="1:9" ht="14.25" thickBot="1">
      <c r="A97" s="1" t="s">
        <v>194</v>
      </c>
      <c r="B97" s="1" t="s">
        <v>273</v>
      </c>
      <c r="C97" s="1" t="s">
        <v>195</v>
      </c>
      <c r="D97" s="30">
        <v>936</v>
      </c>
      <c r="E97" s="31">
        <v>631</v>
      </c>
      <c r="F97" s="68">
        <f t="shared" si="4"/>
        <v>1567</v>
      </c>
      <c r="G97" s="69">
        <f t="shared" si="5"/>
        <v>27</v>
      </c>
      <c r="H97" s="70">
        <f t="shared" si="8"/>
        <v>0.40268028079132101</v>
      </c>
      <c r="I97" s="71">
        <f t="shared" si="7"/>
        <v>39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60551</v>
      </c>
      <c r="E99" s="267">
        <f t="shared" ref="E99:F99" si="9">SUM(E12:E97)</f>
        <v>37442</v>
      </c>
      <c r="F99" s="268">
        <f t="shared" si="9"/>
        <v>97993</v>
      </c>
    </row>
  </sheetData>
  <autoFilter ref="A11:I11" xr:uid="{00000000-0009-0000-0000-000014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4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Q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7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7" ht="24" customHeight="1">
      <c r="A2" s="3" t="s">
        <v>220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7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7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  <c r="M5"/>
    </row>
    <row r="6" spans="1:17">
      <c r="C6" s="23" t="s">
        <v>3</v>
      </c>
      <c r="D6" s="52">
        <f>INDEX(D12:D97,MATCH(C6,C12:C97,0),0)</f>
        <v>631</v>
      </c>
      <c r="E6" s="53">
        <f>INDEX(E12:E97,MATCH(C6,C12:C97,0),0)</f>
        <v>486</v>
      </c>
      <c r="F6" s="53">
        <f>SUM(D6:E6)</f>
        <v>1117</v>
      </c>
      <c r="G6" s="54">
        <f>_xlfn.RANK.EQ(F6,$F$12:$F$97,0)</f>
        <v>38</v>
      </c>
      <c r="H6" s="55">
        <f>E6/F6</f>
        <v>0.43509400179051028</v>
      </c>
      <c r="I6" s="56">
        <f>_xlfn.RANK.EQ(H6,$H$12:$H$97,0)</f>
        <v>25</v>
      </c>
    </row>
    <row r="7" spans="1:17">
      <c r="C7" s="24" t="s">
        <v>20</v>
      </c>
      <c r="D7" s="97">
        <f>ROUND(SUMIF($B$12:$B$97,"G",D12:D97)/(COUNTIFS(B12:B97,"G",D12:D97,"&lt;&gt;")),1)</f>
        <v>838.9</v>
      </c>
      <c r="E7" s="98">
        <f>ROUND(SUMIF($B$12:$B$97,"G",E12:E97)/(COUNTIFS(B12:B97,"G",D12:D97,"&lt;&gt;")),1)</f>
        <v>574.29999999999995</v>
      </c>
      <c r="F7" s="98">
        <f>ROUND(SUM(D7:E7),1)</f>
        <v>1413.2</v>
      </c>
      <c r="G7" s="26"/>
      <c r="H7" s="27">
        <f>E7/F7</f>
        <v>0.40638267761109537</v>
      </c>
      <c r="I7" s="28"/>
      <c r="K7"/>
      <c r="N7" s="22"/>
      <c r="O7" s="22"/>
      <c r="P7" s="22"/>
      <c r="Q7" s="22"/>
    </row>
    <row r="8" spans="1:17" ht="14.25" thickBot="1">
      <c r="C8" s="29" t="s">
        <v>21</v>
      </c>
      <c r="D8" s="99">
        <f>ROUND(AVERAGE(D12:D97),1)</f>
        <v>742.6</v>
      </c>
      <c r="E8" s="100">
        <f>ROUND(AVERAGE(E12:E97),1)</f>
        <v>458.3</v>
      </c>
      <c r="F8" s="100">
        <f>ROUND(SUM(D8:E8),1)</f>
        <v>1200.9000000000001</v>
      </c>
      <c r="G8" s="32"/>
      <c r="H8" s="33">
        <f>E8/F8</f>
        <v>0.3816304438337913</v>
      </c>
      <c r="I8" s="34"/>
    </row>
    <row r="9" spans="1:17" ht="21" customHeight="1" thickBot="1">
      <c r="D9" s="60"/>
      <c r="K9"/>
      <c r="N9" s="22"/>
      <c r="O9" s="22"/>
      <c r="P9" s="22"/>
      <c r="Q9" s="22"/>
    </row>
    <row r="10" spans="1:17" ht="21" customHeight="1">
      <c r="D10" s="353" t="str" cm="1">
        <f t="array" aca="1" ref="D10" ca="1">RIGHT(CELL("filename",A1),4)&amp;"年度（基準日：５月１日）"</f>
        <v>2022年度（基準日：５月１日）</v>
      </c>
      <c r="E10" s="354"/>
      <c r="F10" s="354"/>
      <c r="G10" s="354"/>
      <c r="H10" s="354"/>
      <c r="I10" s="355"/>
    </row>
    <row r="11" spans="1:17" ht="27">
      <c r="A11" s="14" t="s">
        <v>22</v>
      </c>
      <c r="B11" s="35" t="s">
        <v>23</v>
      </c>
      <c r="C11" s="14" t="s">
        <v>15</v>
      </c>
      <c r="D11" s="61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62" t="s">
        <v>19</v>
      </c>
    </row>
    <row r="12" spans="1:17">
      <c r="A12" s="1" t="s">
        <v>24</v>
      </c>
      <c r="B12" s="1" t="s">
        <v>268</v>
      </c>
      <c r="C12" s="1" t="s">
        <v>25</v>
      </c>
      <c r="D12" s="72">
        <v>1824</v>
      </c>
      <c r="E12" s="2">
        <v>721</v>
      </c>
      <c r="F12" s="41">
        <f t="shared" ref="F12:F42" si="0">SUM(D12:E12)</f>
        <v>2545</v>
      </c>
      <c r="G12" s="42">
        <f t="shared" ref="G12:G42" si="1">_xlfn.RANK.EQ(F12,$F$12:$F$97,0)</f>
        <v>6</v>
      </c>
      <c r="H12" s="43">
        <f t="shared" ref="H12:H42" si="2">E12/F12</f>
        <v>0.2833005893909627</v>
      </c>
      <c r="I12" s="63">
        <f t="shared" ref="I12:I42" si="3">_xlfn.RANK.EQ(H12,$H$12:$H$97,0)</f>
        <v>68</v>
      </c>
    </row>
    <row r="13" spans="1:17">
      <c r="A13" s="1" t="s">
        <v>26</v>
      </c>
      <c r="B13" s="1" t="s">
        <v>269</v>
      </c>
      <c r="C13" s="1" t="s">
        <v>27</v>
      </c>
      <c r="D13" s="25">
        <v>540</v>
      </c>
      <c r="E13" s="2">
        <v>695</v>
      </c>
      <c r="F13" s="41">
        <f t="shared" si="0"/>
        <v>1235</v>
      </c>
      <c r="G13" s="42">
        <f t="shared" si="1"/>
        <v>34</v>
      </c>
      <c r="H13" s="43">
        <f t="shared" si="2"/>
        <v>0.56275303643724695</v>
      </c>
      <c r="I13" s="63">
        <f t="shared" si="3"/>
        <v>20</v>
      </c>
    </row>
    <row r="14" spans="1:17">
      <c r="A14" s="1" t="s">
        <v>28</v>
      </c>
      <c r="B14" s="1" t="s">
        <v>270</v>
      </c>
      <c r="C14" s="1" t="s">
        <v>29</v>
      </c>
      <c r="D14" s="25">
        <v>553</v>
      </c>
      <c r="E14" s="2">
        <v>70</v>
      </c>
      <c r="F14" s="41">
        <f t="shared" si="0"/>
        <v>623</v>
      </c>
      <c r="G14" s="42">
        <f t="shared" si="1"/>
        <v>60</v>
      </c>
      <c r="H14" s="43">
        <f t="shared" si="2"/>
        <v>0.11235955056179775</v>
      </c>
      <c r="I14" s="63">
        <f t="shared" si="3"/>
        <v>80</v>
      </c>
    </row>
    <row r="15" spans="1:17">
      <c r="A15" s="1" t="s">
        <v>30</v>
      </c>
      <c r="B15" s="1" t="s">
        <v>271</v>
      </c>
      <c r="C15" s="1" t="s">
        <v>31</v>
      </c>
      <c r="D15" s="25">
        <v>306</v>
      </c>
      <c r="E15" s="2">
        <v>233</v>
      </c>
      <c r="F15" s="41">
        <f t="shared" si="0"/>
        <v>539</v>
      </c>
      <c r="G15" s="42">
        <f t="shared" si="1"/>
        <v>62</v>
      </c>
      <c r="H15" s="43">
        <f t="shared" si="2"/>
        <v>0.43228200371057512</v>
      </c>
      <c r="I15" s="63">
        <f t="shared" si="3"/>
        <v>26</v>
      </c>
    </row>
    <row r="16" spans="1:17">
      <c r="A16" s="1" t="s">
        <v>32</v>
      </c>
      <c r="B16" s="1" t="s">
        <v>270</v>
      </c>
      <c r="C16" s="1" t="s">
        <v>33</v>
      </c>
      <c r="D16" s="25">
        <v>98</v>
      </c>
      <c r="E16" s="2">
        <v>158</v>
      </c>
      <c r="F16" s="41">
        <f t="shared" si="0"/>
        <v>256</v>
      </c>
      <c r="G16" s="42">
        <f t="shared" si="1"/>
        <v>72</v>
      </c>
      <c r="H16" s="43">
        <f t="shared" si="2"/>
        <v>0.6171875</v>
      </c>
      <c r="I16" s="63">
        <f t="shared" si="3"/>
        <v>8</v>
      </c>
    </row>
    <row r="17" spans="1:9">
      <c r="A17" s="1" t="s">
        <v>34</v>
      </c>
      <c r="B17" s="1" t="s">
        <v>270</v>
      </c>
      <c r="C17" s="1" t="s">
        <v>35</v>
      </c>
      <c r="D17" s="25">
        <v>363</v>
      </c>
      <c r="E17" s="2">
        <v>51</v>
      </c>
      <c r="F17" s="41">
        <f t="shared" si="0"/>
        <v>414</v>
      </c>
      <c r="G17" s="42">
        <f t="shared" si="1"/>
        <v>67</v>
      </c>
      <c r="H17" s="43">
        <f t="shared" si="2"/>
        <v>0.12318840579710146</v>
      </c>
      <c r="I17" s="63">
        <f t="shared" si="3"/>
        <v>79</v>
      </c>
    </row>
    <row r="18" spans="1:9">
      <c r="A18" s="1" t="s">
        <v>36</v>
      </c>
      <c r="B18" s="1" t="s">
        <v>272</v>
      </c>
      <c r="C18" s="1" t="s">
        <v>37</v>
      </c>
      <c r="D18" s="25">
        <v>63</v>
      </c>
      <c r="E18" s="2">
        <v>92</v>
      </c>
      <c r="F18" s="41">
        <f t="shared" si="0"/>
        <v>155</v>
      </c>
      <c r="G18" s="42">
        <f t="shared" si="1"/>
        <v>77</v>
      </c>
      <c r="H18" s="43">
        <f t="shared" si="2"/>
        <v>0.59354838709677415</v>
      </c>
      <c r="I18" s="63">
        <f t="shared" si="3"/>
        <v>13</v>
      </c>
    </row>
    <row r="19" spans="1:9">
      <c r="A19" s="1" t="s">
        <v>38</v>
      </c>
      <c r="B19" s="1" t="s">
        <v>273</v>
      </c>
      <c r="C19" s="1" t="s">
        <v>39</v>
      </c>
      <c r="D19" s="25">
        <v>780</v>
      </c>
      <c r="E19" s="2">
        <v>590</v>
      </c>
      <c r="F19" s="41">
        <f t="shared" si="0"/>
        <v>1370</v>
      </c>
      <c r="G19" s="42">
        <f t="shared" si="1"/>
        <v>28</v>
      </c>
      <c r="H19" s="43">
        <f t="shared" si="2"/>
        <v>0.43065693430656932</v>
      </c>
      <c r="I19" s="63">
        <f t="shared" si="3"/>
        <v>29</v>
      </c>
    </row>
    <row r="20" spans="1:9">
      <c r="A20" s="1" t="s">
        <v>40</v>
      </c>
      <c r="B20" s="1" t="s">
        <v>274</v>
      </c>
      <c r="C20" s="1" t="s">
        <v>41</v>
      </c>
      <c r="D20" s="25">
        <v>655</v>
      </c>
      <c r="E20" s="2">
        <v>429</v>
      </c>
      <c r="F20" s="41">
        <f t="shared" si="0"/>
        <v>1084</v>
      </c>
      <c r="G20" s="42">
        <f t="shared" si="1"/>
        <v>40</v>
      </c>
      <c r="H20" s="43">
        <f t="shared" si="2"/>
        <v>0.39575645756457567</v>
      </c>
      <c r="I20" s="63">
        <f t="shared" si="3"/>
        <v>44</v>
      </c>
    </row>
    <row r="21" spans="1:9">
      <c r="A21" s="1" t="s">
        <v>42</v>
      </c>
      <c r="B21" s="1" t="s">
        <v>268</v>
      </c>
      <c r="C21" s="1" t="s">
        <v>43</v>
      </c>
      <c r="D21" s="25">
        <v>1784</v>
      </c>
      <c r="E21" s="2">
        <v>665</v>
      </c>
      <c r="F21" s="41">
        <f t="shared" si="0"/>
        <v>2449</v>
      </c>
      <c r="G21" s="42">
        <f t="shared" si="1"/>
        <v>7</v>
      </c>
      <c r="H21" s="43">
        <f t="shared" si="2"/>
        <v>0.27153940383830133</v>
      </c>
      <c r="I21" s="63">
        <f t="shared" si="3"/>
        <v>71</v>
      </c>
    </row>
    <row r="22" spans="1:9">
      <c r="A22" s="1" t="s">
        <v>44</v>
      </c>
      <c r="B22" s="1" t="s">
        <v>269</v>
      </c>
      <c r="C22" s="1" t="s">
        <v>45</v>
      </c>
      <c r="D22" s="25">
        <v>134</v>
      </c>
      <c r="E22" s="2">
        <v>228</v>
      </c>
      <c r="F22" s="41">
        <f t="shared" si="0"/>
        <v>362</v>
      </c>
      <c r="G22" s="42">
        <f t="shared" si="1"/>
        <v>68</v>
      </c>
      <c r="H22" s="43">
        <f t="shared" si="2"/>
        <v>0.62983425414364635</v>
      </c>
      <c r="I22" s="63">
        <f t="shared" si="3"/>
        <v>6</v>
      </c>
    </row>
    <row r="23" spans="1:9">
      <c r="A23" s="1" t="s">
        <v>46</v>
      </c>
      <c r="B23" s="1" t="s">
        <v>273</v>
      </c>
      <c r="C23" s="1" t="s">
        <v>47</v>
      </c>
      <c r="D23" s="25">
        <v>595</v>
      </c>
      <c r="E23" s="2">
        <v>387</v>
      </c>
      <c r="F23" s="41">
        <f t="shared" si="0"/>
        <v>982</v>
      </c>
      <c r="G23" s="42">
        <f t="shared" si="1"/>
        <v>46</v>
      </c>
      <c r="H23" s="43">
        <f t="shared" si="2"/>
        <v>0.3940936863543788</v>
      </c>
      <c r="I23" s="63">
        <f t="shared" si="3"/>
        <v>45</v>
      </c>
    </row>
    <row r="24" spans="1:9">
      <c r="A24" s="1" t="s">
        <v>48</v>
      </c>
      <c r="B24" s="1" t="s">
        <v>273</v>
      </c>
      <c r="C24" s="1" t="s">
        <v>49</v>
      </c>
      <c r="D24" s="25">
        <v>1096</v>
      </c>
      <c r="E24" s="2">
        <v>600</v>
      </c>
      <c r="F24" s="41">
        <f t="shared" si="0"/>
        <v>1696</v>
      </c>
      <c r="G24" s="42">
        <f t="shared" si="1"/>
        <v>23</v>
      </c>
      <c r="H24" s="43">
        <f t="shared" si="2"/>
        <v>0.35377358490566035</v>
      </c>
      <c r="I24" s="63">
        <f t="shared" si="3"/>
        <v>60</v>
      </c>
    </row>
    <row r="25" spans="1:9">
      <c r="A25" s="1" t="s">
        <v>50</v>
      </c>
      <c r="B25" s="1" t="s">
        <v>271</v>
      </c>
      <c r="C25" s="1" t="s">
        <v>51</v>
      </c>
      <c r="D25" s="25">
        <v>528</v>
      </c>
      <c r="E25" s="2">
        <v>458</v>
      </c>
      <c r="F25" s="41">
        <f t="shared" si="0"/>
        <v>986</v>
      </c>
      <c r="G25" s="42">
        <f t="shared" si="1"/>
        <v>45</v>
      </c>
      <c r="H25" s="43">
        <f t="shared" si="2"/>
        <v>0.46450304259634889</v>
      </c>
      <c r="I25" s="63">
        <f t="shared" si="3"/>
        <v>22</v>
      </c>
    </row>
    <row r="26" spans="1:9">
      <c r="A26" s="1" t="s">
        <v>52</v>
      </c>
      <c r="B26" s="1" t="s">
        <v>274</v>
      </c>
      <c r="C26" s="1" t="s">
        <v>53</v>
      </c>
      <c r="D26" s="25">
        <v>1000</v>
      </c>
      <c r="E26" s="2">
        <v>605</v>
      </c>
      <c r="F26" s="41">
        <f t="shared" si="0"/>
        <v>1605</v>
      </c>
      <c r="G26" s="42">
        <f t="shared" si="1"/>
        <v>25</v>
      </c>
      <c r="H26" s="43">
        <f t="shared" si="2"/>
        <v>0.37694704049844235</v>
      </c>
      <c r="I26" s="63">
        <f t="shared" si="3"/>
        <v>53</v>
      </c>
    </row>
    <row r="27" spans="1:9">
      <c r="A27" s="1" t="s">
        <v>54</v>
      </c>
      <c r="B27" s="1" t="s">
        <v>268</v>
      </c>
      <c r="C27" s="1" t="s">
        <v>55</v>
      </c>
      <c r="D27" s="25">
        <v>1313</v>
      </c>
      <c r="E27" s="2">
        <v>823</v>
      </c>
      <c r="F27" s="41">
        <f t="shared" si="0"/>
        <v>2136</v>
      </c>
      <c r="G27" s="42">
        <f t="shared" si="1"/>
        <v>13</v>
      </c>
      <c r="H27" s="43">
        <f t="shared" si="2"/>
        <v>0.38529962546816482</v>
      </c>
      <c r="I27" s="63">
        <f t="shared" si="3"/>
        <v>51</v>
      </c>
    </row>
    <row r="28" spans="1:9">
      <c r="A28" s="1" t="s">
        <v>56</v>
      </c>
      <c r="B28" s="1" t="s">
        <v>271</v>
      </c>
      <c r="C28" s="1" t="s">
        <v>57</v>
      </c>
      <c r="D28" s="25">
        <v>43</v>
      </c>
      <c r="E28" s="2">
        <v>27</v>
      </c>
      <c r="F28" s="41">
        <f t="shared" si="0"/>
        <v>70</v>
      </c>
      <c r="G28" s="42">
        <f t="shared" si="1"/>
        <v>82</v>
      </c>
      <c r="H28" s="43">
        <f t="shared" si="2"/>
        <v>0.38571428571428573</v>
      </c>
      <c r="I28" s="63">
        <f t="shared" si="3"/>
        <v>49</v>
      </c>
    </row>
    <row r="29" spans="1:9">
      <c r="A29" s="1" t="s">
        <v>58</v>
      </c>
      <c r="B29" s="1" t="s">
        <v>274</v>
      </c>
      <c r="C29" s="1" t="s">
        <v>59</v>
      </c>
      <c r="D29" s="25">
        <v>565</v>
      </c>
      <c r="E29" s="2">
        <v>411</v>
      </c>
      <c r="F29" s="41">
        <f t="shared" si="0"/>
        <v>976</v>
      </c>
      <c r="G29" s="42">
        <f t="shared" si="1"/>
        <v>47</v>
      </c>
      <c r="H29" s="43">
        <f t="shared" si="2"/>
        <v>0.42110655737704916</v>
      </c>
      <c r="I29" s="63">
        <f t="shared" si="3"/>
        <v>34</v>
      </c>
    </row>
    <row r="30" spans="1:9">
      <c r="A30" s="1" t="s">
        <v>60</v>
      </c>
      <c r="B30" s="1" t="s">
        <v>273</v>
      </c>
      <c r="C30" s="1" t="s">
        <v>61</v>
      </c>
      <c r="D30" s="25">
        <v>643</v>
      </c>
      <c r="E30" s="2">
        <v>489</v>
      </c>
      <c r="F30" s="41">
        <f t="shared" si="0"/>
        <v>1132</v>
      </c>
      <c r="G30" s="42">
        <f t="shared" si="1"/>
        <v>37</v>
      </c>
      <c r="H30" s="43">
        <f t="shared" si="2"/>
        <v>0.43197879858657245</v>
      </c>
      <c r="I30" s="63">
        <f t="shared" si="3"/>
        <v>27</v>
      </c>
    </row>
    <row r="31" spans="1:9">
      <c r="A31" s="1" t="s">
        <v>62</v>
      </c>
      <c r="B31" s="1" t="s">
        <v>274</v>
      </c>
      <c r="C31" s="1" t="s">
        <v>63</v>
      </c>
      <c r="D31" s="25">
        <v>1032</v>
      </c>
      <c r="E31" s="2">
        <v>572</v>
      </c>
      <c r="F31" s="41">
        <f t="shared" si="0"/>
        <v>1604</v>
      </c>
      <c r="G31" s="42">
        <f t="shared" si="1"/>
        <v>26</v>
      </c>
      <c r="H31" s="43">
        <f t="shared" si="2"/>
        <v>0.35660847880299251</v>
      </c>
      <c r="I31" s="63">
        <f t="shared" si="3"/>
        <v>58</v>
      </c>
    </row>
    <row r="32" spans="1:9">
      <c r="A32" s="1" t="s">
        <v>64</v>
      </c>
      <c r="B32" s="1" t="s">
        <v>268</v>
      </c>
      <c r="C32" s="1" t="s">
        <v>65</v>
      </c>
      <c r="D32" s="25">
        <v>1369</v>
      </c>
      <c r="E32" s="2">
        <v>997</v>
      </c>
      <c r="F32" s="41">
        <f t="shared" si="0"/>
        <v>2366</v>
      </c>
      <c r="G32" s="42">
        <f t="shared" si="1"/>
        <v>9</v>
      </c>
      <c r="H32" s="43">
        <f t="shared" si="2"/>
        <v>0.42138630600169064</v>
      </c>
      <c r="I32" s="63">
        <f t="shared" si="3"/>
        <v>32</v>
      </c>
    </row>
    <row r="33" spans="1:9">
      <c r="A33" s="1" t="s">
        <v>66</v>
      </c>
      <c r="B33" s="1" t="s">
        <v>268</v>
      </c>
      <c r="C33" s="1" t="s">
        <v>67</v>
      </c>
      <c r="D33" s="25">
        <v>2476</v>
      </c>
      <c r="E33" s="2">
        <v>651</v>
      </c>
      <c r="F33" s="41">
        <f t="shared" si="0"/>
        <v>3127</v>
      </c>
      <c r="G33" s="42">
        <f t="shared" si="1"/>
        <v>2</v>
      </c>
      <c r="H33" s="43">
        <f t="shared" si="2"/>
        <v>0.20818676047329709</v>
      </c>
      <c r="I33" s="63">
        <f t="shared" si="3"/>
        <v>75</v>
      </c>
    </row>
    <row r="34" spans="1:9">
      <c r="A34" s="1" t="s">
        <v>68</v>
      </c>
      <c r="B34" s="1" t="s">
        <v>272</v>
      </c>
      <c r="C34" s="1" t="s">
        <v>69</v>
      </c>
      <c r="D34" s="25">
        <v>102</v>
      </c>
      <c r="E34" s="2">
        <v>178</v>
      </c>
      <c r="F34" s="41">
        <f t="shared" si="0"/>
        <v>280</v>
      </c>
      <c r="G34" s="42">
        <f t="shared" si="1"/>
        <v>70</v>
      </c>
      <c r="H34" s="43">
        <f t="shared" si="2"/>
        <v>0.63571428571428568</v>
      </c>
      <c r="I34" s="63">
        <f t="shared" si="3"/>
        <v>5</v>
      </c>
    </row>
    <row r="35" spans="1:9">
      <c r="A35" s="1" t="s">
        <v>70</v>
      </c>
      <c r="B35" s="1" t="s">
        <v>271</v>
      </c>
      <c r="C35" s="1" t="s">
        <v>71</v>
      </c>
      <c r="D35" s="25">
        <v>252</v>
      </c>
      <c r="E35" s="2">
        <v>521</v>
      </c>
      <c r="F35" s="41">
        <f t="shared" si="0"/>
        <v>773</v>
      </c>
      <c r="G35" s="42">
        <f t="shared" si="1"/>
        <v>57</v>
      </c>
      <c r="H35" s="43">
        <f t="shared" si="2"/>
        <v>0.67399741267787838</v>
      </c>
      <c r="I35" s="63">
        <f t="shared" si="3"/>
        <v>3</v>
      </c>
    </row>
    <row r="36" spans="1:9">
      <c r="A36" s="1" t="s">
        <v>72</v>
      </c>
      <c r="B36" s="1" t="s">
        <v>271</v>
      </c>
      <c r="C36" s="1" t="s">
        <v>73</v>
      </c>
      <c r="D36" s="25">
        <v>181</v>
      </c>
      <c r="E36" s="2">
        <v>295</v>
      </c>
      <c r="F36" s="41">
        <f t="shared" si="0"/>
        <v>476</v>
      </c>
      <c r="G36" s="42">
        <f t="shared" si="1"/>
        <v>65</v>
      </c>
      <c r="H36" s="43">
        <f t="shared" si="2"/>
        <v>0.61974789915966388</v>
      </c>
      <c r="I36" s="63">
        <f t="shared" si="3"/>
        <v>7</v>
      </c>
    </row>
    <row r="37" spans="1:9">
      <c r="A37" s="1" t="s">
        <v>74</v>
      </c>
      <c r="B37" s="1" t="s">
        <v>270</v>
      </c>
      <c r="C37" s="1" t="s">
        <v>75</v>
      </c>
      <c r="D37" s="25">
        <v>962</v>
      </c>
      <c r="E37" s="2">
        <v>154</v>
      </c>
      <c r="F37" s="41">
        <f t="shared" si="0"/>
        <v>1116</v>
      </c>
      <c r="G37" s="42">
        <f t="shared" si="1"/>
        <v>39</v>
      </c>
      <c r="H37" s="43">
        <f t="shared" si="2"/>
        <v>0.13799283154121864</v>
      </c>
      <c r="I37" s="63">
        <f t="shared" si="3"/>
        <v>78</v>
      </c>
    </row>
    <row r="38" spans="1:9">
      <c r="A38" s="1" t="s">
        <v>76</v>
      </c>
      <c r="B38" s="1" t="s">
        <v>274</v>
      </c>
      <c r="C38" s="1" t="s">
        <v>77</v>
      </c>
      <c r="D38" s="25">
        <v>0</v>
      </c>
      <c r="E38" s="2">
        <v>487</v>
      </c>
      <c r="F38" s="41">
        <f t="shared" si="0"/>
        <v>487</v>
      </c>
      <c r="G38" s="42">
        <f t="shared" si="1"/>
        <v>64</v>
      </c>
      <c r="H38" s="43">
        <f t="shared" si="2"/>
        <v>1</v>
      </c>
      <c r="I38" s="63">
        <f t="shared" si="3"/>
        <v>1</v>
      </c>
    </row>
    <row r="39" spans="1:9">
      <c r="A39" s="1" t="s">
        <v>78</v>
      </c>
      <c r="B39" s="1" t="s">
        <v>269</v>
      </c>
      <c r="C39" s="1" t="s">
        <v>79</v>
      </c>
      <c r="D39" s="25">
        <v>448</v>
      </c>
      <c r="E39" s="2">
        <v>619</v>
      </c>
      <c r="F39" s="41">
        <f t="shared" si="0"/>
        <v>1067</v>
      </c>
      <c r="G39" s="42">
        <f t="shared" si="1"/>
        <v>42</v>
      </c>
      <c r="H39" s="43">
        <f t="shared" si="2"/>
        <v>0.5801312089971884</v>
      </c>
      <c r="I39" s="63">
        <f t="shared" si="3"/>
        <v>15</v>
      </c>
    </row>
    <row r="40" spans="1:9">
      <c r="A40" s="1" t="s">
        <v>80</v>
      </c>
      <c r="B40" s="1" t="s">
        <v>270</v>
      </c>
      <c r="C40" s="1" t="s">
        <v>81</v>
      </c>
      <c r="D40" s="25">
        <v>539</v>
      </c>
      <c r="E40" s="2">
        <v>330</v>
      </c>
      <c r="F40" s="41">
        <f t="shared" si="0"/>
        <v>869</v>
      </c>
      <c r="G40" s="42">
        <f t="shared" si="1"/>
        <v>54</v>
      </c>
      <c r="H40" s="43">
        <f t="shared" si="2"/>
        <v>0.379746835443038</v>
      </c>
      <c r="I40" s="63">
        <f t="shared" si="3"/>
        <v>52</v>
      </c>
    </row>
    <row r="41" spans="1:9">
      <c r="A41" s="1" t="s">
        <v>82</v>
      </c>
      <c r="B41" s="1" t="s">
        <v>270</v>
      </c>
      <c r="C41" s="1" t="s">
        <v>83</v>
      </c>
      <c r="D41" s="25">
        <v>667</v>
      </c>
      <c r="E41" s="2">
        <v>80</v>
      </c>
      <c r="F41" s="41">
        <f t="shared" si="0"/>
        <v>747</v>
      </c>
      <c r="G41" s="42">
        <f t="shared" si="1"/>
        <v>58</v>
      </c>
      <c r="H41" s="43">
        <f t="shared" si="2"/>
        <v>0.107095046854083</v>
      </c>
      <c r="I41" s="63">
        <f t="shared" si="3"/>
        <v>81</v>
      </c>
    </row>
    <row r="42" spans="1:9">
      <c r="A42" s="1" t="s">
        <v>84</v>
      </c>
      <c r="B42" s="1" t="s">
        <v>271</v>
      </c>
      <c r="C42" s="1" t="s">
        <v>85</v>
      </c>
      <c r="D42" s="25">
        <v>751</v>
      </c>
      <c r="E42" s="2">
        <v>271</v>
      </c>
      <c r="F42" s="41">
        <f t="shared" si="0"/>
        <v>1022</v>
      </c>
      <c r="G42" s="42">
        <f t="shared" si="1"/>
        <v>44</v>
      </c>
      <c r="H42" s="43">
        <f t="shared" si="2"/>
        <v>0.26516634050880628</v>
      </c>
      <c r="I42" s="63">
        <f t="shared" si="3"/>
        <v>72</v>
      </c>
    </row>
    <row r="43" spans="1:9">
      <c r="A43" s="76" t="s">
        <v>86</v>
      </c>
      <c r="B43" s="76" t="s">
        <v>275</v>
      </c>
      <c r="C43" s="76" t="s">
        <v>87</v>
      </c>
      <c r="D43" s="64"/>
      <c r="E43" s="44"/>
      <c r="F43" s="45"/>
      <c r="G43" s="46"/>
      <c r="H43" s="47"/>
      <c r="I43" s="65"/>
    </row>
    <row r="44" spans="1:9">
      <c r="A44" s="1" t="s">
        <v>88</v>
      </c>
      <c r="B44" s="1" t="s">
        <v>270</v>
      </c>
      <c r="C44" s="1" t="s">
        <v>89</v>
      </c>
      <c r="D44" s="25">
        <v>310</v>
      </c>
      <c r="E44" s="2">
        <v>146</v>
      </c>
      <c r="F44" s="41">
        <f>SUM(D44:E44)</f>
        <v>456</v>
      </c>
      <c r="G44" s="42">
        <f>_xlfn.RANK.EQ(F44,$F$12:$F$97,0)</f>
        <v>66</v>
      </c>
      <c r="H44" s="43">
        <f>E44/F44</f>
        <v>0.32017543859649122</v>
      </c>
      <c r="I44" s="63">
        <f>_xlfn.RANK.EQ(H44,$H$12:$H$97,0)</f>
        <v>64</v>
      </c>
    </row>
    <row r="45" spans="1:9">
      <c r="A45" s="1" t="s">
        <v>90</v>
      </c>
      <c r="B45" s="1" t="s">
        <v>274</v>
      </c>
      <c r="C45" s="1" t="s">
        <v>91</v>
      </c>
      <c r="D45" s="25">
        <v>1212</v>
      </c>
      <c r="E45" s="2">
        <v>499</v>
      </c>
      <c r="F45" s="41">
        <f>SUM(D45:E45)</f>
        <v>1711</v>
      </c>
      <c r="G45" s="42">
        <f>_xlfn.RANK.EQ(F45,$F$12:$F$97,0)</f>
        <v>21</v>
      </c>
      <c r="H45" s="43">
        <f>E45/F45</f>
        <v>0.29164231443600236</v>
      </c>
      <c r="I45" s="63">
        <f>_xlfn.RANK.EQ(H45,$H$12:$H$97,0)</f>
        <v>67</v>
      </c>
    </row>
    <row r="46" spans="1:9">
      <c r="A46" s="76" t="s">
        <v>92</v>
      </c>
      <c r="B46" s="76" t="s">
        <v>275</v>
      </c>
      <c r="C46" s="76" t="s">
        <v>93</v>
      </c>
      <c r="D46" s="64"/>
      <c r="E46" s="44"/>
      <c r="F46" s="45"/>
      <c r="G46" s="46"/>
      <c r="H46" s="47"/>
      <c r="I46" s="65"/>
    </row>
    <row r="47" spans="1:9">
      <c r="A47" s="1" t="s">
        <v>94</v>
      </c>
      <c r="B47" s="1" t="s">
        <v>268</v>
      </c>
      <c r="C47" s="1" t="s">
        <v>95</v>
      </c>
      <c r="D47" s="25">
        <v>1403</v>
      </c>
      <c r="E47" s="2">
        <v>883</v>
      </c>
      <c r="F47" s="41">
        <f>SUM(D47:E47)</f>
        <v>2286</v>
      </c>
      <c r="G47" s="42">
        <f>_xlfn.RANK.EQ(F47,$F$12:$F$97,0)</f>
        <v>10</v>
      </c>
      <c r="H47" s="43">
        <f>E47/F47</f>
        <v>0.38626421697287838</v>
      </c>
      <c r="I47" s="63">
        <f>_xlfn.RANK.EQ(H47,$H$12:$H$97,0)</f>
        <v>48</v>
      </c>
    </row>
    <row r="48" spans="1:9">
      <c r="A48" s="1" t="s">
        <v>96</v>
      </c>
      <c r="B48" s="1" t="s">
        <v>270</v>
      </c>
      <c r="C48" s="1" t="s">
        <v>97</v>
      </c>
      <c r="D48" s="25">
        <v>83</v>
      </c>
      <c r="E48" s="2">
        <v>8</v>
      </c>
      <c r="F48" s="41">
        <f>SUM(D48:E48)</f>
        <v>91</v>
      </c>
      <c r="G48" s="42">
        <f>_xlfn.RANK.EQ(F48,$F$12:$F$97,0)</f>
        <v>80</v>
      </c>
      <c r="H48" s="43">
        <f>E48/F48</f>
        <v>8.7912087912087919E-2</v>
      </c>
      <c r="I48" s="63">
        <f>_xlfn.RANK.EQ(H48,$H$12:$H$97,0)</f>
        <v>82</v>
      </c>
    </row>
    <row r="49" spans="1:9">
      <c r="A49" s="1" t="s">
        <v>98</v>
      </c>
      <c r="B49" s="1" t="s">
        <v>269</v>
      </c>
      <c r="C49" s="1" t="s">
        <v>99</v>
      </c>
      <c r="D49" s="25">
        <v>71</v>
      </c>
      <c r="E49" s="2">
        <v>95</v>
      </c>
      <c r="F49" s="41">
        <f>SUM(D49:E49)</f>
        <v>166</v>
      </c>
      <c r="G49" s="42">
        <f>_xlfn.RANK.EQ(F49,$F$12:$F$97,0)</f>
        <v>75</v>
      </c>
      <c r="H49" s="43">
        <f>E49/F49</f>
        <v>0.57228915662650603</v>
      </c>
      <c r="I49" s="63">
        <f>_xlfn.RANK.EQ(H49,$H$12:$H$97,0)</f>
        <v>18</v>
      </c>
    </row>
    <row r="50" spans="1:9">
      <c r="A50" s="1" t="s">
        <v>100</v>
      </c>
      <c r="B50" s="1" t="s">
        <v>273</v>
      </c>
      <c r="C50" s="1" t="s">
        <v>101</v>
      </c>
      <c r="D50" s="25">
        <v>1088</v>
      </c>
      <c r="E50" s="2">
        <v>727</v>
      </c>
      <c r="F50" s="41">
        <f>SUM(D50:E50)</f>
        <v>1815</v>
      </c>
      <c r="G50" s="42">
        <f>_xlfn.RANK.EQ(F50,$F$12:$F$97,0)</f>
        <v>19</v>
      </c>
      <c r="H50" s="43">
        <f>E50/F50</f>
        <v>0.40055096418732783</v>
      </c>
      <c r="I50" s="63">
        <f>_xlfn.RANK.EQ(H50,$H$12:$H$97,0)</f>
        <v>41</v>
      </c>
    </row>
    <row r="51" spans="1:9">
      <c r="A51" s="1" t="s">
        <v>102</v>
      </c>
      <c r="B51" s="1" t="s">
        <v>273</v>
      </c>
      <c r="C51" s="1" t="s">
        <v>103</v>
      </c>
      <c r="D51" s="25">
        <v>1074</v>
      </c>
      <c r="E51" s="2">
        <v>695</v>
      </c>
      <c r="F51" s="41">
        <f>SUM(D51:E51)</f>
        <v>1769</v>
      </c>
      <c r="G51" s="42">
        <f>_xlfn.RANK.EQ(F51,$F$12:$F$97,0)</f>
        <v>20</v>
      </c>
      <c r="H51" s="43">
        <f>E51/F51</f>
        <v>0.39287733182589035</v>
      </c>
      <c r="I51" s="63">
        <f>_xlfn.RANK.EQ(H51,$H$12:$H$97,0)</f>
        <v>46</v>
      </c>
    </row>
    <row r="52" spans="1:9">
      <c r="A52" s="76" t="s">
        <v>104</v>
      </c>
      <c r="B52" s="76" t="s">
        <v>275</v>
      </c>
      <c r="C52" s="76" t="s">
        <v>105</v>
      </c>
      <c r="D52" s="64"/>
      <c r="E52" s="44"/>
      <c r="F52" s="45"/>
      <c r="G52" s="46"/>
      <c r="H52" s="47"/>
      <c r="I52" s="65"/>
    </row>
    <row r="53" spans="1:9">
      <c r="A53" s="1" t="s">
        <v>106</v>
      </c>
      <c r="B53" s="1" t="s">
        <v>273</v>
      </c>
      <c r="C53" s="1" t="s">
        <v>107</v>
      </c>
      <c r="D53" s="25">
        <v>596</v>
      </c>
      <c r="E53" s="2">
        <v>289</v>
      </c>
      <c r="F53" s="41">
        <f t="shared" ref="F53:F74" si="4">SUM(D53:E53)</f>
        <v>885</v>
      </c>
      <c r="G53" s="42">
        <f t="shared" ref="G53:G74" si="5">_xlfn.RANK.EQ(F53,$F$12:$F$97,0)</f>
        <v>53</v>
      </c>
      <c r="H53" s="43">
        <f t="shared" ref="H53:H74" si="6">E53/F53</f>
        <v>0.32655367231638416</v>
      </c>
      <c r="I53" s="63">
        <f t="shared" ref="I53:I74" si="7">_xlfn.RANK.EQ(H53,$H$12:$H$97,0)</f>
        <v>62</v>
      </c>
    </row>
    <row r="54" spans="1:9">
      <c r="A54" s="1" t="s">
        <v>108</v>
      </c>
      <c r="B54" s="1" t="s">
        <v>273</v>
      </c>
      <c r="C54" s="1" t="s">
        <v>109</v>
      </c>
      <c r="D54" s="25">
        <v>556</v>
      </c>
      <c r="E54" s="2">
        <v>307</v>
      </c>
      <c r="F54" s="41">
        <f t="shared" si="4"/>
        <v>863</v>
      </c>
      <c r="G54" s="42">
        <f t="shared" si="5"/>
        <v>55</v>
      </c>
      <c r="H54" s="43">
        <f t="shared" si="6"/>
        <v>0.35573580533024335</v>
      </c>
      <c r="I54" s="63">
        <f t="shared" si="7"/>
        <v>59</v>
      </c>
    </row>
    <row r="55" spans="1:9">
      <c r="A55" s="1" t="s">
        <v>110</v>
      </c>
      <c r="B55" s="1" t="s">
        <v>273</v>
      </c>
      <c r="C55" s="1" t="s">
        <v>111</v>
      </c>
      <c r="D55" s="25">
        <v>1300</v>
      </c>
      <c r="E55" s="2">
        <v>741</v>
      </c>
      <c r="F55" s="41">
        <f t="shared" si="4"/>
        <v>2041</v>
      </c>
      <c r="G55" s="42">
        <f t="shared" si="5"/>
        <v>14</v>
      </c>
      <c r="H55" s="43">
        <f t="shared" si="6"/>
        <v>0.36305732484076431</v>
      </c>
      <c r="I55" s="63">
        <f t="shared" si="7"/>
        <v>56</v>
      </c>
    </row>
    <row r="56" spans="1:9">
      <c r="A56" s="1" t="s">
        <v>112</v>
      </c>
      <c r="B56" s="1" t="s">
        <v>273</v>
      </c>
      <c r="C56" s="1" t="s">
        <v>113</v>
      </c>
      <c r="D56" s="25">
        <v>768</v>
      </c>
      <c r="E56" s="2">
        <v>521</v>
      </c>
      <c r="F56" s="41">
        <f t="shared" si="4"/>
        <v>1289</v>
      </c>
      <c r="G56" s="42">
        <f t="shared" si="5"/>
        <v>32</v>
      </c>
      <c r="H56" s="43">
        <f t="shared" si="6"/>
        <v>0.40418929402637704</v>
      </c>
      <c r="I56" s="63">
        <f t="shared" si="7"/>
        <v>39</v>
      </c>
    </row>
    <row r="57" spans="1:9">
      <c r="A57" s="1" t="s">
        <v>114</v>
      </c>
      <c r="B57" s="1" t="s">
        <v>274</v>
      </c>
      <c r="C57" s="1" t="s">
        <v>115</v>
      </c>
      <c r="D57" s="25">
        <v>1375</v>
      </c>
      <c r="E57" s="2">
        <v>637</v>
      </c>
      <c r="F57" s="41">
        <f t="shared" si="4"/>
        <v>2012</v>
      </c>
      <c r="G57" s="42">
        <f t="shared" si="5"/>
        <v>15</v>
      </c>
      <c r="H57" s="43">
        <f t="shared" si="6"/>
        <v>0.31660039761431413</v>
      </c>
      <c r="I57" s="63">
        <f t="shared" si="7"/>
        <v>65</v>
      </c>
    </row>
    <row r="58" spans="1:9">
      <c r="A58" s="1" t="s">
        <v>116</v>
      </c>
      <c r="B58" s="1" t="s">
        <v>272</v>
      </c>
      <c r="C58" s="1" t="s">
        <v>117</v>
      </c>
      <c r="D58" s="25">
        <v>71</v>
      </c>
      <c r="E58" s="2">
        <v>103</v>
      </c>
      <c r="F58" s="41">
        <f t="shared" si="4"/>
        <v>174</v>
      </c>
      <c r="G58" s="42">
        <f t="shared" si="5"/>
        <v>74</v>
      </c>
      <c r="H58" s="43">
        <f t="shared" si="6"/>
        <v>0.59195402298850575</v>
      </c>
      <c r="I58" s="63">
        <f t="shared" si="7"/>
        <v>14</v>
      </c>
    </row>
    <row r="59" spans="1:9">
      <c r="A59" s="1" t="s">
        <v>118</v>
      </c>
      <c r="B59" s="1" t="s">
        <v>268</v>
      </c>
      <c r="C59" s="1" t="s">
        <v>119</v>
      </c>
      <c r="D59" s="25">
        <v>1474</v>
      </c>
      <c r="E59" s="2">
        <v>707</v>
      </c>
      <c r="F59" s="41">
        <f t="shared" si="4"/>
        <v>2181</v>
      </c>
      <c r="G59" s="42">
        <f t="shared" si="5"/>
        <v>12</v>
      </c>
      <c r="H59" s="43">
        <f t="shared" si="6"/>
        <v>0.3241632278771206</v>
      </c>
      <c r="I59" s="63">
        <f t="shared" si="7"/>
        <v>63</v>
      </c>
    </row>
    <row r="60" spans="1:9">
      <c r="A60" s="1" t="s">
        <v>120</v>
      </c>
      <c r="B60" s="1" t="s">
        <v>270</v>
      </c>
      <c r="C60" s="1" t="s">
        <v>121</v>
      </c>
      <c r="D60" s="25">
        <v>796</v>
      </c>
      <c r="E60" s="2">
        <v>164</v>
      </c>
      <c r="F60" s="41">
        <f t="shared" si="4"/>
        <v>960</v>
      </c>
      <c r="G60" s="42">
        <f t="shared" si="5"/>
        <v>48</v>
      </c>
      <c r="H60" s="43">
        <f t="shared" si="6"/>
        <v>0.17083333333333334</v>
      </c>
      <c r="I60" s="63">
        <f t="shared" si="7"/>
        <v>76</v>
      </c>
    </row>
    <row r="61" spans="1:9">
      <c r="A61" s="1" t="s">
        <v>122</v>
      </c>
      <c r="B61" s="1" t="s">
        <v>269</v>
      </c>
      <c r="C61" s="1" t="s">
        <v>123</v>
      </c>
      <c r="D61" s="25">
        <v>356</v>
      </c>
      <c r="E61" s="2">
        <v>550</v>
      </c>
      <c r="F61" s="41">
        <f t="shared" si="4"/>
        <v>906</v>
      </c>
      <c r="G61" s="42">
        <f t="shared" si="5"/>
        <v>52</v>
      </c>
      <c r="H61" s="43">
        <f t="shared" si="6"/>
        <v>0.60706401766004414</v>
      </c>
      <c r="I61" s="63">
        <f t="shared" si="7"/>
        <v>10</v>
      </c>
    </row>
    <row r="62" spans="1:9">
      <c r="A62" s="1" t="s">
        <v>124</v>
      </c>
      <c r="B62" s="1" t="s">
        <v>270</v>
      </c>
      <c r="C62" s="1" t="s">
        <v>125</v>
      </c>
      <c r="D62" s="25">
        <v>60</v>
      </c>
      <c r="E62" s="2">
        <v>20</v>
      </c>
      <c r="F62" s="41">
        <f t="shared" si="4"/>
        <v>80</v>
      </c>
      <c r="G62" s="42">
        <f t="shared" si="5"/>
        <v>81</v>
      </c>
      <c r="H62" s="43">
        <f t="shared" si="6"/>
        <v>0.25</v>
      </c>
      <c r="I62" s="63">
        <f t="shared" si="7"/>
        <v>73</v>
      </c>
    </row>
    <row r="63" spans="1:9">
      <c r="A63" s="1" t="s">
        <v>126</v>
      </c>
      <c r="B63" s="1" t="s">
        <v>273</v>
      </c>
      <c r="C63" s="1" t="s">
        <v>127</v>
      </c>
      <c r="D63" s="25">
        <v>760</v>
      </c>
      <c r="E63" s="2">
        <v>568</v>
      </c>
      <c r="F63" s="41">
        <f t="shared" si="4"/>
        <v>1328</v>
      </c>
      <c r="G63" s="42">
        <f t="shared" si="5"/>
        <v>29</v>
      </c>
      <c r="H63" s="43">
        <f t="shared" si="6"/>
        <v>0.42771084337349397</v>
      </c>
      <c r="I63" s="63">
        <f t="shared" si="7"/>
        <v>30</v>
      </c>
    </row>
    <row r="64" spans="1:9">
      <c r="A64" s="1" t="s">
        <v>128</v>
      </c>
      <c r="B64" s="1" t="s">
        <v>271</v>
      </c>
      <c r="C64" s="1" t="s">
        <v>129</v>
      </c>
      <c r="D64" s="25">
        <v>516</v>
      </c>
      <c r="E64" s="2">
        <v>298</v>
      </c>
      <c r="F64" s="41">
        <f t="shared" si="4"/>
        <v>814</v>
      </c>
      <c r="G64" s="42">
        <f t="shared" si="5"/>
        <v>56</v>
      </c>
      <c r="H64" s="43">
        <f t="shared" si="6"/>
        <v>0.36609336609336607</v>
      </c>
      <c r="I64" s="63">
        <f t="shared" si="7"/>
        <v>55</v>
      </c>
    </row>
    <row r="65" spans="1:9">
      <c r="A65" s="1" t="s">
        <v>130</v>
      </c>
      <c r="B65" s="1" t="s">
        <v>272</v>
      </c>
      <c r="C65" s="1" t="s">
        <v>131</v>
      </c>
      <c r="D65" s="25">
        <v>61</v>
      </c>
      <c r="E65" s="2">
        <v>94</v>
      </c>
      <c r="F65" s="41">
        <f t="shared" si="4"/>
        <v>155</v>
      </c>
      <c r="G65" s="42">
        <f t="shared" si="5"/>
        <v>77</v>
      </c>
      <c r="H65" s="43">
        <f t="shared" si="6"/>
        <v>0.6064516129032258</v>
      </c>
      <c r="I65" s="63">
        <f t="shared" si="7"/>
        <v>11</v>
      </c>
    </row>
    <row r="66" spans="1:9">
      <c r="A66" s="1" t="s">
        <v>132</v>
      </c>
      <c r="B66" s="1" t="s">
        <v>268</v>
      </c>
      <c r="C66" s="1" t="s">
        <v>133</v>
      </c>
      <c r="D66" s="25">
        <v>2259</v>
      </c>
      <c r="E66" s="2">
        <v>652</v>
      </c>
      <c r="F66" s="41">
        <f t="shared" si="4"/>
        <v>2911</v>
      </c>
      <c r="G66" s="42">
        <f t="shared" si="5"/>
        <v>3</v>
      </c>
      <c r="H66" s="43">
        <f t="shared" si="6"/>
        <v>0.22397801442803161</v>
      </c>
      <c r="I66" s="63">
        <f t="shared" si="7"/>
        <v>74</v>
      </c>
    </row>
    <row r="67" spans="1:9">
      <c r="A67" s="1" t="s">
        <v>134</v>
      </c>
      <c r="B67" s="1" t="s">
        <v>269</v>
      </c>
      <c r="C67" s="1" t="s">
        <v>135</v>
      </c>
      <c r="D67" s="25">
        <v>126</v>
      </c>
      <c r="E67" s="2">
        <v>201</v>
      </c>
      <c r="F67" s="41">
        <f t="shared" si="4"/>
        <v>327</v>
      </c>
      <c r="G67" s="42">
        <f t="shared" si="5"/>
        <v>69</v>
      </c>
      <c r="H67" s="43">
        <f t="shared" si="6"/>
        <v>0.61467889908256879</v>
      </c>
      <c r="I67" s="63">
        <f t="shared" si="7"/>
        <v>9</v>
      </c>
    </row>
    <row r="68" spans="1:9">
      <c r="A68" s="1" t="s">
        <v>136</v>
      </c>
      <c r="B68" s="1" t="s">
        <v>270</v>
      </c>
      <c r="C68" s="1" t="s">
        <v>137</v>
      </c>
      <c r="D68" s="25">
        <v>432</v>
      </c>
      <c r="E68" s="2">
        <v>165</v>
      </c>
      <c r="F68" s="41">
        <f t="shared" si="4"/>
        <v>597</v>
      </c>
      <c r="G68" s="42">
        <f t="shared" si="5"/>
        <v>61</v>
      </c>
      <c r="H68" s="43">
        <f t="shared" si="6"/>
        <v>0.27638190954773867</v>
      </c>
      <c r="I68" s="63">
        <f t="shared" si="7"/>
        <v>70</v>
      </c>
    </row>
    <row r="69" spans="1:9">
      <c r="A69" s="1" t="s">
        <v>138</v>
      </c>
      <c r="B69" s="1" t="s">
        <v>268</v>
      </c>
      <c r="C69" s="1" t="s">
        <v>139</v>
      </c>
      <c r="D69" s="25">
        <v>2209</v>
      </c>
      <c r="E69" s="2">
        <v>1153</v>
      </c>
      <c r="F69" s="41">
        <f t="shared" si="4"/>
        <v>3362</v>
      </c>
      <c r="G69" s="42">
        <f t="shared" si="5"/>
        <v>1</v>
      </c>
      <c r="H69" s="43">
        <f t="shared" si="6"/>
        <v>0.34295062462819748</v>
      </c>
      <c r="I69" s="63">
        <f t="shared" si="7"/>
        <v>61</v>
      </c>
    </row>
    <row r="70" spans="1:9">
      <c r="A70" s="1" t="s">
        <v>140</v>
      </c>
      <c r="B70" s="1" t="s">
        <v>269</v>
      </c>
      <c r="C70" s="1" t="s">
        <v>141</v>
      </c>
      <c r="D70" s="25">
        <v>389</v>
      </c>
      <c r="E70" s="2">
        <v>522</v>
      </c>
      <c r="F70" s="41">
        <f t="shared" si="4"/>
        <v>911</v>
      </c>
      <c r="G70" s="42">
        <f t="shared" si="5"/>
        <v>51</v>
      </c>
      <c r="H70" s="43">
        <f t="shared" si="6"/>
        <v>0.57299670691547755</v>
      </c>
      <c r="I70" s="63">
        <f t="shared" si="7"/>
        <v>16</v>
      </c>
    </row>
    <row r="71" spans="1:9">
      <c r="A71" s="1" t="s">
        <v>142</v>
      </c>
      <c r="B71" s="1" t="s">
        <v>268</v>
      </c>
      <c r="C71" s="1" t="s">
        <v>143</v>
      </c>
      <c r="D71" s="25">
        <v>1671</v>
      </c>
      <c r="E71" s="2">
        <v>944</v>
      </c>
      <c r="F71" s="41">
        <f t="shared" si="4"/>
        <v>2615</v>
      </c>
      <c r="G71" s="42">
        <f t="shared" si="5"/>
        <v>5</v>
      </c>
      <c r="H71" s="43">
        <f t="shared" si="6"/>
        <v>0.36099426386233269</v>
      </c>
      <c r="I71" s="63">
        <f t="shared" si="7"/>
        <v>57</v>
      </c>
    </row>
    <row r="72" spans="1:9">
      <c r="A72" s="1" t="s">
        <v>144</v>
      </c>
      <c r="B72" s="1" t="s">
        <v>269</v>
      </c>
      <c r="C72" s="1" t="s">
        <v>145</v>
      </c>
      <c r="D72" s="25">
        <v>69</v>
      </c>
      <c r="E72" s="2">
        <v>91</v>
      </c>
      <c r="F72" s="41">
        <f t="shared" si="4"/>
        <v>160</v>
      </c>
      <c r="G72" s="42">
        <f t="shared" si="5"/>
        <v>76</v>
      </c>
      <c r="H72" s="43">
        <f t="shared" si="6"/>
        <v>0.56874999999999998</v>
      </c>
      <c r="I72" s="63">
        <f t="shared" si="7"/>
        <v>19</v>
      </c>
    </row>
    <row r="73" spans="1:9">
      <c r="A73" s="1" t="s">
        <v>146</v>
      </c>
      <c r="B73" s="1" t="s">
        <v>269</v>
      </c>
      <c r="C73" s="1" t="s">
        <v>147</v>
      </c>
      <c r="D73" s="25">
        <v>109</v>
      </c>
      <c r="E73" s="2">
        <v>160</v>
      </c>
      <c r="F73" s="41">
        <f t="shared" si="4"/>
        <v>269</v>
      </c>
      <c r="G73" s="42">
        <f t="shared" si="5"/>
        <v>71</v>
      </c>
      <c r="H73" s="43">
        <f t="shared" si="6"/>
        <v>0.59479553903345728</v>
      </c>
      <c r="I73" s="63">
        <f t="shared" si="7"/>
        <v>12</v>
      </c>
    </row>
    <row r="74" spans="1:9">
      <c r="A74" s="1" t="s">
        <v>148</v>
      </c>
      <c r="B74" s="1" t="s">
        <v>274</v>
      </c>
      <c r="C74" s="1" t="s">
        <v>149</v>
      </c>
      <c r="D74" s="25">
        <v>0</v>
      </c>
      <c r="E74" s="2">
        <v>513</v>
      </c>
      <c r="F74" s="41">
        <f t="shared" si="4"/>
        <v>513</v>
      </c>
      <c r="G74" s="42">
        <f t="shared" si="5"/>
        <v>63</v>
      </c>
      <c r="H74" s="43">
        <f t="shared" si="6"/>
        <v>1</v>
      </c>
      <c r="I74" s="63">
        <f t="shared" si="7"/>
        <v>1</v>
      </c>
    </row>
    <row r="75" spans="1:9">
      <c r="A75" s="76" t="s">
        <v>150</v>
      </c>
      <c r="B75" s="76" t="s">
        <v>275</v>
      </c>
      <c r="C75" s="76" t="s">
        <v>151</v>
      </c>
      <c r="D75" s="64"/>
      <c r="E75" s="44"/>
      <c r="F75" s="45"/>
      <c r="G75" s="46"/>
      <c r="H75" s="47"/>
      <c r="I75" s="65"/>
    </row>
    <row r="76" spans="1:9">
      <c r="A76" s="1" t="s">
        <v>152</v>
      </c>
      <c r="B76" s="1" t="s">
        <v>274</v>
      </c>
      <c r="C76" s="1" t="s">
        <v>153</v>
      </c>
      <c r="D76" s="25">
        <v>577</v>
      </c>
      <c r="E76" s="2">
        <v>339</v>
      </c>
      <c r="F76" s="41">
        <f t="shared" ref="F76:F97" si="8">SUM(D76:E76)</f>
        <v>916</v>
      </c>
      <c r="G76" s="42">
        <f t="shared" ref="G76:G97" si="9">_xlfn.RANK.EQ(F76,$F$12:$F$97,0)</f>
        <v>50</v>
      </c>
      <c r="H76" s="43">
        <f t="shared" ref="H76:H97" si="10">E76/F76</f>
        <v>0.37008733624454149</v>
      </c>
      <c r="I76" s="63">
        <f t="shared" ref="I76:I97" si="11">_xlfn.RANK.EQ(H76,$H$12:$H$97,0)</f>
        <v>54</v>
      </c>
    </row>
    <row r="77" spans="1:9">
      <c r="A77" s="1" t="s">
        <v>154</v>
      </c>
      <c r="B77" s="1" t="s">
        <v>273</v>
      </c>
      <c r="C77" s="1" t="s">
        <v>155</v>
      </c>
      <c r="D77" s="25">
        <v>681</v>
      </c>
      <c r="E77" s="2">
        <v>490</v>
      </c>
      <c r="F77" s="41">
        <f t="shared" si="8"/>
        <v>1171</v>
      </c>
      <c r="G77" s="42">
        <f t="shared" si="9"/>
        <v>36</v>
      </c>
      <c r="H77" s="43">
        <f t="shared" si="10"/>
        <v>0.41844577284372331</v>
      </c>
      <c r="I77" s="63">
        <f t="shared" si="11"/>
        <v>37</v>
      </c>
    </row>
    <row r="78" spans="1:9">
      <c r="A78" s="1" t="s">
        <v>156</v>
      </c>
      <c r="B78" s="1" t="s">
        <v>273</v>
      </c>
      <c r="C78" s="1" t="s">
        <v>157</v>
      </c>
      <c r="D78" s="25">
        <v>664</v>
      </c>
      <c r="E78" s="2">
        <v>517</v>
      </c>
      <c r="F78" s="41">
        <f t="shared" si="8"/>
        <v>1181</v>
      </c>
      <c r="G78" s="42">
        <f t="shared" si="9"/>
        <v>35</v>
      </c>
      <c r="H78" s="43">
        <f t="shared" si="10"/>
        <v>0.43776460626587638</v>
      </c>
      <c r="I78" s="63">
        <f t="shared" si="11"/>
        <v>24</v>
      </c>
    </row>
    <row r="79" spans="1:9">
      <c r="A79" s="1" t="s">
        <v>158</v>
      </c>
      <c r="B79" s="1" t="s">
        <v>268</v>
      </c>
      <c r="C79" s="1" t="s">
        <v>159</v>
      </c>
      <c r="D79" s="25">
        <v>1288</v>
      </c>
      <c r="E79" s="2">
        <v>976</v>
      </c>
      <c r="F79" s="41">
        <f t="shared" si="8"/>
        <v>2264</v>
      </c>
      <c r="G79" s="42">
        <f t="shared" si="9"/>
        <v>11</v>
      </c>
      <c r="H79" s="43">
        <f t="shared" si="10"/>
        <v>0.43109540636042404</v>
      </c>
      <c r="I79" s="63">
        <f t="shared" si="11"/>
        <v>28</v>
      </c>
    </row>
    <row r="80" spans="1:9">
      <c r="A80" s="1" t="s">
        <v>160</v>
      </c>
      <c r="B80" s="1" t="s">
        <v>268</v>
      </c>
      <c r="C80" s="1" t="s">
        <v>161</v>
      </c>
      <c r="D80" s="25">
        <v>1455</v>
      </c>
      <c r="E80" s="2">
        <v>966</v>
      </c>
      <c r="F80" s="41">
        <f t="shared" si="8"/>
        <v>2421</v>
      </c>
      <c r="G80" s="42">
        <f t="shared" si="9"/>
        <v>8</v>
      </c>
      <c r="H80" s="43">
        <f t="shared" si="10"/>
        <v>0.39900867410161089</v>
      </c>
      <c r="I80" s="63">
        <f t="shared" si="11"/>
        <v>42</v>
      </c>
    </row>
    <row r="81" spans="1:9">
      <c r="A81" s="1" t="s">
        <v>162</v>
      </c>
      <c r="B81" s="1" t="s">
        <v>273</v>
      </c>
      <c r="C81" s="1" t="s">
        <v>163</v>
      </c>
      <c r="D81" s="25">
        <v>1183</v>
      </c>
      <c r="E81" s="2">
        <v>792</v>
      </c>
      <c r="F81" s="41">
        <f t="shared" si="8"/>
        <v>1975</v>
      </c>
      <c r="G81" s="42">
        <f t="shared" si="9"/>
        <v>16</v>
      </c>
      <c r="H81" s="43">
        <f t="shared" si="10"/>
        <v>0.4010126582278481</v>
      </c>
      <c r="I81" s="63">
        <f t="shared" si="11"/>
        <v>40</v>
      </c>
    </row>
    <row r="82" spans="1:9">
      <c r="A82" s="1" t="s">
        <v>164</v>
      </c>
      <c r="B82" s="1" t="s">
        <v>273</v>
      </c>
      <c r="C82" s="1" t="s">
        <v>165</v>
      </c>
      <c r="D82" s="25">
        <v>784</v>
      </c>
      <c r="E82" s="2">
        <v>519</v>
      </c>
      <c r="F82" s="41">
        <f t="shared" si="8"/>
        <v>1303</v>
      </c>
      <c r="G82" s="42">
        <f t="shared" si="9"/>
        <v>30</v>
      </c>
      <c r="H82" s="43">
        <f t="shared" si="10"/>
        <v>0.39831158864159633</v>
      </c>
      <c r="I82" s="63">
        <f t="shared" si="11"/>
        <v>43</v>
      </c>
    </row>
    <row r="83" spans="1:9">
      <c r="A83" s="1" t="s">
        <v>166</v>
      </c>
      <c r="B83" s="1" t="s">
        <v>269</v>
      </c>
      <c r="C83" s="1" t="s">
        <v>167</v>
      </c>
      <c r="D83" s="25">
        <v>47</v>
      </c>
      <c r="E83" s="2">
        <v>63</v>
      </c>
      <c r="F83" s="41">
        <f t="shared" si="8"/>
        <v>110</v>
      </c>
      <c r="G83" s="42">
        <f t="shared" si="9"/>
        <v>79</v>
      </c>
      <c r="H83" s="43">
        <f t="shared" si="10"/>
        <v>0.57272727272727275</v>
      </c>
      <c r="I83" s="63">
        <f t="shared" si="11"/>
        <v>17</v>
      </c>
    </row>
    <row r="84" spans="1:9">
      <c r="A84" s="1" t="s">
        <v>168</v>
      </c>
      <c r="B84" s="1" t="s">
        <v>273</v>
      </c>
      <c r="C84" s="1" t="s">
        <v>169</v>
      </c>
      <c r="D84" s="25">
        <v>682</v>
      </c>
      <c r="E84" s="2">
        <v>598</v>
      </c>
      <c r="F84" s="41">
        <f t="shared" si="8"/>
        <v>1280</v>
      </c>
      <c r="G84" s="42">
        <f t="shared" si="9"/>
        <v>33</v>
      </c>
      <c r="H84" s="43">
        <f t="shared" si="10"/>
        <v>0.46718749999999998</v>
      </c>
      <c r="I84" s="63">
        <f t="shared" si="11"/>
        <v>21</v>
      </c>
    </row>
    <row r="85" spans="1:9">
      <c r="A85" s="1" t="s">
        <v>170</v>
      </c>
      <c r="B85" s="1" t="s">
        <v>273</v>
      </c>
      <c r="C85" s="1" t="s">
        <v>171</v>
      </c>
      <c r="D85" s="25">
        <v>1054</v>
      </c>
      <c r="E85" s="2">
        <v>767</v>
      </c>
      <c r="F85" s="41">
        <f t="shared" si="8"/>
        <v>1821</v>
      </c>
      <c r="G85" s="42">
        <f t="shared" si="9"/>
        <v>18</v>
      </c>
      <c r="H85" s="43">
        <f t="shared" si="10"/>
        <v>0.42119714442613948</v>
      </c>
      <c r="I85" s="63">
        <f t="shared" si="11"/>
        <v>33</v>
      </c>
    </row>
    <row r="86" spans="1:9">
      <c r="A86" s="13" t="s">
        <v>172</v>
      </c>
      <c r="B86" s="13" t="s">
        <v>273</v>
      </c>
      <c r="C86" s="13" t="s">
        <v>173</v>
      </c>
      <c r="D86" s="66">
        <v>631</v>
      </c>
      <c r="E86" s="48">
        <v>486</v>
      </c>
      <c r="F86" s="49">
        <f t="shared" si="8"/>
        <v>1117</v>
      </c>
      <c r="G86" s="50">
        <f t="shared" si="9"/>
        <v>38</v>
      </c>
      <c r="H86" s="51">
        <f t="shared" si="10"/>
        <v>0.43509400179051028</v>
      </c>
      <c r="I86" s="67">
        <f t="shared" si="11"/>
        <v>25</v>
      </c>
    </row>
    <row r="87" spans="1:9">
      <c r="A87" s="1" t="s">
        <v>174</v>
      </c>
      <c r="B87" s="1" t="s">
        <v>270</v>
      </c>
      <c r="C87" s="1" t="s">
        <v>175</v>
      </c>
      <c r="D87" s="25">
        <v>791</v>
      </c>
      <c r="E87" s="2">
        <v>160</v>
      </c>
      <c r="F87" s="41">
        <f t="shared" si="8"/>
        <v>951</v>
      </c>
      <c r="G87" s="42">
        <f t="shared" si="9"/>
        <v>49</v>
      </c>
      <c r="H87" s="43">
        <f t="shared" si="10"/>
        <v>0.16824395373291273</v>
      </c>
      <c r="I87" s="63">
        <f t="shared" si="11"/>
        <v>77</v>
      </c>
    </row>
    <row r="88" spans="1:9">
      <c r="A88" s="1" t="s">
        <v>176</v>
      </c>
      <c r="B88" s="1" t="s">
        <v>269</v>
      </c>
      <c r="C88" s="1" t="s">
        <v>177</v>
      </c>
      <c r="D88" s="25">
        <v>225</v>
      </c>
      <c r="E88" s="2">
        <v>408</v>
      </c>
      <c r="F88" s="41">
        <f t="shared" si="8"/>
        <v>633</v>
      </c>
      <c r="G88" s="42">
        <f t="shared" si="9"/>
        <v>59</v>
      </c>
      <c r="H88" s="43">
        <f t="shared" si="10"/>
        <v>0.64454976303317535</v>
      </c>
      <c r="I88" s="63">
        <f t="shared" si="11"/>
        <v>4</v>
      </c>
    </row>
    <row r="89" spans="1:9">
      <c r="A89" s="1" t="s">
        <v>178</v>
      </c>
      <c r="B89" s="1" t="s">
        <v>268</v>
      </c>
      <c r="C89" s="1" t="s">
        <v>179</v>
      </c>
      <c r="D89" s="25">
        <v>1805</v>
      </c>
      <c r="E89" s="2">
        <v>833</v>
      </c>
      <c r="F89" s="41">
        <f t="shared" si="8"/>
        <v>2638</v>
      </c>
      <c r="G89" s="42">
        <f t="shared" si="9"/>
        <v>4</v>
      </c>
      <c r="H89" s="43">
        <f t="shared" si="10"/>
        <v>0.31576952236542838</v>
      </c>
      <c r="I89" s="63">
        <f t="shared" si="11"/>
        <v>66</v>
      </c>
    </row>
    <row r="90" spans="1:9">
      <c r="A90" s="1" t="s">
        <v>180</v>
      </c>
      <c r="B90" s="1" t="s">
        <v>273</v>
      </c>
      <c r="C90" s="1" t="s">
        <v>181</v>
      </c>
      <c r="D90" s="25">
        <v>724</v>
      </c>
      <c r="E90" s="2">
        <v>579</v>
      </c>
      <c r="F90" s="41">
        <f t="shared" si="8"/>
        <v>1303</v>
      </c>
      <c r="G90" s="42">
        <f t="shared" si="9"/>
        <v>30</v>
      </c>
      <c r="H90" s="43">
        <f t="shared" si="10"/>
        <v>0.44435917114351497</v>
      </c>
      <c r="I90" s="63">
        <f t="shared" si="11"/>
        <v>23</v>
      </c>
    </row>
    <row r="91" spans="1:9">
      <c r="A91" s="1" t="s">
        <v>182</v>
      </c>
      <c r="B91" s="1" t="s">
        <v>273</v>
      </c>
      <c r="C91" s="1" t="s">
        <v>183</v>
      </c>
      <c r="D91" s="25">
        <v>963</v>
      </c>
      <c r="E91" s="2">
        <v>697</v>
      </c>
      <c r="F91" s="41">
        <f t="shared" si="8"/>
        <v>1660</v>
      </c>
      <c r="G91" s="42">
        <f t="shared" si="9"/>
        <v>24</v>
      </c>
      <c r="H91" s="43">
        <f t="shared" si="10"/>
        <v>0.41987951807228918</v>
      </c>
      <c r="I91" s="63">
        <f t="shared" si="11"/>
        <v>36</v>
      </c>
    </row>
    <row r="92" spans="1:9">
      <c r="A92" s="1" t="s">
        <v>184</v>
      </c>
      <c r="B92" s="1" t="s">
        <v>273</v>
      </c>
      <c r="C92" s="1" t="s">
        <v>185</v>
      </c>
      <c r="D92" s="25">
        <v>986</v>
      </c>
      <c r="E92" s="2">
        <v>715</v>
      </c>
      <c r="F92" s="41">
        <f t="shared" si="8"/>
        <v>1701</v>
      </c>
      <c r="G92" s="42">
        <f t="shared" si="9"/>
        <v>22</v>
      </c>
      <c r="H92" s="43">
        <f t="shared" si="10"/>
        <v>0.42034097589653147</v>
      </c>
      <c r="I92" s="63">
        <f t="shared" si="11"/>
        <v>35</v>
      </c>
    </row>
    <row r="93" spans="1:9">
      <c r="A93" s="1" t="s">
        <v>186</v>
      </c>
      <c r="B93" s="1" t="s">
        <v>273</v>
      </c>
      <c r="C93" s="1" t="s">
        <v>187</v>
      </c>
      <c r="D93" s="25">
        <v>665</v>
      </c>
      <c r="E93" s="2">
        <v>417</v>
      </c>
      <c r="F93" s="41">
        <f t="shared" si="8"/>
        <v>1082</v>
      </c>
      <c r="G93" s="42">
        <f t="shared" si="9"/>
        <v>41</v>
      </c>
      <c r="H93" s="43">
        <f t="shared" si="10"/>
        <v>0.38539741219963031</v>
      </c>
      <c r="I93" s="63">
        <f t="shared" si="11"/>
        <v>50</v>
      </c>
    </row>
    <row r="94" spans="1:9">
      <c r="A94" s="1" t="s">
        <v>188</v>
      </c>
      <c r="B94" s="1" t="s">
        <v>273</v>
      </c>
      <c r="C94" s="1" t="s">
        <v>189</v>
      </c>
      <c r="D94" s="25">
        <v>611</v>
      </c>
      <c r="E94" s="2">
        <v>451</v>
      </c>
      <c r="F94" s="41">
        <f t="shared" si="8"/>
        <v>1062</v>
      </c>
      <c r="G94" s="42">
        <f t="shared" si="9"/>
        <v>43</v>
      </c>
      <c r="H94" s="43">
        <f t="shared" si="10"/>
        <v>0.42467043314500941</v>
      </c>
      <c r="I94" s="63">
        <f t="shared" si="11"/>
        <v>31</v>
      </c>
    </row>
    <row r="95" spans="1:9">
      <c r="A95" s="1" t="s">
        <v>190</v>
      </c>
      <c r="B95" s="1" t="s">
        <v>273</v>
      </c>
      <c r="C95" s="1" t="s">
        <v>191</v>
      </c>
      <c r="D95" s="25">
        <v>1130</v>
      </c>
      <c r="E95" s="2">
        <v>805</v>
      </c>
      <c r="F95" s="41">
        <f t="shared" si="8"/>
        <v>1935</v>
      </c>
      <c r="G95" s="42">
        <f t="shared" si="9"/>
        <v>17</v>
      </c>
      <c r="H95" s="43">
        <f t="shared" si="10"/>
        <v>0.41602067183462532</v>
      </c>
      <c r="I95" s="63">
        <f t="shared" si="11"/>
        <v>38</v>
      </c>
    </row>
    <row r="96" spans="1:9">
      <c r="A96" s="1" t="s">
        <v>192</v>
      </c>
      <c r="B96" s="1" t="s">
        <v>270</v>
      </c>
      <c r="C96" s="1" t="s">
        <v>193</v>
      </c>
      <c r="D96" s="25">
        <v>132</v>
      </c>
      <c r="E96" s="2">
        <v>52</v>
      </c>
      <c r="F96" s="41">
        <f t="shared" si="8"/>
        <v>184</v>
      </c>
      <c r="G96" s="42">
        <f t="shared" si="9"/>
        <v>73</v>
      </c>
      <c r="H96" s="43">
        <f t="shared" si="10"/>
        <v>0.28260869565217389</v>
      </c>
      <c r="I96" s="63">
        <f t="shared" si="11"/>
        <v>69</v>
      </c>
    </row>
    <row r="97" spans="1:9" ht="14.25" thickBot="1">
      <c r="A97" s="1" t="s">
        <v>194</v>
      </c>
      <c r="B97" s="1" t="s">
        <v>273</v>
      </c>
      <c r="C97" s="1" t="s">
        <v>195</v>
      </c>
      <c r="D97" s="30">
        <v>958</v>
      </c>
      <c r="E97" s="31">
        <v>610</v>
      </c>
      <c r="F97" s="68">
        <f t="shared" si="8"/>
        <v>1568</v>
      </c>
      <c r="G97" s="69">
        <f t="shared" si="9"/>
        <v>27</v>
      </c>
      <c r="H97" s="70">
        <f t="shared" si="10"/>
        <v>0.38903061224489793</v>
      </c>
      <c r="I97" s="71">
        <f t="shared" si="11"/>
        <v>47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60892</v>
      </c>
      <c r="E99" s="267">
        <f t="shared" ref="E99:F99" si="12">SUM(E12:E97)</f>
        <v>37580</v>
      </c>
      <c r="F99" s="268">
        <f t="shared" si="12"/>
        <v>98472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5ACB-46F5-419D-8853-BE19C25051A3}">
  <sheetPr>
    <tabColor theme="9"/>
  </sheetPr>
  <dimension ref="A1:Q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7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7" ht="24" customHeight="1">
      <c r="A2" s="3" t="s">
        <v>220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7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7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  <c r="M5"/>
    </row>
    <row r="6" spans="1:17">
      <c r="C6" s="23" t="s">
        <v>3</v>
      </c>
      <c r="D6" s="52">
        <f>INDEX(D12:D97,MATCH(C6,C12:C97,0),0)</f>
        <v>621</v>
      </c>
      <c r="E6" s="53">
        <f>INDEX(E12:E97,MATCH(C6,C12:C97,0),0)</f>
        <v>490</v>
      </c>
      <c r="F6" s="53">
        <f>SUM(D6:E6)</f>
        <v>1111</v>
      </c>
      <c r="G6" s="54">
        <f>_xlfn.RANK.EQ(F6,$F$12:$F$97,0)</f>
        <v>38</v>
      </c>
      <c r="H6" s="55">
        <f>E6/F6</f>
        <v>0.44104410441044106</v>
      </c>
      <c r="I6" s="56">
        <f>_xlfn.RANK.EQ(H6,$H$12:$H$97,0)</f>
        <v>27</v>
      </c>
    </row>
    <row r="7" spans="1:17">
      <c r="C7" s="24" t="s">
        <v>20</v>
      </c>
      <c r="D7" s="97">
        <f>ROUND(SUMIF($B$12:$B$97,"G",D12:D97)/(COUNTIFS(B12:B97,"G",D12:D97,"&lt;&gt;")),1)</f>
        <v>833.4</v>
      </c>
      <c r="E7" s="98">
        <f>ROUND(SUMIF($B$12:$B$97,"G",E12:E97)/(COUNTIFS(B12:B97,"G",D12:D97,"&lt;&gt;")),1)</f>
        <v>588.4</v>
      </c>
      <c r="F7" s="98">
        <f>ROUND(SUM(D7:E7),1)</f>
        <v>1421.8</v>
      </c>
      <c r="G7" s="26"/>
      <c r="H7" s="27">
        <f>E7/F7</f>
        <v>0.41384160922773949</v>
      </c>
      <c r="I7" s="28"/>
      <c r="K7"/>
      <c r="N7" s="22"/>
      <c r="O7" s="22"/>
      <c r="P7" s="22"/>
      <c r="Q7" s="22"/>
    </row>
    <row r="8" spans="1:17" ht="14.25" thickBot="1">
      <c r="C8" s="29" t="s">
        <v>21</v>
      </c>
      <c r="D8" s="99">
        <f>ROUND(AVERAGE(D12:D97),1)</f>
        <v>733.9</v>
      </c>
      <c r="E8" s="100">
        <f>ROUND(AVERAGE(E12:E97),1)</f>
        <v>470.5</v>
      </c>
      <c r="F8" s="100">
        <f>ROUND(SUM(D8:E8),1)</f>
        <v>1204.4000000000001</v>
      </c>
      <c r="G8" s="32"/>
      <c r="H8" s="33">
        <f>E8/F8</f>
        <v>0.3906509465293922</v>
      </c>
      <c r="I8" s="34"/>
    </row>
    <row r="9" spans="1:17" ht="21" customHeight="1" thickBot="1">
      <c r="D9" s="60"/>
      <c r="K9"/>
      <c r="N9" s="22"/>
      <c r="O9" s="22"/>
      <c r="P9" s="22"/>
      <c r="Q9" s="22"/>
    </row>
    <row r="10" spans="1:17" ht="21" customHeight="1">
      <c r="D10" s="353" t="str" cm="1">
        <f t="array" aca="1" ref="D10" ca="1">RIGHT(CELL("filename",A1),4)&amp;"年度（基準日：５月１日）"</f>
        <v>2023年度（基準日：５月１日）</v>
      </c>
      <c r="E10" s="354"/>
      <c r="F10" s="354"/>
      <c r="G10" s="354"/>
      <c r="H10" s="354"/>
      <c r="I10" s="355"/>
    </row>
    <row r="11" spans="1:17" ht="27">
      <c r="A11" s="14" t="s">
        <v>22</v>
      </c>
      <c r="B11" s="35" t="s">
        <v>23</v>
      </c>
      <c r="C11" s="14" t="s">
        <v>15</v>
      </c>
      <c r="D11" s="61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62" t="s">
        <v>19</v>
      </c>
    </row>
    <row r="12" spans="1:17">
      <c r="A12" s="1" t="s">
        <v>24</v>
      </c>
      <c r="B12" s="1" t="s">
        <v>268</v>
      </c>
      <c r="C12" s="1" t="s">
        <v>25</v>
      </c>
      <c r="D12" s="254">
        <v>1802</v>
      </c>
      <c r="E12" s="255">
        <v>742</v>
      </c>
      <c r="F12" s="41">
        <f t="shared" ref="F12:F42" si="0">SUM(D12:E12)</f>
        <v>2544</v>
      </c>
      <c r="G12" s="42">
        <f t="shared" ref="G12:G42" si="1">_xlfn.RANK.EQ(F12,$F$12:$F$97,0)</f>
        <v>6</v>
      </c>
      <c r="H12" s="43">
        <f t="shared" ref="H12:H42" si="2">E12/F12</f>
        <v>0.29166666666666669</v>
      </c>
      <c r="I12" s="63">
        <f t="shared" ref="I12:I42" si="3">_xlfn.RANK.EQ(H12,$H$12:$H$97,0)</f>
        <v>70</v>
      </c>
    </row>
    <row r="13" spans="1:17">
      <c r="A13" s="1" t="s">
        <v>26</v>
      </c>
      <c r="B13" s="1" t="s">
        <v>269</v>
      </c>
      <c r="C13" s="1" t="s">
        <v>27</v>
      </c>
      <c r="D13" s="254">
        <v>577</v>
      </c>
      <c r="E13" s="255">
        <v>644</v>
      </c>
      <c r="F13" s="41">
        <f t="shared" si="0"/>
        <v>1221</v>
      </c>
      <c r="G13" s="42">
        <f t="shared" si="1"/>
        <v>35</v>
      </c>
      <c r="H13" s="43">
        <f t="shared" si="2"/>
        <v>0.52743652743652747</v>
      </c>
      <c r="I13" s="63">
        <f t="shared" si="3"/>
        <v>20</v>
      </c>
    </row>
    <row r="14" spans="1:17">
      <c r="A14" s="1" t="s">
        <v>28</v>
      </c>
      <c r="B14" s="1" t="s">
        <v>270</v>
      </c>
      <c r="C14" s="1" t="s">
        <v>29</v>
      </c>
      <c r="D14" s="254">
        <v>532</v>
      </c>
      <c r="E14" s="255">
        <v>102</v>
      </c>
      <c r="F14" s="41">
        <f t="shared" si="0"/>
        <v>634</v>
      </c>
      <c r="G14" s="42">
        <f t="shared" si="1"/>
        <v>59</v>
      </c>
      <c r="H14" s="43">
        <f t="shared" si="2"/>
        <v>0.16088328075709779</v>
      </c>
      <c r="I14" s="63">
        <f t="shared" si="3"/>
        <v>77</v>
      </c>
    </row>
    <row r="15" spans="1:17">
      <c r="A15" s="1" t="s">
        <v>30</v>
      </c>
      <c r="B15" s="1" t="s">
        <v>271</v>
      </c>
      <c r="C15" s="1" t="s">
        <v>31</v>
      </c>
      <c r="D15" s="254">
        <v>310</v>
      </c>
      <c r="E15" s="255">
        <v>241</v>
      </c>
      <c r="F15" s="41">
        <f t="shared" si="0"/>
        <v>551</v>
      </c>
      <c r="G15" s="42">
        <f t="shared" si="1"/>
        <v>62</v>
      </c>
      <c r="H15" s="43">
        <f t="shared" si="2"/>
        <v>0.43738656987295826</v>
      </c>
      <c r="I15" s="63">
        <f t="shared" si="3"/>
        <v>28</v>
      </c>
    </row>
    <row r="16" spans="1:17">
      <c r="A16" s="1" t="s">
        <v>32</v>
      </c>
      <c r="B16" s="1" t="s">
        <v>270</v>
      </c>
      <c r="C16" s="1" t="s">
        <v>33</v>
      </c>
      <c r="D16" s="254">
        <v>98</v>
      </c>
      <c r="E16" s="255">
        <v>158</v>
      </c>
      <c r="F16" s="41">
        <f t="shared" si="0"/>
        <v>256</v>
      </c>
      <c r="G16" s="42">
        <f t="shared" si="1"/>
        <v>72</v>
      </c>
      <c r="H16" s="43">
        <f t="shared" si="2"/>
        <v>0.6171875</v>
      </c>
      <c r="I16" s="63">
        <f t="shared" si="3"/>
        <v>11</v>
      </c>
    </row>
    <row r="17" spans="1:9">
      <c r="A17" s="1" t="s">
        <v>34</v>
      </c>
      <c r="B17" s="1" t="s">
        <v>270</v>
      </c>
      <c r="C17" s="1" t="s">
        <v>35</v>
      </c>
      <c r="D17" s="254">
        <v>365</v>
      </c>
      <c r="E17" s="255">
        <v>50</v>
      </c>
      <c r="F17" s="41">
        <f t="shared" si="0"/>
        <v>415</v>
      </c>
      <c r="G17" s="42">
        <f t="shared" si="1"/>
        <v>67</v>
      </c>
      <c r="H17" s="43">
        <f t="shared" si="2"/>
        <v>0.12048192771084337</v>
      </c>
      <c r="I17" s="63">
        <f t="shared" si="3"/>
        <v>80</v>
      </c>
    </row>
    <row r="18" spans="1:9">
      <c r="A18" s="1" t="s">
        <v>36</v>
      </c>
      <c r="B18" s="1" t="s">
        <v>272</v>
      </c>
      <c r="C18" s="1" t="s">
        <v>37</v>
      </c>
      <c r="D18" s="254">
        <v>54</v>
      </c>
      <c r="E18" s="255">
        <v>101</v>
      </c>
      <c r="F18" s="41">
        <f t="shared" si="0"/>
        <v>155</v>
      </c>
      <c r="G18" s="42">
        <f t="shared" si="1"/>
        <v>77</v>
      </c>
      <c r="H18" s="43">
        <f t="shared" si="2"/>
        <v>0.65161290322580645</v>
      </c>
      <c r="I18" s="63">
        <f t="shared" si="3"/>
        <v>6</v>
      </c>
    </row>
    <row r="19" spans="1:9">
      <c r="A19" s="1" t="s">
        <v>38</v>
      </c>
      <c r="B19" s="1" t="s">
        <v>273</v>
      </c>
      <c r="C19" s="1" t="s">
        <v>39</v>
      </c>
      <c r="D19" s="254">
        <v>747</v>
      </c>
      <c r="E19" s="255">
        <v>619</v>
      </c>
      <c r="F19" s="41">
        <f t="shared" si="0"/>
        <v>1366</v>
      </c>
      <c r="G19" s="42">
        <f t="shared" si="1"/>
        <v>28</v>
      </c>
      <c r="H19" s="43">
        <f t="shared" si="2"/>
        <v>0.45314787701317716</v>
      </c>
      <c r="I19" s="63">
        <f t="shared" si="3"/>
        <v>23</v>
      </c>
    </row>
    <row r="20" spans="1:9">
      <c r="A20" s="1" t="s">
        <v>40</v>
      </c>
      <c r="B20" s="1" t="s">
        <v>274</v>
      </c>
      <c r="C20" s="1" t="s">
        <v>41</v>
      </c>
      <c r="D20" s="254">
        <v>619</v>
      </c>
      <c r="E20" s="255">
        <v>452</v>
      </c>
      <c r="F20" s="41">
        <f t="shared" si="0"/>
        <v>1071</v>
      </c>
      <c r="G20" s="42">
        <f t="shared" si="1"/>
        <v>41</v>
      </c>
      <c r="H20" s="43">
        <f t="shared" si="2"/>
        <v>0.42203548085901027</v>
      </c>
      <c r="I20" s="63">
        <f t="shared" si="3"/>
        <v>33</v>
      </c>
    </row>
    <row r="21" spans="1:9">
      <c r="A21" s="1" t="s">
        <v>42</v>
      </c>
      <c r="B21" s="1" t="s">
        <v>268</v>
      </c>
      <c r="C21" s="1" t="s">
        <v>43</v>
      </c>
      <c r="D21" s="254">
        <v>1721</v>
      </c>
      <c r="E21" s="255">
        <v>723</v>
      </c>
      <c r="F21" s="41">
        <f t="shared" si="0"/>
        <v>2444</v>
      </c>
      <c r="G21" s="42">
        <f t="shared" si="1"/>
        <v>8</v>
      </c>
      <c r="H21" s="43">
        <f t="shared" si="2"/>
        <v>0.29582651391162029</v>
      </c>
      <c r="I21" s="63">
        <f t="shared" si="3"/>
        <v>69</v>
      </c>
    </row>
    <row r="22" spans="1:9">
      <c r="A22" s="1" t="s">
        <v>44</v>
      </c>
      <c r="B22" s="1" t="s">
        <v>269</v>
      </c>
      <c r="C22" s="1" t="s">
        <v>45</v>
      </c>
      <c r="D22" s="254">
        <v>131</v>
      </c>
      <c r="E22" s="255">
        <v>227</v>
      </c>
      <c r="F22" s="41">
        <f t="shared" si="0"/>
        <v>358</v>
      </c>
      <c r="G22" s="42">
        <f t="shared" si="1"/>
        <v>68</v>
      </c>
      <c r="H22" s="43">
        <f t="shared" si="2"/>
        <v>0.63407821229050276</v>
      </c>
      <c r="I22" s="63">
        <f t="shared" si="3"/>
        <v>8</v>
      </c>
    </row>
    <row r="23" spans="1:9">
      <c r="A23" s="1" t="s">
        <v>46</v>
      </c>
      <c r="B23" s="1" t="s">
        <v>273</v>
      </c>
      <c r="C23" s="1" t="s">
        <v>47</v>
      </c>
      <c r="D23" s="254">
        <v>606</v>
      </c>
      <c r="E23" s="255">
        <v>375</v>
      </c>
      <c r="F23" s="41">
        <f t="shared" si="0"/>
        <v>981</v>
      </c>
      <c r="G23" s="42">
        <f t="shared" si="1"/>
        <v>47</v>
      </c>
      <c r="H23" s="43">
        <f t="shared" si="2"/>
        <v>0.38226299694189603</v>
      </c>
      <c r="I23" s="63">
        <f t="shared" si="3"/>
        <v>52</v>
      </c>
    </row>
    <row r="24" spans="1:9">
      <c r="A24" s="1" t="s">
        <v>48</v>
      </c>
      <c r="B24" s="1" t="s">
        <v>273</v>
      </c>
      <c r="C24" s="1" t="s">
        <v>49</v>
      </c>
      <c r="D24" s="254">
        <v>1056</v>
      </c>
      <c r="E24" s="255">
        <v>653</v>
      </c>
      <c r="F24" s="41">
        <f t="shared" si="0"/>
        <v>1709</v>
      </c>
      <c r="G24" s="42">
        <f t="shared" si="1"/>
        <v>23</v>
      </c>
      <c r="H24" s="43">
        <f t="shared" si="2"/>
        <v>0.38209479227618492</v>
      </c>
      <c r="I24" s="63">
        <f t="shared" si="3"/>
        <v>53</v>
      </c>
    </row>
    <row r="25" spans="1:9">
      <c r="A25" s="1" t="s">
        <v>50</v>
      </c>
      <c r="B25" s="1" t="s">
        <v>271</v>
      </c>
      <c r="C25" s="1" t="s">
        <v>51</v>
      </c>
      <c r="D25" s="254">
        <v>539</v>
      </c>
      <c r="E25" s="255">
        <v>473</v>
      </c>
      <c r="F25" s="41">
        <f t="shared" si="0"/>
        <v>1012</v>
      </c>
      <c r="G25" s="42">
        <f t="shared" si="1"/>
        <v>45</v>
      </c>
      <c r="H25" s="43">
        <f t="shared" si="2"/>
        <v>0.46739130434782611</v>
      </c>
      <c r="I25" s="63">
        <f t="shared" si="3"/>
        <v>22</v>
      </c>
    </row>
    <row r="26" spans="1:9">
      <c r="A26" s="1" t="s">
        <v>52</v>
      </c>
      <c r="B26" s="1" t="s">
        <v>274</v>
      </c>
      <c r="C26" s="1" t="s">
        <v>53</v>
      </c>
      <c r="D26" s="254">
        <v>953</v>
      </c>
      <c r="E26" s="255">
        <v>660</v>
      </c>
      <c r="F26" s="41">
        <f t="shared" si="0"/>
        <v>1613</v>
      </c>
      <c r="G26" s="42">
        <f t="shared" si="1"/>
        <v>25</v>
      </c>
      <c r="H26" s="43">
        <f t="shared" si="2"/>
        <v>0.40917544947303164</v>
      </c>
      <c r="I26" s="63">
        <f t="shared" si="3"/>
        <v>40</v>
      </c>
    </row>
    <row r="27" spans="1:9">
      <c r="A27" s="1" t="s">
        <v>54</v>
      </c>
      <c r="B27" s="1" t="s">
        <v>268</v>
      </c>
      <c r="C27" s="1" t="s">
        <v>55</v>
      </c>
      <c r="D27" s="254">
        <v>1314</v>
      </c>
      <c r="E27" s="255">
        <v>821</v>
      </c>
      <c r="F27" s="41">
        <f t="shared" si="0"/>
        <v>2135</v>
      </c>
      <c r="G27" s="42">
        <f t="shared" si="1"/>
        <v>13</v>
      </c>
      <c r="H27" s="43">
        <f t="shared" si="2"/>
        <v>0.3845433255269321</v>
      </c>
      <c r="I27" s="63">
        <f t="shared" si="3"/>
        <v>51</v>
      </c>
    </row>
    <row r="28" spans="1:9">
      <c r="A28" s="1" t="s">
        <v>56</v>
      </c>
      <c r="B28" s="1" t="s">
        <v>271</v>
      </c>
      <c r="C28" s="1" t="s">
        <v>57</v>
      </c>
      <c r="D28" s="254">
        <v>53</v>
      </c>
      <c r="E28" s="255">
        <v>23</v>
      </c>
      <c r="F28" s="41">
        <f t="shared" si="0"/>
        <v>76</v>
      </c>
      <c r="G28" s="42">
        <f t="shared" si="1"/>
        <v>82</v>
      </c>
      <c r="H28" s="43">
        <f t="shared" si="2"/>
        <v>0.30263157894736842</v>
      </c>
      <c r="I28" s="63">
        <f t="shared" si="3"/>
        <v>68</v>
      </c>
    </row>
    <row r="29" spans="1:9">
      <c r="A29" s="1" t="s">
        <v>58</v>
      </c>
      <c r="B29" s="1" t="s">
        <v>274</v>
      </c>
      <c r="C29" s="1" t="s">
        <v>59</v>
      </c>
      <c r="D29" s="254">
        <v>589</v>
      </c>
      <c r="E29" s="255">
        <v>424</v>
      </c>
      <c r="F29" s="41">
        <f t="shared" si="0"/>
        <v>1013</v>
      </c>
      <c r="G29" s="42">
        <f t="shared" si="1"/>
        <v>44</v>
      </c>
      <c r="H29" s="43">
        <f t="shared" si="2"/>
        <v>0.41855873642645608</v>
      </c>
      <c r="I29" s="63">
        <f t="shared" si="3"/>
        <v>36</v>
      </c>
    </row>
    <row r="30" spans="1:9">
      <c r="A30" s="1" t="s">
        <v>60</v>
      </c>
      <c r="B30" s="1" t="s">
        <v>273</v>
      </c>
      <c r="C30" s="1" t="s">
        <v>61</v>
      </c>
      <c r="D30" s="254">
        <v>674</v>
      </c>
      <c r="E30" s="255">
        <v>460</v>
      </c>
      <c r="F30" s="41">
        <f t="shared" si="0"/>
        <v>1134</v>
      </c>
      <c r="G30" s="42">
        <f t="shared" si="1"/>
        <v>37</v>
      </c>
      <c r="H30" s="43">
        <f t="shared" si="2"/>
        <v>0.40564373897707229</v>
      </c>
      <c r="I30" s="63">
        <f t="shared" si="3"/>
        <v>44</v>
      </c>
    </row>
    <row r="31" spans="1:9">
      <c r="A31" s="1" t="s">
        <v>62</v>
      </c>
      <c r="B31" s="1" t="s">
        <v>274</v>
      </c>
      <c r="C31" s="1" t="s">
        <v>63</v>
      </c>
      <c r="D31" s="254">
        <v>993</v>
      </c>
      <c r="E31" s="255">
        <v>596</v>
      </c>
      <c r="F31" s="41">
        <f t="shared" si="0"/>
        <v>1589</v>
      </c>
      <c r="G31" s="42">
        <f t="shared" si="1"/>
        <v>26</v>
      </c>
      <c r="H31" s="43">
        <f t="shared" si="2"/>
        <v>0.37507866582756449</v>
      </c>
      <c r="I31" s="63">
        <f t="shared" si="3"/>
        <v>56</v>
      </c>
    </row>
    <row r="32" spans="1:9">
      <c r="A32" s="1" t="s">
        <v>64</v>
      </c>
      <c r="B32" s="1" t="s">
        <v>268</v>
      </c>
      <c r="C32" s="1" t="s">
        <v>65</v>
      </c>
      <c r="D32" s="254">
        <v>1399</v>
      </c>
      <c r="E32" s="255">
        <v>964</v>
      </c>
      <c r="F32" s="41">
        <f t="shared" si="0"/>
        <v>2363</v>
      </c>
      <c r="G32" s="42">
        <f t="shared" si="1"/>
        <v>9</v>
      </c>
      <c r="H32" s="43">
        <f t="shared" si="2"/>
        <v>0.40795598815065592</v>
      </c>
      <c r="I32" s="63">
        <f t="shared" si="3"/>
        <v>42</v>
      </c>
    </row>
    <row r="33" spans="1:9">
      <c r="A33" s="1" t="s">
        <v>66</v>
      </c>
      <c r="B33" s="1" t="s">
        <v>268</v>
      </c>
      <c r="C33" s="1" t="s">
        <v>67</v>
      </c>
      <c r="D33" s="254">
        <v>2420</v>
      </c>
      <c r="E33" s="255">
        <v>704</v>
      </c>
      <c r="F33" s="41">
        <f t="shared" si="0"/>
        <v>3124</v>
      </c>
      <c r="G33" s="42">
        <f t="shared" si="1"/>
        <v>2</v>
      </c>
      <c r="H33" s="43">
        <f t="shared" si="2"/>
        <v>0.22535211267605634</v>
      </c>
      <c r="I33" s="63">
        <f t="shared" si="3"/>
        <v>73</v>
      </c>
    </row>
    <row r="34" spans="1:9">
      <c r="A34" s="1" t="s">
        <v>68</v>
      </c>
      <c r="B34" s="1" t="s">
        <v>272</v>
      </c>
      <c r="C34" s="1" t="s">
        <v>69</v>
      </c>
      <c r="D34" s="254">
        <v>96</v>
      </c>
      <c r="E34" s="255">
        <v>181</v>
      </c>
      <c r="F34" s="41">
        <f t="shared" si="0"/>
        <v>277</v>
      </c>
      <c r="G34" s="42">
        <f t="shared" si="1"/>
        <v>70</v>
      </c>
      <c r="H34" s="43">
        <f t="shared" si="2"/>
        <v>0.6534296028880866</v>
      </c>
      <c r="I34" s="63">
        <f t="shared" si="3"/>
        <v>5</v>
      </c>
    </row>
    <row r="35" spans="1:9">
      <c r="A35" s="1" t="s">
        <v>70</v>
      </c>
      <c r="B35" s="1" t="s">
        <v>271</v>
      </c>
      <c r="C35" s="1" t="s">
        <v>71</v>
      </c>
      <c r="D35" s="254">
        <v>249</v>
      </c>
      <c r="E35" s="255">
        <v>530</v>
      </c>
      <c r="F35" s="41">
        <f t="shared" si="0"/>
        <v>779</v>
      </c>
      <c r="G35" s="42">
        <f t="shared" si="1"/>
        <v>57</v>
      </c>
      <c r="H35" s="43">
        <f t="shared" si="2"/>
        <v>0.68035943517329911</v>
      </c>
      <c r="I35" s="63">
        <f t="shared" si="3"/>
        <v>4</v>
      </c>
    </row>
    <row r="36" spans="1:9">
      <c r="A36" s="1" t="s">
        <v>72</v>
      </c>
      <c r="B36" s="1" t="s">
        <v>271</v>
      </c>
      <c r="C36" s="1" t="s">
        <v>73</v>
      </c>
      <c r="D36" s="254">
        <v>165</v>
      </c>
      <c r="E36" s="255">
        <v>306</v>
      </c>
      <c r="F36" s="41">
        <f t="shared" si="0"/>
        <v>471</v>
      </c>
      <c r="G36" s="42">
        <f t="shared" si="1"/>
        <v>65</v>
      </c>
      <c r="H36" s="43">
        <f t="shared" si="2"/>
        <v>0.64968152866242035</v>
      </c>
      <c r="I36" s="63">
        <f t="shared" si="3"/>
        <v>7</v>
      </c>
    </row>
    <row r="37" spans="1:9">
      <c r="A37" s="1" t="s">
        <v>74</v>
      </c>
      <c r="B37" s="1" t="s">
        <v>270</v>
      </c>
      <c r="C37" s="1" t="s">
        <v>75</v>
      </c>
      <c r="D37" s="254">
        <v>983</v>
      </c>
      <c r="E37" s="255">
        <v>118</v>
      </c>
      <c r="F37" s="41">
        <f t="shared" si="0"/>
        <v>1101</v>
      </c>
      <c r="G37" s="42">
        <f t="shared" si="1"/>
        <v>39</v>
      </c>
      <c r="H37" s="43">
        <f t="shared" si="2"/>
        <v>0.10717529518619437</v>
      </c>
      <c r="I37" s="63">
        <f t="shared" si="3"/>
        <v>81</v>
      </c>
    </row>
    <row r="38" spans="1:9">
      <c r="A38" s="1" t="s">
        <v>76</v>
      </c>
      <c r="B38" s="1" t="s">
        <v>274</v>
      </c>
      <c r="C38" s="1" t="s">
        <v>77</v>
      </c>
      <c r="D38" s="254">
        <v>0</v>
      </c>
      <c r="E38" s="255">
        <v>502</v>
      </c>
      <c r="F38" s="41">
        <f t="shared" si="0"/>
        <v>502</v>
      </c>
      <c r="G38" s="42">
        <f t="shared" si="1"/>
        <v>64</v>
      </c>
      <c r="H38" s="43">
        <f t="shared" si="2"/>
        <v>1</v>
      </c>
      <c r="I38" s="63">
        <f t="shared" si="3"/>
        <v>1</v>
      </c>
    </row>
    <row r="39" spans="1:9">
      <c r="A39" s="1" t="s">
        <v>78</v>
      </c>
      <c r="B39" s="1" t="s">
        <v>269</v>
      </c>
      <c r="C39" s="1" t="s">
        <v>79</v>
      </c>
      <c r="D39" s="254">
        <v>429</v>
      </c>
      <c r="E39" s="255">
        <v>625</v>
      </c>
      <c r="F39" s="41">
        <f t="shared" si="0"/>
        <v>1054</v>
      </c>
      <c r="G39" s="42">
        <f t="shared" si="1"/>
        <v>43</v>
      </c>
      <c r="H39" s="43">
        <f t="shared" si="2"/>
        <v>0.59297912713472489</v>
      </c>
      <c r="I39" s="63">
        <f t="shared" si="3"/>
        <v>14</v>
      </c>
    </row>
    <row r="40" spans="1:9">
      <c r="A40" s="1" t="s">
        <v>80</v>
      </c>
      <c r="B40" s="1" t="s">
        <v>270</v>
      </c>
      <c r="C40" s="1" t="s">
        <v>81</v>
      </c>
      <c r="D40" s="254">
        <v>555</v>
      </c>
      <c r="E40" s="255">
        <v>312</v>
      </c>
      <c r="F40" s="41">
        <f t="shared" si="0"/>
        <v>867</v>
      </c>
      <c r="G40" s="42">
        <f t="shared" si="1"/>
        <v>54</v>
      </c>
      <c r="H40" s="43">
        <f t="shared" si="2"/>
        <v>0.35986159169550175</v>
      </c>
      <c r="I40" s="63">
        <f t="shared" si="3"/>
        <v>59</v>
      </c>
    </row>
    <row r="41" spans="1:9">
      <c r="A41" s="1" t="s">
        <v>82</v>
      </c>
      <c r="B41" s="1" t="s">
        <v>270</v>
      </c>
      <c r="C41" s="1" t="s">
        <v>83</v>
      </c>
      <c r="D41" s="254">
        <v>633</v>
      </c>
      <c r="E41" s="255">
        <v>104</v>
      </c>
      <c r="F41" s="41">
        <f t="shared" si="0"/>
        <v>737</v>
      </c>
      <c r="G41" s="42">
        <f t="shared" si="1"/>
        <v>58</v>
      </c>
      <c r="H41" s="43">
        <f t="shared" si="2"/>
        <v>0.14111261872455902</v>
      </c>
      <c r="I41" s="63">
        <f t="shared" si="3"/>
        <v>79</v>
      </c>
    </row>
    <row r="42" spans="1:9">
      <c r="A42" s="1" t="s">
        <v>84</v>
      </c>
      <c r="B42" s="1" t="s">
        <v>271</v>
      </c>
      <c r="C42" s="1" t="s">
        <v>85</v>
      </c>
      <c r="D42" s="254">
        <v>725</v>
      </c>
      <c r="E42" s="255">
        <v>281</v>
      </c>
      <c r="F42" s="41">
        <f t="shared" si="0"/>
        <v>1006</v>
      </c>
      <c r="G42" s="42">
        <f t="shared" si="1"/>
        <v>46</v>
      </c>
      <c r="H42" s="43">
        <f t="shared" si="2"/>
        <v>0.27932405566600399</v>
      </c>
      <c r="I42" s="63">
        <f t="shared" si="3"/>
        <v>71</v>
      </c>
    </row>
    <row r="43" spans="1:9">
      <c r="A43" s="76" t="s">
        <v>86</v>
      </c>
      <c r="B43" s="76" t="s">
        <v>275</v>
      </c>
      <c r="C43" s="76" t="s">
        <v>87</v>
      </c>
      <c r="D43" s="64"/>
      <c r="E43" s="44"/>
      <c r="F43" s="45"/>
      <c r="G43" s="46"/>
      <c r="H43" s="47"/>
      <c r="I43" s="65"/>
    </row>
    <row r="44" spans="1:9">
      <c r="A44" s="1" t="s">
        <v>88</v>
      </c>
      <c r="B44" s="1" t="s">
        <v>270</v>
      </c>
      <c r="C44" s="1" t="s">
        <v>89</v>
      </c>
      <c r="D44" s="254">
        <v>306</v>
      </c>
      <c r="E44" s="255">
        <v>152</v>
      </c>
      <c r="F44" s="41">
        <f>SUM(D44:E44)</f>
        <v>458</v>
      </c>
      <c r="G44" s="42">
        <f>_xlfn.RANK.EQ(F44,$F$12:$F$97,0)</f>
        <v>66</v>
      </c>
      <c r="H44" s="43">
        <f>E44/F44</f>
        <v>0.33187772925764192</v>
      </c>
      <c r="I44" s="63">
        <f>_xlfn.RANK.EQ(H44,$H$12:$H$97,0)</f>
        <v>62</v>
      </c>
    </row>
    <row r="45" spans="1:9">
      <c r="A45" s="1" t="s">
        <v>90</v>
      </c>
      <c r="B45" s="1" t="s">
        <v>274</v>
      </c>
      <c r="C45" s="1" t="s">
        <v>91</v>
      </c>
      <c r="D45" s="254">
        <v>1191</v>
      </c>
      <c r="E45" s="255">
        <v>550</v>
      </c>
      <c r="F45" s="41">
        <f>SUM(D45:E45)</f>
        <v>1741</v>
      </c>
      <c r="G45" s="42">
        <f>_xlfn.RANK.EQ(F45,$F$12:$F$97,0)</f>
        <v>21</v>
      </c>
      <c r="H45" s="43">
        <f>E45/F45</f>
        <v>0.31591039632395174</v>
      </c>
      <c r="I45" s="63">
        <f>_xlfn.RANK.EQ(H45,$H$12:$H$97,0)</f>
        <v>66</v>
      </c>
    </row>
    <row r="46" spans="1:9">
      <c r="A46" s="76" t="s">
        <v>92</v>
      </c>
      <c r="B46" s="76" t="s">
        <v>275</v>
      </c>
      <c r="C46" s="76" t="s">
        <v>93</v>
      </c>
      <c r="D46" s="64"/>
      <c r="E46" s="44"/>
      <c r="F46" s="45"/>
      <c r="G46" s="46"/>
      <c r="H46" s="47"/>
      <c r="I46" s="65"/>
    </row>
    <row r="47" spans="1:9">
      <c r="A47" s="1" t="s">
        <v>94</v>
      </c>
      <c r="B47" s="1" t="s">
        <v>268</v>
      </c>
      <c r="C47" s="1" t="s">
        <v>95</v>
      </c>
      <c r="D47" s="254">
        <v>1363</v>
      </c>
      <c r="E47" s="255">
        <v>929</v>
      </c>
      <c r="F47" s="41">
        <f>SUM(D47:E47)</f>
        <v>2292</v>
      </c>
      <c r="G47" s="42">
        <f>_xlfn.RANK.EQ(F47,$F$12:$F$97,0)</f>
        <v>11</v>
      </c>
      <c r="H47" s="43">
        <f>E47/F47</f>
        <v>0.40532286212914487</v>
      </c>
      <c r="I47" s="63">
        <f>_xlfn.RANK.EQ(H47,$H$12:$H$97,0)</f>
        <v>45</v>
      </c>
    </row>
    <row r="48" spans="1:9">
      <c r="A48" s="1" t="s">
        <v>96</v>
      </c>
      <c r="B48" s="1" t="s">
        <v>270</v>
      </c>
      <c r="C48" s="1" t="s">
        <v>97</v>
      </c>
      <c r="D48" s="254">
        <v>80</v>
      </c>
      <c r="E48" s="255">
        <v>8</v>
      </c>
      <c r="F48" s="41">
        <f>SUM(D48:E48)</f>
        <v>88</v>
      </c>
      <c r="G48" s="42">
        <f>_xlfn.RANK.EQ(F48,$F$12:$F$97,0)</f>
        <v>80</v>
      </c>
      <c r="H48" s="43">
        <f>E48/F48</f>
        <v>9.0909090909090912E-2</v>
      </c>
      <c r="I48" s="63">
        <f>_xlfn.RANK.EQ(H48,$H$12:$H$97,0)</f>
        <v>82</v>
      </c>
    </row>
    <row r="49" spans="1:9">
      <c r="A49" s="1" t="s">
        <v>98</v>
      </c>
      <c r="B49" s="1" t="s">
        <v>269</v>
      </c>
      <c r="C49" s="1" t="s">
        <v>99</v>
      </c>
      <c r="D49" s="254">
        <v>70</v>
      </c>
      <c r="E49" s="255">
        <v>99</v>
      </c>
      <c r="F49" s="41">
        <f>SUM(D49:E49)</f>
        <v>169</v>
      </c>
      <c r="G49" s="42">
        <f>_xlfn.RANK.EQ(F49,$F$12:$F$97,0)</f>
        <v>75</v>
      </c>
      <c r="H49" s="43">
        <f>E49/F49</f>
        <v>0.58579881656804733</v>
      </c>
      <c r="I49" s="63">
        <f>_xlfn.RANK.EQ(H49,$H$12:$H$97,0)</f>
        <v>15</v>
      </c>
    </row>
    <row r="50" spans="1:9">
      <c r="A50" s="1" t="s">
        <v>100</v>
      </c>
      <c r="B50" s="1" t="s">
        <v>273</v>
      </c>
      <c r="C50" s="1" t="s">
        <v>101</v>
      </c>
      <c r="D50" s="254">
        <v>1067</v>
      </c>
      <c r="E50" s="255">
        <v>733</v>
      </c>
      <c r="F50" s="41">
        <f>SUM(D50:E50)</f>
        <v>1800</v>
      </c>
      <c r="G50" s="42">
        <f>_xlfn.RANK.EQ(F50,$F$12:$F$97,0)</f>
        <v>19</v>
      </c>
      <c r="H50" s="43">
        <f>E50/F50</f>
        <v>0.40722222222222221</v>
      </c>
      <c r="I50" s="63">
        <f>_xlfn.RANK.EQ(H50,$H$12:$H$97,0)</f>
        <v>43</v>
      </c>
    </row>
    <row r="51" spans="1:9">
      <c r="A51" s="1" t="s">
        <v>102</v>
      </c>
      <c r="B51" s="1" t="s">
        <v>273</v>
      </c>
      <c r="C51" s="1" t="s">
        <v>103</v>
      </c>
      <c r="D51" s="254">
        <v>1010</v>
      </c>
      <c r="E51" s="255">
        <v>767</v>
      </c>
      <c r="F51" s="41">
        <f>SUM(D51:E51)</f>
        <v>1777</v>
      </c>
      <c r="G51" s="42">
        <f>_xlfn.RANK.EQ(F51,$F$12:$F$97,0)</f>
        <v>20</v>
      </c>
      <c r="H51" s="43">
        <f>E51/F51</f>
        <v>0.43162633652222848</v>
      </c>
      <c r="I51" s="63">
        <f>_xlfn.RANK.EQ(H51,$H$12:$H$97,0)</f>
        <v>29</v>
      </c>
    </row>
    <row r="52" spans="1:9">
      <c r="A52" s="76" t="s">
        <v>104</v>
      </c>
      <c r="B52" s="76" t="s">
        <v>275</v>
      </c>
      <c r="C52" s="76" t="s">
        <v>105</v>
      </c>
      <c r="D52" s="64"/>
      <c r="E52" s="44"/>
      <c r="F52" s="45"/>
      <c r="G52" s="46"/>
      <c r="H52" s="47"/>
      <c r="I52" s="65"/>
    </row>
    <row r="53" spans="1:9">
      <c r="A53" s="1" t="s">
        <v>106</v>
      </c>
      <c r="B53" s="1" t="s">
        <v>273</v>
      </c>
      <c r="C53" s="1" t="s">
        <v>107</v>
      </c>
      <c r="D53" s="254">
        <v>600</v>
      </c>
      <c r="E53" s="255">
        <v>289</v>
      </c>
      <c r="F53" s="41">
        <f t="shared" ref="F53:F74" si="4">SUM(D53:E53)</f>
        <v>889</v>
      </c>
      <c r="G53" s="42">
        <f t="shared" ref="G53:G74" si="5">_xlfn.RANK.EQ(F53,$F$12:$F$97,0)</f>
        <v>53</v>
      </c>
      <c r="H53" s="43">
        <f t="shared" ref="H53:H74" si="6">E53/F53</f>
        <v>0.32508436445444322</v>
      </c>
      <c r="I53" s="63">
        <f t="shared" ref="I53:I74" si="7">_xlfn.RANK.EQ(H53,$H$12:$H$97,0)</f>
        <v>64</v>
      </c>
    </row>
    <row r="54" spans="1:9">
      <c r="A54" s="1" t="s">
        <v>108</v>
      </c>
      <c r="B54" s="1" t="s">
        <v>273</v>
      </c>
      <c r="C54" s="1" t="s">
        <v>109</v>
      </c>
      <c r="D54" s="254">
        <v>553</v>
      </c>
      <c r="E54" s="255">
        <v>300</v>
      </c>
      <c r="F54" s="41">
        <f t="shared" si="4"/>
        <v>853</v>
      </c>
      <c r="G54" s="42">
        <f t="shared" si="5"/>
        <v>55</v>
      </c>
      <c r="H54" s="43">
        <f t="shared" si="6"/>
        <v>0.35169988276670572</v>
      </c>
      <c r="I54" s="63">
        <f t="shared" si="7"/>
        <v>60</v>
      </c>
    </row>
    <row r="55" spans="1:9">
      <c r="A55" s="1" t="s">
        <v>110</v>
      </c>
      <c r="B55" s="1" t="s">
        <v>273</v>
      </c>
      <c r="C55" s="1" t="s">
        <v>111</v>
      </c>
      <c r="D55" s="254">
        <v>1277</v>
      </c>
      <c r="E55" s="255">
        <v>768</v>
      </c>
      <c r="F55" s="41">
        <f t="shared" si="4"/>
        <v>2045</v>
      </c>
      <c r="G55" s="42">
        <f t="shared" si="5"/>
        <v>14</v>
      </c>
      <c r="H55" s="43">
        <f t="shared" si="6"/>
        <v>0.37555012224938877</v>
      </c>
      <c r="I55" s="63">
        <f t="shared" si="7"/>
        <v>55</v>
      </c>
    </row>
    <row r="56" spans="1:9">
      <c r="A56" s="1" t="s">
        <v>112</v>
      </c>
      <c r="B56" s="1" t="s">
        <v>273</v>
      </c>
      <c r="C56" s="1" t="s">
        <v>113</v>
      </c>
      <c r="D56" s="254">
        <v>734</v>
      </c>
      <c r="E56" s="255">
        <v>550</v>
      </c>
      <c r="F56" s="41">
        <f t="shared" si="4"/>
        <v>1284</v>
      </c>
      <c r="G56" s="42">
        <f t="shared" si="5"/>
        <v>33</v>
      </c>
      <c r="H56" s="43">
        <f t="shared" si="6"/>
        <v>0.42834890965732086</v>
      </c>
      <c r="I56" s="63">
        <f t="shared" si="7"/>
        <v>30</v>
      </c>
    </row>
    <row r="57" spans="1:9">
      <c r="A57" s="1" t="s">
        <v>114</v>
      </c>
      <c r="B57" s="1" t="s">
        <v>274</v>
      </c>
      <c r="C57" s="1" t="s">
        <v>115</v>
      </c>
      <c r="D57" s="254">
        <v>1349</v>
      </c>
      <c r="E57" s="255">
        <v>662</v>
      </c>
      <c r="F57" s="41">
        <f t="shared" si="4"/>
        <v>2011</v>
      </c>
      <c r="G57" s="42">
        <f t="shared" si="5"/>
        <v>15</v>
      </c>
      <c r="H57" s="43">
        <f t="shared" si="6"/>
        <v>0.32918945798110394</v>
      </c>
      <c r="I57" s="63">
        <f t="shared" si="7"/>
        <v>63</v>
      </c>
    </row>
    <row r="58" spans="1:9">
      <c r="A58" s="1" t="s">
        <v>116</v>
      </c>
      <c r="B58" s="1" t="s">
        <v>272</v>
      </c>
      <c r="C58" s="1" t="s">
        <v>117</v>
      </c>
      <c r="D58" s="254">
        <v>74</v>
      </c>
      <c r="E58" s="255">
        <v>104</v>
      </c>
      <c r="F58" s="41">
        <f t="shared" si="4"/>
        <v>178</v>
      </c>
      <c r="G58" s="42">
        <f t="shared" si="5"/>
        <v>74</v>
      </c>
      <c r="H58" s="43">
        <f t="shared" si="6"/>
        <v>0.5842696629213483</v>
      </c>
      <c r="I58" s="63">
        <f t="shared" si="7"/>
        <v>17</v>
      </c>
    </row>
    <row r="59" spans="1:9">
      <c r="A59" s="1" t="s">
        <v>118</v>
      </c>
      <c r="B59" s="1" t="s">
        <v>268</v>
      </c>
      <c r="C59" s="1" t="s">
        <v>119</v>
      </c>
      <c r="D59" s="254">
        <v>1435</v>
      </c>
      <c r="E59" s="255">
        <v>714</v>
      </c>
      <c r="F59" s="41">
        <f t="shared" si="4"/>
        <v>2149</v>
      </c>
      <c r="G59" s="42">
        <f t="shared" si="5"/>
        <v>12</v>
      </c>
      <c r="H59" s="43">
        <f t="shared" si="6"/>
        <v>0.33224755700325731</v>
      </c>
      <c r="I59" s="63">
        <f t="shared" si="7"/>
        <v>61</v>
      </c>
    </row>
    <row r="60" spans="1:9">
      <c r="A60" s="1" t="s">
        <v>120</v>
      </c>
      <c r="B60" s="1" t="s">
        <v>270</v>
      </c>
      <c r="C60" s="1" t="s">
        <v>121</v>
      </c>
      <c r="D60" s="254">
        <v>809</v>
      </c>
      <c r="E60" s="255">
        <v>164</v>
      </c>
      <c r="F60" s="41">
        <f t="shared" si="4"/>
        <v>973</v>
      </c>
      <c r="G60" s="42">
        <f t="shared" si="5"/>
        <v>49</v>
      </c>
      <c r="H60" s="43">
        <f t="shared" si="6"/>
        <v>0.16855087358684481</v>
      </c>
      <c r="I60" s="63">
        <f t="shared" si="7"/>
        <v>76</v>
      </c>
    </row>
    <row r="61" spans="1:9">
      <c r="A61" s="1" t="s">
        <v>122</v>
      </c>
      <c r="B61" s="1" t="s">
        <v>269</v>
      </c>
      <c r="C61" s="1" t="s">
        <v>123</v>
      </c>
      <c r="D61" s="254">
        <v>345</v>
      </c>
      <c r="E61" s="255">
        <v>556</v>
      </c>
      <c r="F61" s="41">
        <f t="shared" si="4"/>
        <v>901</v>
      </c>
      <c r="G61" s="42">
        <f t="shared" si="5"/>
        <v>52</v>
      </c>
      <c r="H61" s="43">
        <f t="shared" si="6"/>
        <v>0.61709211986681467</v>
      </c>
      <c r="I61" s="63">
        <f t="shared" si="7"/>
        <v>12</v>
      </c>
    </row>
    <row r="62" spans="1:9">
      <c r="A62" s="1" t="s">
        <v>124</v>
      </c>
      <c r="B62" s="1" t="s">
        <v>270</v>
      </c>
      <c r="C62" s="1" t="s">
        <v>125</v>
      </c>
      <c r="D62" s="254">
        <v>72</v>
      </c>
      <c r="E62" s="255">
        <v>12</v>
      </c>
      <c r="F62" s="41">
        <f t="shared" si="4"/>
        <v>84</v>
      </c>
      <c r="G62" s="42">
        <f t="shared" si="5"/>
        <v>81</v>
      </c>
      <c r="H62" s="43">
        <f t="shared" si="6"/>
        <v>0.14285714285714285</v>
      </c>
      <c r="I62" s="63">
        <f t="shared" si="7"/>
        <v>78</v>
      </c>
    </row>
    <row r="63" spans="1:9">
      <c r="A63" s="1" t="s">
        <v>126</v>
      </c>
      <c r="B63" s="1" t="s">
        <v>273</v>
      </c>
      <c r="C63" s="1" t="s">
        <v>127</v>
      </c>
      <c r="D63" s="254">
        <v>783</v>
      </c>
      <c r="E63" s="255">
        <v>565</v>
      </c>
      <c r="F63" s="41">
        <f t="shared" si="4"/>
        <v>1348</v>
      </c>
      <c r="G63" s="42">
        <f t="shared" si="5"/>
        <v>30</v>
      </c>
      <c r="H63" s="43">
        <f t="shared" si="6"/>
        <v>0.41913946587537093</v>
      </c>
      <c r="I63" s="63">
        <f t="shared" si="7"/>
        <v>35</v>
      </c>
    </row>
    <row r="64" spans="1:9">
      <c r="A64" s="1" t="s">
        <v>128</v>
      </c>
      <c r="B64" s="1" t="s">
        <v>271</v>
      </c>
      <c r="C64" s="1" t="s">
        <v>129</v>
      </c>
      <c r="D64" s="254">
        <v>498</v>
      </c>
      <c r="E64" s="255">
        <v>326</v>
      </c>
      <c r="F64" s="41">
        <f t="shared" si="4"/>
        <v>824</v>
      </c>
      <c r="G64" s="42">
        <f t="shared" si="5"/>
        <v>56</v>
      </c>
      <c r="H64" s="43">
        <f t="shared" si="6"/>
        <v>0.39563106796116504</v>
      </c>
      <c r="I64" s="63">
        <f t="shared" si="7"/>
        <v>48</v>
      </c>
    </row>
    <row r="65" spans="1:9">
      <c r="A65" s="1" t="s">
        <v>130</v>
      </c>
      <c r="B65" s="1" t="s">
        <v>272</v>
      </c>
      <c r="C65" s="1" t="s">
        <v>131</v>
      </c>
      <c r="D65" s="254">
        <v>45</v>
      </c>
      <c r="E65" s="255">
        <v>110</v>
      </c>
      <c r="F65" s="41">
        <f t="shared" si="4"/>
        <v>155</v>
      </c>
      <c r="G65" s="42">
        <f t="shared" si="5"/>
        <v>77</v>
      </c>
      <c r="H65" s="43">
        <f t="shared" si="6"/>
        <v>0.70967741935483875</v>
      </c>
      <c r="I65" s="63">
        <f t="shared" si="7"/>
        <v>3</v>
      </c>
    </row>
    <row r="66" spans="1:9">
      <c r="A66" s="1" t="s">
        <v>132</v>
      </c>
      <c r="B66" s="1" t="s">
        <v>268</v>
      </c>
      <c r="C66" s="1" t="s">
        <v>133</v>
      </c>
      <c r="D66" s="254">
        <v>2195</v>
      </c>
      <c r="E66" s="255">
        <v>699</v>
      </c>
      <c r="F66" s="41">
        <f t="shared" si="4"/>
        <v>2894</v>
      </c>
      <c r="G66" s="42">
        <f t="shared" si="5"/>
        <v>3</v>
      </c>
      <c r="H66" s="43">
        <f t="shared" si="6"/>
        <v>0.24153420870767103</v>
      </c>
      <c r="I66" s="63">
        <f t="shared" si="7"/>
        <v>72</v>
      </c>
    </row>
    <row r="67" spans="1:9">
      <c r="A67" s="1" t="s">
        <v>134</v>
      </c>
      <c r="B67" s="1" t="s">
        <v>269</v>
      </c>
      <c r="C67" s="1" t="s">
        <v>135</v>
      </c>
      <c r="D67" s="254">
        <v>131</v>
      </c>
      <c r="E67" s="255">
        <v>197</v>
      </c>
      <c r="F67" s="41">
        <f t="shared" si="4"/>
        <v>328</v>
      </c>
      <c r="G67" s="42">
        <f t="shared" si="5"/>
        <v>69</v>
      </c>
      <c r="H67" s="43">
        <f t="shared" si="6"/>
        <v>0.60060975609756095</v>
      </c>
      <c r="I67" s="63">
        <f t="shared" si="7"/>
        <v>13</v>
      </c>
    </row>
    <row r="68" spans="1:9">
      <c r="A68" s="1" t="s">
        <v>136</v>
      </c>
      <c r="B68" s="1" t="s">
        <v>270</v>
      </c>
      <c r="C68" s="1" t="s">
        <v>137</v>
      </c>
      <c r="D68" s="254">
        <v>422</v>
      </c>
      <c r="E68" s="255">
        <v>185</v>
      </c>
      <c r="F68" s="41">
        <f t="shared" si="4"/>
        <v>607</v>
      </c>
      <c r="G68" s="42">
        <f t="shared" si="5"/>
        <v>61</v>
      </c>
      <c r="H68" s="43">
        <f t="shared" si="6"/>
        <v>0.30477759472817134</v>
      </c>
      <c r="I68" s="63">
        <f t="shared" si="7"/>
        <v>67</v>
      </c>
    </row>
    <row r="69" spans="1:9">
      <c r="A69" s="1" t="s">
        <v>138</v>
      </c>
      <c r="B69" s="1" t="s">
        <v>268</v>
      </c>
      <c r="C69" s="1" t="s">
        <v>139</v>
      </c>
      <c r="D69" s="254">
        <v>2094</v>
      </c>
      <c r="E69" s="255">
        <v>1229</v>
      </c>
      <c r="F69" s="41">
        <f t="shared" si="4"/>
        <v>3323</v>
      </c>
      <c r="G69" s="42">
        <f t="shared" si="5"/>
        <v>1</v>
      </c>
      <c r="H69" s="43">
        <f t="shared" si="6"/>
        <v>0.36984652422509778</v>
      </c>
      <c r="I69" s="63">
        <f t="shared" si="7"/>
        <v>57</v>
      </c>
    </row>
    <row r="70" spans="1:9">
      <c r="A70" s="1" t="s">
        <v>140</v>
      </c>
      <c r="B70" s="1" t="s">
        <v>269</v>
      </c>
      <c r="C70" s="1" t="s">
        <v>141</v>
      </c>
      <c r="D70" s="254">
        <v>383</v>
      </c>
      <c r="E70" s="255">
        <v>540</v>
      </c>
      <c r="F70" s="41">
        <f t="shared" si="4"/>
        <v>923</v>
      </c>
      <c r="G70" s="42">
        <f t="shared" si="5"/>
        <v>51</v>
      </c>
      <c r="H70" s="43">
        <f t="shared" si="6"/>
        <v>0.58504875406283852</v>
      </c>
      <c r="I70" s="63">
        <f t="shared" si="7"/>
        <v>16</v>
      </c>
    </row>
    <row r="71" spans="1:9">
      <c r="A71" s="1" t="s">
        <v>142</v>
      </c>
      <c r="B71" s="1" t="s">
        <v>268</v>
      </c>
      <c r="C71" s="1" t="s">
        <v>143</v>
      </c>
      <c r="D71" s="254">
        <v>1618</v>
      </c>
      <c r="E71" s="255">
        <v>979</v>
      </c>
      <c r="F71" s="41">
        <f t="shared" si="4"/>
        <v>2597</v>
      </c>
      <c r="G71" s="42">
        <f t="shared" si="5"/>
        <v>5</v>
      </c>
      <c r="H71" s="43">
        <f t="shared" si="6"/>
        <v>0.3769734308817867</v>
      </c>
      <c r="I71" s="63">
        <f t="shared" si="7"/>
        <v>54</v>
      </c>
    </row>
    <row r="72" spans="1:9">
      <c r="A72" s="1" t="s">
        <v>144</v>
      </c>
      <c r="B72" s="1" t="s">
        <v>269</v>
      </c>
      <c r="C72" s="1" t="s">
        <v>145</v>
      </c>
      <c r="D72" s="254">
        <v>62</v>
      </c>
      <c r="E72" s="255">
        <v>106</v>
      </c>
      <c r="F72" s="41">
        <f t="shared" si="4"/>
        <v>168</v>
      </c>
      <c r="G72" s="42">
        <f t="shared" si="5"/>
        <v>76</v>
      </c>
      <c r="H72" s="43">
        <f t="shared" si="6"/>
        <v>0.63095238095238093</v>
      </c>
      <c r="I72" s="63">
        <f t="shared" si="7"/>
        <v>9</v>
      </c>
    </row>
    <row r="73" spans="1:9">
      <c r="A73" s="1" t="s">
        <v>146</v>
      </c>
      <c r="B73" s="1" t="s">
        <v>269</v>
      </c>
      <c r="C73" s="1" t="s">
        <v>147</v>
      </c>
      <c r="D73" s="254">
        <v>100</v>
      </c>
      <c r="E73" s="255">
        <v>168</v>
      </c>
      <c r="F73" s="41">
        <f t="shared" si="4"/>
        <v>268</v>
      </c>
      <c r="G73" s="42">
        <f t="shared" si="5"/>
        <v>71</v>
      </c>
      <c r="H73" s="43">
        <f t="shared" si="6"/>
        <v>0.62686567164179108</v>
      </c>
      <c r="I73" s="63">
        <f t="shared" si="7"/>
        <v>10</v>
      </c>
    </row>
    <row r="74" spans="1:9">
      <c r="A74" s="1" t="s">
        <v>148</v>
      </c>
      <c r="B74" s="1" t="s">
        <v>274</v>
      </c>
      <c r="C74" s="1" t="s">
        <v>149</v>
      </c>
      <c r="D74" s="254">
        <v>0</v>
      </c>
      <c r="E74" s="255">
        <v>518</v>
      </c>
      <c r="F74" s="41">
        <f t="shared" si="4"/>
        <v>518</v>
      </c>
      <c r="G74" s="42">
        <f t="shared" si="5"/>
        <v>63</v>
      </c>
      <c r="H74" s="43">
        <f t="shared" si="6"/>
        <v>1</v>
      </c>
      <c r="I74" s="63">
        <f t="shared" si="7"/>
        <v>1</v>
      </c>
    </row>
    <row r="75" spans="1:9">
      <c r="A75" s="76" t="s">
        <v>150</v>
      </c>
      <c r="B75" s="76" t="s">
        <v>275</v>
      </c>
      <c r="C75" s="76" t="s">
        <v>151</v>
      </c>
      <c r="D75" s="64"/>
      <c r="E75" s="44"/>
      <c r="F75" s="45"/>
      <c r="G75" s="46"/>
      <c r="H75" s="47"/>
      <c r="I75" s="65"/>
    </row>
    <row r="76" spans="1:9">
      <c r="A76" s="1" t="s">
        <v>152</v>
      </c>
      <c r="B76" s="1" t="s">
        <v>274</v>
      </c>
      <c r="C76" s="1" t="s">
        <v>153</v>
      </c>
      <c r="D76" s="254">
        <v>592</v>
      </c>
      <c r="E76" s="255">
        <v>343</v>
      </c>
      <c r="F76" s="41">
        <f t="shared" ref="F76:F97" si="8">SUM(D76:E76)</f>
        <v>935</v>
      </c>
      <c r="G76" s="42">
        <f t="shared" ref="G76:G97" si="9">_xlfn.RANK.EQ(F76,$F$12:$F$97,0)</f>
        <v>50</v>
      </c>
      <c r="H76" s="43">
        <f t="shared" ref="H76:H97" si="10">E76/F76</f>
        <v>0.36684491978609624</v>
      </c>
      <c r="I76" s="63">
        <f t="shared" ref="I76:I97" si="11">_xlfn.RANK.EQ(H76,$H$12:$H$97,0)</f>
        <v>58</v>
      </c>
    </row>
    <row r="77" spans="1:9">
      <c r="A77" s="1" t="s">
        <v>154</v>
      </c>
      <c r="B77" s="1" t="s">
        <v>273</v>
      </c>
      <c r="C77" s="1" t="s">
        <v>155</v>
      </c>
      <c r="D77" s="254">
        <v>679</v>
      </c>
      <c r="E77" s="255">
        <v>498</v>
      </c>
      <c r="F77" s="41">
        <f t="shared" si="8"/>
        <v>1177</v>
      </c>
      <c r="G77" s="42">
        <f t="shared" si="9"/>
        <v>36</v>
      </c>
      <c r="H77" s="43">
        <f t="shared" si="10"/>
        <v>0.42310960067969416</v>
      </c>
      <c r="I77" s="63">
        <f t="shared" si="11"/>
        <v>32</v>
      </c>
    </row>
    <row r="78" spans="1:9">
      <c r="A78" s="1" t="s">
        <v>156</v>
      </c>
      <c r="B78" s="1" t="s">
        <v>273</v>
      </c>
      <c r="C78" s="1" t="s">
        <v>157</v>
      </c>
      <c r="D78" s="254">
        <v>721</v>
      </c>
      <c r="E78" s="255">
        <v>515</v>
      </c>
      <c r="F78" s="41">
        <f t="shared" si="8"/>
        <v>1236</v>
      </c>
      <c r="G78" s="42">
        <f t="shared" si="9"/>
        <v>34</v>
      </c>
      <c r="H78" s="43">
        <f t="shared" si="10"/>
        <v>0.41666666666666669</v>
      </c>
      <c r="I78" s="63">
        <f t="shared" si="11"/>
        <v>37</v>
      </c>
    </row>
    <row r="79" spans="1:9">
      <c r="A79" s="1" t="s">
        <v>158</v>
      </c>
      <c r="B79" s="1" t="s">
        <v>268</v>
      </c>
      <c r="C79" s="1" t="s">
        <v>159</v>
      </c>
      <c r="D79" s="254">
        <v>1273</v>
      </c>
      <c r="E79" s="255">
        <v>1022</v>
      </c>
      <c r="F79" s="41">
        <f t="shared" si="8"/>
        <v>2295</v>
      </c>
      <c r="G79" s="42">
        <f t="shared" si="9"/>
        <v>10</v>
      </c>
      <c r="H79" s="43">
        <f t="shared" si="10"/>
        <v>0.44531590413943356</v>
      </c>
      <c r="I79" s="63">
        <f t="shared" si="11"/>
        <v>26</v>
      </c>
    </row>
    <row r="80" spans="1:9">
      <c r="A80" s="1" t="s">
        <v>160</v>
      </c>
      <c r="B80" s="1" t="s">
        <v>268</v>
      </c>
      <c r="C80" s="1" t="s">
        <v>161</v>
      </c>
      <c r="D80" s="254">
        <v>1509</v>
      </c>
      <c r="E80" s="255">
        <v>962</v>
      </c>
      <c r="F80" s="41">
        <f t="shared" si="8"/>
        <v>2471</v>
      </c>
      <c r="G80" s="42">
        <f t="shared" si="9"/>
        <v>7</v>
      </c>
      <c r="H80" s="43">
        <f t="shared" si="10"/>
        <v>0.38931606636989075</v>
      </c>
      <c r="I80" s="63">
        <f t="shared" si="11"/>
        <v>50</v>
      </c>
    </row>
    <row r="81" spans="1:9">
      <c r="A81" s="1" t="s">
        <v>162</v>
      </c>
      <c r="B81" s="1" t="s">
        <v>273</v>
      </c>
      <c r="C81" s="1" t="s">
        <v>163</v>
      </c>
      <c r="D81" s="254">
        <v>1139</v>
      </c>
      <c r="E81" s="255">
        <v>840</v>
      </c>
      <c r="F81" s="41">
        <f t="shared" si="8"/>
        <v>1979</v>
      </c>
      <c r="G81" s="42">
        <f t="shared" si="9"/>
        <v>16</v>
      </c>
      <c r="H81" s="43">
        <f t="shared" si="10"/>
        <v>0.42445679636179889</v>
      </c>
      <c r="I81" s="63">
        <f t="shared" si="11"/>
        <v>31</v>
      </c>
    </row>
    <row r="82" spans="1:9">
      <c r="A82" s="1" t="s">
        <v>164</v>
      </c>
      <c r="B82" s="1" t="s">
        <v>273</v>
      </c>
      <c r="C82" s="1" t="s">
        <v>165</v>
      </c>
      <c r="D82" s="254">
        <v>818</v>
      </c>
      <c r="E82" s="255">
        <v>544</v>
      </c>
      <c r="F82" s="41">
        <f t="shared" si="8"/>
        <v>1362</v>
      </c>
      <c r="G82" s="42">
        <f t="shared" si="9"/>
        <v>29</v>
      </c>
      <c r="H82" s="43">
        <f t="shared" si="10"/>
        <v>0.39941262848751835</v>
      </c>
      <c r="I82" s="63">
        <f t="shared" si="11"/>
        <v>47</v>
      </c>
    </row>
    <row r="83" spans="1:9">
      <c r="A83" s="1" t="s">
        <v>166</v>
      </c>
      <c r="B83" s="1" t="s">
        <v>269</v>
      </c>
      <c r="C83" s="1" t="s">
        <v>167</v>
      </c>
      <c r="D83" s="254">
        <v>44</v>
      </c>
      <c r="E83" s="255">
        <v>61</v>
      </c>
      <c r="F83" s="41">
        <f t="shared" si="8"/>
        <v>105</v>
      </c>
      <c r="G83" s="42">
        <f t="shared" si="9"/>
        <v>79</v>
      </c>
      <c r="H83" s="43">
        <f t="shared" si="10"/>
        <v>0.580952380952381</v>
      </c>
      <c r="I83" s="63">
        <f t="shared" si="11"/>
        <v>18</v>
      </c>
    </row>
    <row r="84" spans="1:9">
      <c r="A84" s="1" t="s">
        <v>168</v>
      </c>
      <c r="B84" s="1" t="s">
        <v>273</v>
      </c>
      <c r="C84" s="1" t="s">
        <v>169</v>
      </c>
      <c r="D84" s="254">
        <v>653</v>
      </c>
      <c r="E84" s="255">
        <v>637</v>
      </c>
      <c r="F84" s="41">
        <f t="shared" si="8"/>
        <v>1290</v>
      </c>
      <c r="G84" s="42">
        <f t="shared" si="9"/>
        <v>32</v>
      </c>
      <c r="H84" s="43">
        <f t="shared" si="10"/>
        <v>0.4937984496124031</v>
      </c>
      <c r="I84" s="63">
        <f t="shared" si="11"/>
        <v>21</v>
      </c>
    </row>
    <row r="85" spans="1:9">
      <c r="A85" s="1" t="s">
        <v>170</v>
      </c>
      <c r="B85" s="1" t="s">
        <v>273</v>
      </c>
      <c r="C85" s="1" t="s">
        <v>171</v>
      </c>
      <c r="D85" s="254">
        <v>1069</v>
      </c>
      <c r="E85" s="255">
        <v>776</v>
      </c>
      <c r="F85" s="41">
        <f t="shared" si="8"/>
        <v>1845</v>
      </c>
      <c r="G85" s="42">
        <f t="shared" si="9"/>
        <v>18</v>
      </c>
      <c r="H85" s="43">
        <f t="shared" si="10"/>
        <v>0.4205962059620596</v>
      </c>
      <c r="I85" s="63">
        <f t="shared" si="11"/>
        <v>34</v>
      </c>
    </row>
    <row r="86" spans="1:9">
      <c r="A86" s="13" t="s">
        <v>172</v>
      </c>
      <c r="B86" s="13" t="s">
        <v>273</v>
      </c>
      <c r="C86" s="13" t="s">
        <v>173</v>
      </c>
      <c r="D86" s="256">
        <v>621</v>
      </c>
      <c r="E86" s="257">
        <v>490</v>
      </c>
      <c r="F86" s="49">
        <f t="shared" si="8"/>
        <v>1111</v>
      </c>
      <c r="G86" s="50">
        <f t="shared" si="9"/>
        <v>38</v>
      </c>
      <c r="H86" s="51">
        <f t="shared" si="10"/>
        <v>0.44104410441044106</v>
      </c>
      <c r="I86" s="67">
        <f t="shared" si="11"/>
        <v>27</v>
      </c>
    </row>
    <row r="87" spans="1:9">
      <c r="A87" s="1" t="s">
        <v>174</v>
      </c>
      <c r="B87" s="1" t="s">
        <v>270</v>
      </c>
      <c r="C87" s="1" t="s">
        <v>175</v>
      </c>
      <c r="D87" s="254">
        <v>798</v>
      </c>
      <c r="E87" s="255">
        <v>178</v>
      </c>
      <c r="F87" s="41">
        <f t="shared" si="8"/>
        <v>976</v>
      </c>
      <c r="G87" s="42">
        <f t="shared" si="9"/>
        <v>48</v>
      </c>
      <c r="H87" s="43">
        <f t="shared" si="10"/>
        <v>0.18237704918032788</v>
      </c>
      <c r="I87" s="63">
        <f t="shared" si="11"/>
        <v>75</v>
      </c>
    </row>
    <row r="88" spans="1:9">
      <c r="A88" s="1" t="s">
        <v>176</v>
      </c>
      <c r="B88" s="1" t="s">
        <v>269</v>
      </c>
      <c r="C88" s="1" t="s">
        <v>177</v>
      </c>
      <c r="D88" s="254">
        <v>259</v>
      </c>
      <c r="E88" s="255">
        <v>358</v>
      </c>
      <c r="F88" s="41">
        <f t="shared" si="8"/>
        <v>617</v>
      </c>
      <c r="G88" s="42">
        <f t="shared" si="9"/>
        <v>60</v>
      </c>
      <c r="H88" s="43">
        <f t="shared" si="10"/>
        <v>0.58022690437601299</v>
      </c>
      <c r="I88" s="63">
        <f t="shared" si="11"/>
        <v>19</v>
      </c>
    </row>
    <row r="89" spans="1:9">
      <c r="A89" s="1" t="s">
        <v>178</v>
      </c>
      <c r="B89" s="1" t="s">
        <v>268</v>
      </c>
      <c r="C89" s="1" t="s">
        <v>179</v>
      </c>
      <c r="D89" s="254">
        <v>1779</v>
      </c>
      <c r="E89" s="255">
        <v>833</v>
      </c>
      <c r="F89" s="41">
        <f t="shared" si="8"/>
        <v>2612</v>
      </c>
      <c r="G89" s="42">
        <f t="shared" si="9"/>
        <v>4</v>
      </c>
      <c r="H89" s="43">
        <f t="shared" si="10"/>
        <v>0.31891271056661563</v>
      </c>
      <c r="I89" s="63">
        <f t="shared" si="11"/>
        <v>65</v>
      </c>
    </row>
    <row r="90" spans="1:9">
      <c r="A90" s="1" t="s">
        <v>180</v>
      </c>
      <c r="B90" s="1" t="s">
        <v>273</v>
      </c>
      <c r="C90" s="1" t="s">
        <v>181</v>
      </c>
      <c r="D90" s="254">
        <v>733</v>
      </c>
      <c r="E90" s="255">
        <v>599</v>
      </c>
      <c r="F90" s="41">
        <f t="shared" si="8"/>
        <v>1332</v>
      </c>
      <c r="G90" s="42">
        <f t="shared" si="9"/>
        <v>31</v>
      </c>
      <c r="H90" s="43">
        <f t="shared" si="10"/>
        <v>0.4496996996996997</v>
      </c>
      <c r="I90" s="63">
        <f t="shared" si="11"/>
        <v>24</v>
      </c>
    </row>
    <row r="91" spans="1:9">
      <c r="A91" s="1" t="s">
        <v>182</v>
      </c>
      <c r="B91" s="1" t="s">
        <v>273</v>
      </c>
      <c r="C91" s="1" t="s">
        <v>183</v>
      </c>
      <c r="D91" s="254">
        <v>983</v>
      </c>
      <c r="E91" s="255">
        <v>680</v>
      </c>
      <c r="F91" s="41">
        <f t="shared" si="8"/>
        <v>1663</v>
      </c>
      <c r="G91" s="42">
        <f t="shared" si="9"/>
        <v>24</v>
      </c>
      <c r="H91" s="43">
        <f t="shared" si="10"/>
        <v>0.40889957907396274</v>
      </c>
      <c r="I91" s="63">
        <f t="shared" si="11"/>
        <v>41</v>
      </c>
    </row>
    <row r="92" spans="1:9">
      <c r="A92" s="1" t="s">
        <v>184</v>
      </c>
      <c r="B92" s="1" t="s">
        <v>273</v>
      </c>
      <c r="C92" s="1" t="s">
        <v>185</v>
      </c>
      <c r="D92" s="254">
        <v>947</v>
      </c>
      <c r="E92" s="255">
        <v>767</v>
      </c>
      <c r="F92" s="41">
        <f t="shared" si="8"/>
        <v>1714</v>
      </c>
      <c r="G92" s="42">
        <f t="shared" si="9"/>
        <v>22</v>
      </c>
      <c r="H92" s="43">
        <f t="shared" si="10"/>
        <v>0.44749124854142358</v>
      </c>
      <c r="I92" s="63">
        <f t="shared" si="11"/>
        <v>25</v>
      </c>
    </row>
    <row r="93" spans="1:9">
      <c r="A93" s="1" t="s">
        <v>186</v>
      </c>
      <c r="B93" s="1" t="s">
        <v>273</v>
      </c>
      <c r="C93" s="1" t="s">
        <v>187</v>
      </c>
      <c r="D93" s="254">
        <v>633</v>
      </c>
      <c r="E93" s="255">
        <v>452</v>
      </c>
      <c r="F93" s="41">
        <f t="shared" si="8"/>
        <v>1085</v>
      </c>
      <c r="G93" s="42">
        <f t="shared" si="9"/>
        <v>40</v>
      </c>
      <c r="H93" s="43">
        <f t="shared" si="10"/>
        <v>0.41658986175115209</v>
      </c>
      <c r="I93" s="63">
        <f t="shared" si="11"/>
        <v>38</v>
      </c>
    </row>
    <row r="94" spans="1:9">
      <c r="A94" s="1" t="s">
        <v>188</v>
      </c>
      <c r="B94" s="1" t="s">
        <v>273</v>
      </c>
      <c r="C94" s="1" t="s">
        <v>189</v>
      </c>
      <c r="D94" s="254">
        <v>621</v>
      </c>
      <c r="E94" s="255">
        <v>434</v>
      </c>
      <c r="F94" s="41">
        <f t="shared" si="8"/>
        <v>1055</v>
      </c>
      <c r="G94" s="42">
        <f t="shared" si="9"/>
        <v>42</v>
      </c>
      <c r="H94" s="43">
        <f t="shared" si="10"/>
        <v>0.41137440758293836</v>
      </c>
      <c r="I94" s="63">
        <f t="shared" si="11"/>
        <v>39</v>
      </c>
    </row>
    <row r="95" spans="1:9">
      <c r="A95" s="1" t="s">
        <v>190</v>
      </c>
      <c r="B95" s="1" t="s">
        <v>273</v>
      </c>
      <c r="C95" s="1" t="s">
        <v>191</v>
      </c>
      <c r="D95" s="254">
        <v>1155</v>
      </c>
      <c r="E95" s="255">
        <v>787</v>
      </c>
      <c r="F95" s="41">
        <f t="shared" si="8"/>
        <v>1942</v>
      </c>
      <c r="G95" s="42">
        <f t="shared" si="9"/>
        <v>17</v>
      </c>
      <c r="H95" s="43">
        <f t="shared" si="10"/>
        <v>0.40525231719876414</v>
      </c>
      <c r="I95" s="63">
        <f t="shared" si="11"/>
        <v>46</v>
      </c>
    </row>
    <row r="96" spans="1:9">
      <c r="A96" s="1" t="s">
        <v>192</v>
      </c>
      <c r="B96" s="1" t="s">
        <v>270</v>
      </c>
      <c r="C96" s="1" t="s">
        <v>193</v>
      </c>
      <c r="D96" s="254">
        <v>144</v>
      </c>
      <c r="E96" s="255">
        <v>41</v>
      </c>
      <c r="F96" s="41">
        <f t="shared" si="8"/>
        <v>185</v>
      </c>
      <c r="G96" s="42">
        <f t="shared" si="9"/>
        <v>73</v>
      </c>
      <c r="H96" s="43">
        <f t="shared" si="10"/>
        <v>0.22162162162162163</v>
      </c>
      <c r="I96" s="63">
        <f t="shared" si="11"/>
        <v>74</v>
      </c>
    </row>
    <row r="97" spans="1:9" ht="14.25" thickBot="1">
      <c r="A97" s="1" t="s">
        <v>194</v>
      </c>
      <c r="B97" s="1" t="s">
        <v>273</v>
      </c>
      <c r="C97" s="1" t="s">
        <v>195</v>
      </c>
      <c r="D97" s="258">
        <v>955</v>
      </c>
      <c r="E97" s="259">
        <v>612</v>
      </c>
      <c r="F97" s="68">
        <f t="shared" si="8"/>
        <v>1567</v>
      </c>
      <c r="G97" s="69">
        <f t="shared" si="9"/>
        <v>27</v>
      </c>
      <c r="H97" s="70">
        <f t="shared" si="10"/>
        <v>0.39055520102105934</v>
      </c>
      <c r="I97" s="71">
        <f t="shared" si="11"/>
        <v>49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60178</v>
      </c>
      <c r="E99" s="267">
        <f t="shared" ref="E99:F99" si="12">SUM(E12:E97)</f>
        <v>38579</v>
      </c>
      <c r="F99" s="268">
        <f t="shared" si="12"/>
        <v>98757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2689121F-D275-4E67-A493-795BE332834A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00"/>
  <sheetViews>
    <sheetView view="pageBreakPreview" zoomScale="85" zoomScaleNormal="100" zoomScaleSheetLayoutView="85" workbookViewId="0">
      <selection activeCell="B9" sqref="B9:B10"/>
    </sheetView>
  </sheetViews>
  <sheetFormatPr defaultRowHeight="13.5"/>
  <cols>
    <col min="1" max="1" width="0.625" style="12" customWidth="1"/>
    <col min="2" max="2" width="11.625" style="12" customWidth="1"/>
    <col min="3" max="3" width="11.25" style="12" customWidth="1"/>
    <col min="4" max="4" width="10" style="12" customWidth="1"/>
    <col min="5" max="5" width="12" style="12" customWidth="1"/>
    <col min="6" max="6" width="2.875" style="12" customWidth="1"/>
    <col min="7" max="7" width="11.625" style="12" customWidth="1"/>
    <col min="8" max="8" width="11.25" style="12" customWidth="1"/>
    <col min="9" max="9" width="10" style="12" customWidth="1"/>
    <col min="10" max="10" width="12" style="12" customWidth="1"/>
    <col min="11" max="11" width="0.625" style="12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2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L1" s="78" t="s">
        <v>197</v>
      </c>
    </row>
    <row r="2" spans="1:12" ht="24" customHeight="1">
      <c r="A2" s="3" t="s">
        <v>220</v>
      </c>
      <c r="B2" s="3"/>
      <c r="C2" s="3"/>
      <c r="D2"/>
      <c r="E2"/>
      <c r="F2"/>
      <c r="G2"/>
      <c r="H2"/>
      <c r="I2"/>
      <c r="J2"/>
    </row>
    <row r="3" spans="1:12" ht="24" customHeight="1">
      <c r="A3"/>
      <c r="B3" s="3" t="s">
        <v>221</v>
      </c>
      <c r="C3" s="3"/>
      <c r="D3"/>
      <c r="E3"/>
      <c r="F3"/>
      <c r="G3"/>
      <c r="H3"/>
      <c r="I3"/>
      <c r="J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/>
    </row>
    <row r="5" spans="1:12" s="7" customFormat="1" ht="18" customHeight="1">
      <c r="A5" s="80"/>
      <c r="B5" s="11" t="s">
        <v>2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AVERAGE('4.グラフデータ'!D9:H9)</f>
        <v>1112.4000000000001</v>
      </c>
      <c r="E6" s="313" t="str">
        <f>'4.グラフデータ'!AD9</f>
        <v>同程度で推移</v>
      </c>
      <c r="F6" s="91"/>
      <c r="G6" s="315" t="s">
        <v>412</v>
      </c>
      <c r="H6" s="90" t="s">
        <v>232</v>
      </c>
      <c r="I6" s="92">
        <f>AVERAGE('4.グラフデータ'!D10:H10)</f>
        <v>0.44480000000000003</v>
      </c>
      <c r="J6" s="313" t="str">
        <f>'4.グラフデータ'!AD10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'4.グラフデータ'!H9-'4.グラフデータ'!D9</f>
        <v>18</v>
      </c>
      <c r="E7" s="314"/>
      <c r="F7" s="91"/>
      <c r="G7" s="316"/>
      <c r="H7" s="93" t="s">
        <v>233</v>
      </c>
      <c r="I7" s="84">
        <f>'4.グラフデータ'!H10-'4.グラフデータ'!D10</f>
        <v>2.0000000000000018E-3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219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AVERAGE('4.グラフデータ'!D16:H16)</f>
        <v>98594.6</v>
      </c>
      <c r="E26" s="313" t="str">
        <f>'4.グラフデータ'!AD16</f>
        <v>同程度で推移</v>
      </c>
      <c r="F26" s="91"/>
      <c r="G26" s="315" t="s">
        <v>412</v>
      </c>
      <c r="H26" s="90" t="s">
        <v>232</v>
      </c>
      <c r="I26" s="92">
        <f>AVERAGE('4.グラフデータ'!D17:H17)</f>
        <v>0.38380000000000003</v>
      </c>
      <c r="J26" s="313" t="str">
        <f>'4.グラフデータ'!AD17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'4.グラフデータ'!H16-'4.グラフデータ'!D16</f>
        <v>1021</v>
      </c>
      <c r="E27" s="314"/>
      <c r="F27" s="91"/>
      <c r="G27" s="316"/>
      <c r="H27" s="93" t="s">
        <v>233</v>
      </c>
      <c r="I27" s="84">
        <f>'4.グラフデータ'!H17-'4.グラフデータ'!D17</f>
        <v>2.0000000000000018E-2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8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8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8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8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8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8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8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8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8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8" ht="18.75" customHeight="1">
      <c r="A42"/>
      <c r="B42"/>
      <c r="C42"/>
      <c r="D42"/>
      <c r="E42"/>
      <c r="F42"/>
      <c r="G42"/>
      <c r="H42"/>
      <c r="I42"/>
      <c r="J42"/>
      <c r="K42"/>
      <c r="L42" s="7"/>
      <c r="M42" s="7"/>
      <c r="N42" s="7"/>
      <c r="O42" s="7"/>
      <c r="P42" s="7"/>
      <c r="Q42" s="7"/>
      <c r="R42" s="7"/>
    </row>
    <row r="43" spans="1:18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8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8">
      <c r="B45" s="6"/>
      <c r="C45" s="6"/>
      <c r="D45" s="6"/>
      <c r="E45" s="6"/>
      <c r="F45" s="6"/>
      <c r="G45" s="6"/>
      <c r="H45" s="6"/>
      <c r="I45" s="6"/>
      <c r="J45" s="6"/>
      <c r="K45"/>
    </row>
    <row r="46" spans="1:18">
      <c r="A46" s="6"/>
      <c r="B46" s="6"/>
      <c r="C46" s="6"/>
      <c r="D46" s="6"/>
      <c r="E46" s="6"/>
      <c r="F46" s="6"/>
      <c r="G46" s="6"/>
      <c r="H46" s="6"/>
      <c r="I46" s="6"/>
      <c r="J46" s="6"/>
      <c r="K46"/>
    </row>
    <row r="47" spans="1:18">
      <c r="A47" s="6"/>
      <c r="B47" s="6"/>
      <c r="C47" s="6"/>
      <c r="D47" s="6"/>
      <c r="E47" s="6"/>
      <c r="F47" s="6"/>
      <c r="G47" s="6"/>
      <c r="H47" s="6"/>
      <c r="I47" s="6"/>
      <c r="J47" s="6"/>
      <c r="K47"/>
    </row>
    <row r="48" spans="1:18">
      <c r="A48" s="6"/>
      <c r="B48" s="6"/>
      <c r="C48" s="6"/>
      <c r="D48" s="6"/>
      <c r="E48" s="6"/>
      <c r="F48" s="6"/>
      <c r="G48" s="6"/>
      <c r="H48" s="6"/>
      <c r="I48" s="6"/>
      <c r="J48" s="6"/>
      <c r="K48"/>
    </row>
    <row r="49" spans="1:17">
      <c r="A49" s="6"/>
      <c r="B49" s="6"/>
      <c r="C49" s="6"/>
      <c r="D49" s="6"/>
      <c r="E49" s="6"/>
      <c r="F49" s="6"/>
      <c r="G49" s="6"/>
      <c r="H49" s="6"/>
      <c r="I49" s="6"/>
      <c r="J49" s="6"/>
      <c r="K49"/>
    </row>
    <row r="50" spans="1:17">
      <c r="A50" s="6"/>
      <c r="B50" s="6"/>
      <c r="C50" s="6"/>
      <c r="D50" s="6"/>
      <c r="E50" s="6"/>
      <c r="F50" s="6"/>
      <c r="G50" s="6"/>
      <c r="H50" s="6"/>
      <c r="I50" s="6"/>
      <c r="J50" s="6"/>
      <c r="K50"/>
    </row>
    <row r="51" spans="1:17">
      <c r="A51" s="6"/>
      <c r="B51" s="6"/>
      <c r="C51" s="6"/>
      <c r="D51" s="6"/>
      <c r="E51" s="6"/>
      <c r="F51" s="6"/>
      <c r="G51" s="6"/>
      <c r="H51" s="6"/>
      <c r="I51" s="6"/>
      <c r="J51" s="6"/>
      <c r="K51"/>
      <c r="L51" s="7"/>
      <c r="M51" s="7"/>
      <c r="N51" s="7"/>
      <c r="O51" s="7"/>
      <c r="P51" s="7"/>
      <c r="Q51" s="7"/>
    </row>
    <row r="52" spans="1:17">
      <c r="A52" s="6"/>
      <c r="B52" s="6"/>
      <c r="C52" s="6"/>
      <c r="D52" s="6"/>
      <c r="E52" s="6"/>
      <c r="F52" s="6"/>
      <c r="G52" s="6"/>
      <c r="H52" s="6"/>
      <c r="I52" s="6"/>
      <c r="J52" s="6"/>
      <c r="K52"/>
      <c r="L52" s="7"/>
      <c r="M52" s="7"/>
      <c r="N52" s="7"/>
      <c r="O52" s="7"/>
      <c r="P52" s="7"/>
      <c r="Q52" s="7"/>
    </row>
    <row r="53" spans="1:17">
      <c r="A53" s="6"/>
      <c r="B53" s="6"/>
      <c r="C53" s="6"/>
      <c r="D53" s="6"/>
      <c r="E53" s="6"/>
      <c r="F53" s="6"/>
      <c r="G53" s="6"/>
      <c r="H53" s="6"/>
      <c r="I53" s="6"/>
      <c r="J53" s="6"/>
      <c r="K53"/>
      <c r="L53" s="7"/>
      <c r="M53" s="7"/>
      <c r="N53" s="7"/>
      <c r="O53" s="7"/>
      <c r="P53" s="7"/>
      <c r="Q53" s="7"/>
    </row>
    <row r="54" spans="1:17">
      <c r="A54" s="6"/>
      <c r="B54" s="6"/>
      <c r="C54" s="6"/>
      <c r="D54" s="6"/>
      <c r="E54" s="6"/>
      <c r="F54" s="6"/>
      <c r="G54" s="6"/>
      <c r="H54" s="6"/>
      <c r="I54" s="6"/>
      <c r="J54" s="6"/>
      <c r="K54"/>
      <c r="L54" s="7"/>
      <c r="M54" s="7"/>
      <c r="N54" s="7"/>
      <c r="O54" s="7"/>
      <c r="P54" s="7"/>
      <c r="Q54" s="7"/>
    </row>
    <row r="55" spans="1:17">
      <c r="A55" s="6"/>
      <c r="B55" s="6"/>
      <c r="C55" s="6"/>
      <c r="D55" s="6"/>
      <c r="E55" s="6"/>
      <c r="F55" s="6"/>
      <c r="G55" s="6"/>
      <c r="H55" s="6"/>
      <c r="I55" s="6"/>
      <c r="J55" s="6"/>
      <c r="K55"/>
      <c r="L55" s="7"/>
      <c r="M55" s="7"/>
      <c r="N55" s="7"/>
      <c r="O55" s="7"/>
      <c r="P55" s="7"/>
      <c r="Q55" s="7"/>
    </row>
    <row r="56" spans="1:17">
      <c r="A56" s="6"/>
      <c r="B56" s="6"/>
      <c r="C56" s="6"/>
      <c r="D56" s="6"/>
      <c r="E56" s="6"/>
      <c r="F56" s="6"/>
      <c r="G56" s="6"/>
      <c r="H56" s="6"/>
      <c r="I56" s="6"/>
      <c r="J56" s="6"/>
      <c r="K56"/>
      <c r="L56" s="7"/>
      <c r="M56" s="7"/>
      <c r="N56" s="7"/>
      <c r="O56" s="7"/>
      <c r="P56" s="7"/>
      <c r="Q56" s="7"/>
    </row>
    <row r="57" spans="1:17">
      <c r="A57" s="6"/>
      <c r="B57" s="6"/>
      <c r="C57" s="6"/>
      <c r="D57" s="6"/>
      <c r="E57" s="6"/>
      <c r="F57" s="6"/>
      <c r="G57" s="6"/>
      <c r="H57" s="6"/>
      <c r="I57" s="6"/>
      <c r="J57" s="6"/>
      <c r="K57"/>
      <c r="L57" s="7"/>
      <c r="M57" s="7"/>
      <c r="N57" s="7"/>
      <c r="O57" s="7"/>
      <c r="P57" s="7"/>
      <c r="Q57" s="7"/>
    </row>
    <row r="58" spans="1:17">
      <c r="A58" s="6"/>
      <c r="B58" s="6"/>
      <c r="C58" s="6"/>
      <c r="D58" s="6"/>
      <c r="E58" s="6"/>
      <c r="F58" s="6"/>
      <c r="G58" s="6"/>
      <c r="H58" s="6"/>
      <c r="I58" s="6"/>
      <c r="J58" s="6"/>
      <c r="K58"/>
      <c r="L58" s="7"/>
      <c r="M58" s="7"/>
      <c r="N58" s="7"/>
      <c r="O58" s="7"/>
      <c r="P58" s="7"/>
      <c r="Q58" s="7"/>
    </row>
    <row r="59" spans="1:17">
      <c r="A59" s="6"/>
      <c r="B59" s="6"/>
      <c r="C59" s="6"/>
      <c r="D59" s="6"/>
      <c r="E59" s="6"/>
      <c r="F59" s="6"/>
      <c r="G59" s="6"/>
      <c r="H59" s="6"/>
      <c r="I59" s="6"/>
      <c r="J59" s="6"/>
      <c r="K59"/>
      <c r="L59" s="7"/>
      <c r="M59" s="7"/>
      <c r="N59" s="7"/>
      <c r="O59" s="7"/>
      <c r="P59" s="7"/>
      <c r="Q59" s="7"/>
    </row>
    <row r="60" spans="1:17">
      <c r="A60" s="6"/>
      <c r="B60" s="6"/>
      <c r="C60" s="6"/>
      <c r="D60" s="6"/>
      <c r="E60" s="6"/>
      <c r="F60" s="6"/>
      <c r="G60" s="6"/>
      <c r="H60" s="6"/>
      <c r="I60" s="6"/>
      <c r="J60" s="6"/>
      <c r="K60"/>
      <c r="L60" s="7"/>
      <c r="M60" s="7"/>
      <c r="N60" s="7"/>
      <c r="O60" s="7"/>
      <c r="P60" s="7"/>
      <c r="Q60" s="7"/>
    </row>
    <row r="61" spans="1:17">
      <c r="A61" s="6"/>
      <c r="B61" s="6"/>
      <c r="C61" s="6"/>
      <c r="D61" s="6"/>
      <c r="E61" s="6"/>
      <c r="F61" s="6"/>
      <c r="G61" s="6"/>
      <c r="H61" s="6"/>
      <c r="I61" s="6"/>
      <c r="J61" s="6"/>
      <c r="K61"/>
      <c r="L61" s="7"/>
      <c r="M61" s="7"/>
      <c r="N61" s="7"/>
      <c r="O61" s="7"/>
      <c r="P61" s="7"/>
      <c r="Q61" s="7"/>
    </row>
    <row r="62" spans="1:17">
      <c r="A62" s="6"/>
      <c r="B62" s="6"/>
      <c r="C62" s="6"/>
      <c r="D62" s="6"/>
      <c r="E62" s="6"/>
      <c r="F62" s="6"/>
      <c r="G62" s="85"/>
      <c r="H62" s="6"/>
      <c r="I62" s="6"/>
      <c r="J62" s="6"/>
      <c r="K62"/>
      <c r="L62" s="7"/>
      <c r="M62" s="7"/>
      <c r="N62" s="7"/>
      <c r="O62" s="7"/>
      <c r="P62" s="7"/>
      <c r="Q62" s="7"/>
    </row>
    <row r="63" spans="1:17">
      <c r="A63" s="6"/>
      <c r="B63" s="6"/>
      <c r="C63" s="6"/>
      <c r="D63" s="6"/>
      <c r="E63" s="6"/>
      <c r="F63" s="6"/>
      <c r="G63" s="6"/>
      <c r="H63" s="6"/>
      <c r="I63" s="6"/>
      <c r="J63" s="6"/>
      <c r="K63"/>
      <c r="L63" s="7"/>
      <c r="M63" s="7"/>
      <c r="N63" s="7"/>
      <c r="O63" s="7"/>
      <c r="P63" s="7"/>
      <c r="Q63" s="7"/>
    </row>
    <row r="64" spans="1:17">
      <c r="A64" s="6"/>
      <c r="B64" s="6"/>
      <c r="C64" s="6"/>
      <c r="D64" s="6"/>
      <c r="E64" s="6"/>
      <c r="F64" s="6"/>
      <c r="G64" s="6"/>
      <c r="H64" s="6"/>
      <c r="I64" s="6"/>
      <c r="J64" s="6"/>
      <c r="K64"/>
      <c r="L64" s="7"/>
      <c r="M64" s="7"/>
      <c r="N64" s="7"/>
      <c r="O64" s="7"/>
      <c r="P64" s="7"/>
      <c r="Q64" s="7"/>
    </row>
    <row r="65" spans="1:17">
      <c r="A65" s="6"/>
      <c r="B65" s="6"/>
      <c r="C65" s="6"/>
      <c r="D65" s="6"/>
      <c r="E65" s="6"/>
      <c r="F65" s="6"/>
      <c r="G65" s="6"/>
      <c r="H65" s="6"/>
      <c r="I65" s="6"/>
      <c r="J65" s="6"/>
      <c r="K65"/>
      <c r="L65" s="7"/>
      <c r="M65" s="7"/>
      <c r="N65" s="7"/>
      <c r="O65" s="7"/>
      <c r="P65" s="7"/>
      <c r="Q65" s="7"/>
    </row>
    <row r="66" spans="1:17">
      <c r="A66" s="6"/>
      <c r="B66" s="6"/>
      <c r="C66" s="6"/>
      <c r="D66" s="6"/>
      <c r="E66" s="6"/>
      <c r="F66" s="6"/>
      <c r="G66" s="6"/>
      <c r="H66" s="6"/>
      <c r="I66" s="6"/>
      <c r="J66" s="6"/>
      <c r="K66"/>
      <c r="L66" s="7"/>
      <c r="M66" s="7"/>
      <c r="N66" s="7"/>
      <c r="O66" s="7"/>
      <c r="P66" s="7"/>
      <c r="Q66" s="7"/>
    </row>
    <row r="67" spans="1:17">
      <c r="B67" s="6"/>
      <c r="C67" s="6"/>
      <c r="D67" s="6"/>
      <c r="E67" s="6"/>
      <c r="F67" s="6"/>
      <c r="G67" s="6"/>
      <c r="H67" s="6"/>
      <c r="I67" s="6"/>
      <c r="J67" s="6"/>
      <c r="K67"/>
      <c r="L67" s="7"/>
      <c r="M67" s="7"/>
      <c r="N67" s="7"/>
      <c r="O67" s="7"/>
      <c r="P67" s="7"/>
      <c r="Q67" s="7"/>
    </row>
    <row r="68" spans="1:17">
      <c r="A68" s="6"/>
      <c r="B68" s="6"/>
      <c r="C68" s="6"/>
      <c r="D68" s="6"/>
      <c r="E68" s="6"/>
      <c r="F68" s="6"/>
      <c r="G68" s="6"/>
      <c r="H68" s="6"/>
      <c r="I68" s="6"/>
      <c r="J68" s="6"/>
      <c r="K68"/>
    </row>
    <row r="69" spans="1:17">
      <c r="A69" s="6"/>
      <c r="B69" s="6"/>
      <c r="C69" s="6"/>
      <c r="D69" s="6"/>
      <c r="E69" s="6"/>
      <c r="F69" s="6"/>
      <c r="G69" s="6"/>
      <c r="H69" s="6"/>
      <c r="I69" s="6"/>
      <c r="J69" s="6"/>
      <c r="K69"/>
    </row>
    <row r="70" spans="1:17">
      <c r="A70" s="6"/>
      <c r="B70" s="6"/>
      <c r="C70" s="6"/>
      <c r="D70" s="6"/>
      <c r="E70" s="6"/>
      <c r="F70" s="6"/>
      <c r="G70" s="6"/>
      <c r="H70" s="6"/>
      <c r="I70" s="6"/>
      <c r="J70" s="6"/>
      <c r="K70"/>
    </row>
    <row r="71" spans="1:17">
      <c r="A71" s="6"/>
      <c r="B71" s="6"/>
      <c r="C71" s="6"/>
      <c r="D71" s="6"/>
      <c r="E71" s="6"/>
      <c r="F71" s="6"/>
      <c r="G71" s="6"/>
      <c r="H71" s="6"/>
      <c r="I71" s="6"/>
      <c r="J71" s="6"/>
      <c r="K71"/>
    </row>
    <row r="72" spans="1:17">
      <c r="A72" s="6"/>
      <c r="B72" s="6"/>
      <c r="C72" s="6"/>
      <c r="D72" s="6"/>
      <c r="E72" s="6"/>
      <c r="F72" s="6"/>
      <c r="G72" s="6"/>
      <c r="H72" s="6"/>
      <c r="I72" s="6"/>
      <c r="J72" s="6"/>
      <c r="K72"/>
    </row>
    <row r="73" spans="1:17">
      <c r="A73" s="6"/>
      <c r="B73" s="6"/>
      <c r="C73" s="6"/>
      <c r="D73" s="6"/>
      <c r="E73" s="6"/>
      <c r="F73" s="6"/>
      <c r="G73" s="6"/>
      <c r="H73" s="6"/>
      <c r="I73" s="6"/>
      <c r="J73" s="6"/>
      <c r="K73"/>
    </row>
    <row r="74" spans="1:17">
      <c r="A74" s="6"/>
      <c r="B74" s="6"/>
      <c r="C74" s="6"/>
      <c r="D74" s="6"/>
      <c r="E74" s="6"/>
      <c r="F74" s="6"/>
      <c r="G74" s="6"/>
      <c r="H74" s="6"/>
      <c r="I74" s="6"/>
      <c r="J74" s="6"/>
      <c r="K74"/>
    </row>
    <row r="75" spans="1:17">
      <c r="A75" s="6"/>
      <c r="B75" s="6"/>
      <c r="C75" s="6"/>
      <c r="D75" s="6"/>
      <c r="E75" s="6"/>
      <c r="F75" s="6"/>
      <c r="G75" s="6"/>
      <c r="H75" s="6"/>
      <c r="I75" s="6"/>
      <c r="J75" s="6"/>
      <c r="K75"/>
    </row>
    <row r="76" spans="1:17">
      <c r="A76" s="6"/>
      <c r="B76" s="6"/>
      <c r="C76" s="6"/>
      <c r="D76" s="6"/>
      <c r="E76" s="6"/>
      <c r="F76" s="6"/>
      <c r="G76" s="6"/>
      <c r="H76" s="6"/>
      <c r="I76" s="6"/>
      <c r="J76" s="6"/>
      <c r="K76"/>
    </row>
    <row r="77" spans="1:17">
      <c r="A77" s="6"/>
      <c r="B77" s="6"/>
      <c r="C77" s="6"/>
      <c r="D77" s="6"/>
      <c r="E77" s="6"/>
      <c r="F77" s="6"/>
      <c r="G77" s="6"/>
      <c r="H77" s="6"/>
      <c r="I77" s="6"/>
      <c r="J77" s="6"/>
      <c r="K77"/>
    </row>
    <row r="78" spans="1:17">
      <c r="A78" s="6"/>
      <c r="B78" s="6"/>
      <c r="C78" s="6"/>
      <c r="D78" s="6"/>
      <c r="E78" s="6"/>
      <c r="F78" s="6"/>
      <c r="G78" s="6"/>
      <c r="H78" s="6"/>
      <c r="I78" s="6"/>
      <c r="J78" s="6"/>
      <c r="K78"/>
    </row>
    <row r="79" spans="1:17">
      <c r="A79" s="6"/>
      <c r="B79" s="6"/>
      <c r="C79" s="6"/>
      <c r="D79" s="6"/>
      <c r="E79" s="6"/>
      <c r="F79" s="6"/>
      <c r="G79" s="6"/>
      <c r="H79" s="6"/>
      <c r="I79" s="6"/>
      <c r="J79" s="6"/>
      <c r="K79"/>
    </row>
    <row r="80" spans="1:17">
      <c r="A80" s="6"/>
      <c r="B80" s="6"/>
      <c r="C80" s="6"/>
      <c r="D80" s="6"/>
      <c r="E80" s="6"/>
      <c r="F80" s="6"/>
      <c r="G80" s="6"/>
      <c r="H80" s="6"/>
      <c r="I80" s="6"/>
      <c r="J80" s="6"/>
      <c r="K80"/>
    </row>
    <row r="81" spans="1:11">
      <c r="A81" s="6"/>
      <c r="B81" s="6"/>
      <c r="C81" s="6"/>
      <c r="D81" s="6"/>
      <c r="E81" s="6"/>
      <c r="F81" s="6"/>
      <c r="G81" s="6"/>
      <c r="H81" s="6"/>
      <c r="I81" s="6"/>
      <c r="J81" s="6"/>
      <c r="K81"/>
    </row>
    <row r="82" spans="1:11">
      <c r="A82" s="6"/>
      <c r="B82" s="6"/>
      <c r="C82" s="6"/>
      <c r="D82" s="6"/>
      <c r="E82" s="6"/>
      <c r="F82" s="6"/>
      <c r="G82" s="6"/>
      <c r="H82" s="6"/>
      <c r="I82" s="6"/>
      <c r="J82" s="6"/>
      <c r="K82"/>
    </row>
    <row r="83" spans="1:11">
      <c r="A83" s="6"/>
      <c r="B83" s="6"/>
      <c r="C83" s="6"/>
      <c r="D83" s="6"/>
      <c r="E83" s="6"/>
      <c r="F83" s="6"/>
      <c r="G83" s="6"/>
      <c r="H83" s="6"/>
      <c r="I83" s="6"/>
      <c r="J83" s="6"/>
      <c r="K83"/>
    </row>
    <row r="84" spans="1:11">
      <c r="A84" s="6"/>
      <c r="B84" s="6"/>
      <c r="C84" s="6"/>
      <c r="D84" s="6"/>
      <c r="E84" s="6"/>
      <c r="F84" s="6"/>
      <c r="G84" s="6"/>
      <c r="H84" s="6"/>
      <c r="I84" s="6"/>
      <c r="J84" s="6"/>
      <c r="K84"/>
    </row>
    <row r="85" spans="1:11">
      <c r="A85" s="6"/>
      <c r="B85" s="6"/>
      <c r="C85" s="6"/>
      <c r="D85" s="6"/>
      <c r="E85" s="6"/>
      <c r="F85" s="6"/>
      <c r="G85" s="6"/>
      <c r="H85" s="6"/>
      <c r="I85" s="6"/>
      <c r="J85" s="6"/>
      <c r="K85"/>
    </row>
    <row r="86" spans="1:11">
      <c r="A86" s="6"/>
      <c r="B86" s="6"/>
      <c r="C86" s="6"/>
      <c r="D86" s="6"/>
      <c r="E86" s="6"/>
      <c r="F86" s="6"/>
      <c r="G86" s="6"/>
      <c r="H86" s="6"/>
      <c r="I86" s="6"/>
      <c r="J86" s="6"/>
      <c r="K86"/>
    </row>
    <row r="87" spans="1:11">
      <c r="A87" s="6"/>
      <c r="B87" s="6"/>
      <c r="C87" s="6"/>
      <c r="D87" s="6"/>
      <c r="E87" s="6"/>
      <c r="F87" s="6"/>
      <c r="G87" s="6"/>
      <c r="H87" s="6"/>
      <c r="I87" s="6"/>
      <c r="J87" s="6"/>
      <c r="K87"/>
    </row>
    <row r="88" spans="1:1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spans="1:11">
      <c r="A89" s="9"/>
      <c r="B89" s="9"/>
      <c r="C89" s="9"/>
      <c r="D89" s="9"/>
      <c r="E89" s="9"/>
      <c r="F89" s="9"/>
      <c r="G89" s="9"/>
      <c r="H89" s="9"/>
      <c r="I89" s="9"/>
      <c r="J89" s="9"/>
      <c r="K89"/>
    </row>
    <row r="90" spans="1:11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</row>
    <row r="91" spans="1:1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</row>
    <row r="92" spans="1:11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</row>
    <row r="93" spans="1:11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</row>
    <row r="94" spans="1:11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</row>
    <row r="95" spans="1:11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</row>
    <row r="96" spans="1:11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</row>
    <row r="97" spans="1:11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</row>
    <row r="98" spans="1:11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</row>
    <row r="99" spans="1:11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</row>
    <row r="100" spans="1:11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">
    <cfRule type="containsText" dxfId="729" priority="27" operator="containsText" text="―">
      <formula>NOT(ISERROR(SEARCH("―",E6)))</formula>
    </cfRule>
    <cfRule type="containsText" dxfId="728" priority="28" operator="containsText" text="隔年で">
      <formula>NOT(ISERROR(SEARCH("隔年で",E6)))</formula>
    </cfRule>
    <cfRule type="containsText" dxfId="727" priority="29" operator="containsText" text="年度により">
      <formula>NOT(ISERROR(SEARCH("年度により",E6)))</formula>
    </cfRule>
    <cfRule type="containsText" dxfId="726" priority="30" operator="containsText" text="減少傾向">
      <formula>NOT(ISERROR(SEARCH("減少傾向",E6)))</formula>
    </cfRule>
    <cfRule type="containsText" dxfId="725" priority="31" operator="containsText" text="増加傾向">
      <formula>NOT(ISERROR(SEARCH("増加傾向",E6)))</formula>
    </cfRule>
    <cfRule type="containsText" dxfId="724" priority="32" operator="containsText" text="同程度">
      <formula>NOT(ISERROR(SEARCH("同程度",E6)))</formula>
    </cfRule>
  </conditionalFormatting>
  <conditionalFormatting sqref="E6:E7">
    <cfRule type="containsText" dxfId="723" priority="25" operator="containsText" text="最新年度のみ減少">
      <formula>NOT(ISERROR(SEARCH("最新年度のみ減少",E6)))</formula>
    </cfRule>
    <cfRule type="containsText" dxfId="722" priority="26" operator="containsText" text="最新年度のみ増加">
      <formula>NOT(ISERROR(SEARCH("最新年度のみ増加",E6)))</formula>
    </cfRule>
  </conditionalFormatting>
  <conditionalFormatting sqref="J6">
    <cfRule type="containsText" dxfId="721" priority="19" operator="containsText" text="―">
      <formula>NOT(ISERROR(SEARCH("―",J6)))</formula>
    </cfRule>
    <cfRule type="containsText" dxfId="720" priority="20" operator="containsText" text="隔年で">
      <formula>NOT(ISERROR(SEARCH("隔年で",J6)))</formula>
    </cfRule>
    <cfRule type="containsText" dxfId="719" priority="21" operator="containsText" text="年度により">
      <formula>NOT(ISERROR(SEARCH("年度により",J6)))</formula>
    </cfRule>
    <cfRule type="containsText" dxfId="718" priority="22" operator="containsText" text="減少傾向">
      <formula>NOT(ISERROR(SEARCH("減少傾向",J6)))</formula>
    </cfRule>
    <cfRule type="containsText" dxfId="717" priority="23" operator="containsText" text="増加傾向">
      <formula>NOT(ISERROR(SEARCH("増加傾向",J6)))</formula>
    </cfRule>
    <cfRule type="containsText" dxfId="716" priority="24" operator="containsText" text="同程度">
      <formula>NOT(ISERROR(SEARCH("同程度",J6)))</formula>
    </cfRule>
  </conditionalFormatting>
  <conditionalFormatting sqref="J6:J7">
    <cfRule type="containsText" dxfId="715" priority="17" operator="containsText" text="最新年度のみ減少">
      <formula>NOT(ISERROR(SEARCH("最新年度のみ減少",J6)))</formula>
    </cfRule>
    <cfRule type="containsText" dxfId="714" priority="18" operator="containsText" text="最新年度のみ増加">
      <formula>NOT(ISERROR(SEARCH("最新年度のみ増加",J6)))</formula>
    </cfRule>
  </conditionalFormatting>
  <conditionalFormatting sqref="E26">
    <cfRule type="containsText" dxfId="713" priority="11" operator="containsText" text="―">
      <formula>NOT(ISERROR(SEARCH("―",E26)))</formula>
    </cfRule>
    <cfRule type="containsText" dxfId="712" priority="12" operator="containsText" text="隔年で">
      <formula>NOT(ISERROR(SEARCH("隔年で",E26)))</formula>
    </cfRule>
    <cfRule type="containsText" dxfId="711" priority="13" operator="containsText" text="年度により">
      <formula>NOT(ISERROR(SEARCH("年度により",E26)))</formula>
    </cfRule>
    <cfRule type="containsText" dxfId="710" priority="14" operator="containsText" text="減少傾向">
      <formula>NOT(ISERROR(SEARCH("減少傾向",E26)))</formula>
    </cfRule>
    <cfRule type="containsText" dxfId="709" priority="15" operator="containsText" text="増加傾向">
      <formula>NOT(ISERROR(SEARCH("増加傾向",E26)))</formula>
    </cfRule>
    <cfRule type="containsText" dxfId="708" priority="16" operator="containsText" text="同程度">
      <formula>NOT(ISERROR(SEARCH("同程度",E26)))</formula>
    </cfRule>
  </conditionalFormatting>
  <conditionalFormatting sqref="E26:E27">
    <cfRule type="containsText" dxfId="707" priority="9" operator="containsText" text="最新年度のみ減少">
      <formula>NOT(ISERROR(SEARCH("最新年度のみ減少",E26)))</formula>
    </cfRule>
    <cfRule type="containsText" dxfId="706" priority="10" operator="containsText" text="最新年度のみ増加">
      <formula>NOT(ISERROR(SEARCH("最新年度のみ増加",E26)))</formula>
    </cfRule>
  </conditionalFormatting>
  <conditionalFormatting sqref="J26">
    <cfRule type="containsText" dxfId="705" priority="3" operator="containsText" text="―">
      <formula>NOT(ISERROR(SEARCH("―",J26)))</formula>
    </cfRule>
    <cfRule type="containsText" dxfId="704" priority="4" operator="containsText" text="隔年で">
      <formula>NOT(ISERROR(SEARCH("隔年で",J26)))</formula>
    </cfRule>
    <cfRule type="containsText" dxfId="703" priority="5" operator="containsText" text="年度により">
      <formula>NOT(ISERROR(SEARCH("年度により",J26)))</formula>
    </cfRule>
    <cfRule type="containsText" dxfId="702" priority="6" operator="containsText" text="減少傾向">
      <formula>NOT(ISERROR(SEARCH("減少傾向",J26)))</formula>
    </cfRule>
    <cfRule type="containsText" dxfId="701" priority="7" operator="containsText" text="増加傾向">
      <formula>NOT(ISERROR(SEARCH("増加傾向",J26)))</formula>
    </cfRule>
    <cfRule type="containsText" dxfId="700" priority="8" operator="containsText" text="同程度">
      <formula>NOT(ISERROR(SEARCH("同程度",J26)))</formula>
    </cfRule>
  </conditionalFormatting>
  <conditionalFormatting sqref="J26:J27">
    <cfRule type="containsText" dxfId="699" priority="1" operator="containsText" text="最新年度のみ減少">
      <formula>NOT(ISERROR(SEARCH("最新年度のみ減少",J26)))</formula>
    </cfRule>
    <cfRule type="containsText" dxfId="698" priority="2" operator="containsText" text="最新年度のみ増加">
      <formula>NOT(ISERROR(SEARCH("最新年度のみ増加",J26)))</formula>
    </cfRule>
  </conditionalFormatting>
  <dataValidations disablePrompts="1" count="2">
    <dataValidation type="list" allowBlank="1" showInputMessage="1" showErrorMessage="1" sqref="K6:K7" xr:uid="{00000000-0002-0000-0100-000001000000}">
      <formula1>$C$45:$C$48</formula1>
    </dataValidation>
    <dataValidation type="list" allowBlank="1" showInputMessage="1" showErrorMessage="1" sqref="F6:F7 F26:F27" xr:uid="{30CBA705-0BA9-4B08-AC37-CD2D405B345E}">
      <formula1>$C$44:$C$46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6B59317F-AD4F-42CB-9818-D21E814ECFE7}">
            <xm:f>NOT(ISERROR(SEARCH("無し",'4-1-2.学士課程(平均)'!K10)))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0C7723FB-FA02-484E-B1A1-A0A0F044B650}">
            <xm:f>NOT(ISERROR(SEARCH("変動",'4-1-2.学士課程(平均)'!K10)))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C74D8D96-AEDA-4EB4-B979-0D71CC5AEA91}">
            <xm:f>NOT(ISERROR(SEARCH("減少",'4-1-2.学士課程(平均)'!K10)))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AC4B6716-4B01-41E6-8B3C-AB8A08DBD02D}">
            <xm:f>NOT(ISERROR(SEARCH("増加",'4-1-2.学士課程(平均)'!K10)))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79DFB2D8-9370-4AF7-8F2C-F9D062800688}">
            <xm:f>NOT(ISERROR(SEARCH("安定",'4-1-2.学士課程(平均)'!K10)))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98035-6A82-486D-B938-F3B220B26164}">
  <sheetPr>
    <tabColor theme="9"/>
  </sheetPr>
  <dimension ref="A1:Q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7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7" ht="24" customHeight="1">
      <c r="A2" s="3" t="s">
        <v>220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7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7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  <c r="M5"/>
    </row>
    <row r="6" spans="1:17">
      <c r="C6" s="23" t="s">
        <v>3</v>
      </c>
      <c r="D6" s="52">
        <f>INDEX(D12:D97,MATCH(C6,C12:C97,0),0)</f>
        <v>620</v>
      </c>
      <c r="E6" s="53">
        <f>INDEX(E12:E97,MATCH(C6,C12:C97,0),0)</f>
        <v>501</v>
      </c>
      <c r="F6" s="53">
        <f>SUM(D6:E6)</f>
        <v>1121</v>
      </c>
      <c r="G6" s="54">
        <f>_xlfn.RANK.EQ(F6,$F$12:$F$97,0)</f>
        <v>40</v>
      </c>
      <c r="H6" s="55">
        <f>E6/F6</f>
        <v>0.44692239072256912</v>
      </c>
      <c r="I6" s="56">
        <f>_xlfn.RANK.EQ(H6,$H$12:$H$97,0)</f>
        <v>27</v>
      </c>
    </row>
    <row r="7" spans="1:17">
      <c r="C7" s="24" t="s">
        <v>20</v>
      </c>
      <c r="D7" s="97">
        <f>ROUND(SUMIF($B$12:$B$97,"G",D12:D97)/(COUNTIFS(B12:B97,"G",D12:D97,"&lt;&gt;")),1)</f>
        <v>834</v>
      </c>
      <c r="E7" s="98">
        <f>ROUND(SUMIF($B$12:$B$97,"G",E12:E97)/(COUNTIFS(B12:B97,"G",D12:D97,"&lt;&gt;")),1)</f>
        <v>599.1</v>
      </c>
      <c r="F7" s="98">
        <f>ROUND(SUM(D7:E7),1)</f>
        <v>1433.1</v>
      </c>
      <c r="G7" s="26"/>
      <c r="H7" s="27">
        <f>E7/F7</f>
        <v>0.41804479799037059</v>
      </c>
      <c r="I7" s="28"/>
      <c r="K7"/>
      <c r="N7" s="22"/>
      <c r="O7" s="22"/>
      <c r="P7" s="22"/>
      <c r="Q7" s="22"/>
    </row>
    <row r="8" spans="1:17" ht="14.25" thickBot="1">
      <c r="C8" s="29" t="s">
        <v>21</v>
      </c>
      <c r="D8" s="99">
        <f>ROUND(AVERAGE(D12:D97),1)</f>
        <v>736.8</v>
      </c>
      <c r="E8" s="100">
        <f>ROUND(AVERAGE(E12:E97),1)</f>
        <v>475.2</v>
      </c>
      <c r="F8" s="100">
        <f>ROUND(SUM(D8:E8),1)</f>
        <v>1212</v>
      </c>
      <c r="G8" s="32"/>
      <c r="H8" s="33">
        <f>E8/F8</f>
        <v>0.39207920792079209</v>
      </c>
      <c r="I8" s="34"/>
    </row>
    <row r="9" spans="1:17" ht="21" customHeight="1" thickBot="1">
      <c r="D9" s="60"/>
      <c r="K9"/>
      <c r="N9" s="22"/>
      <c r="O9" s="22"/>
      <c r="P9" s="22"/>
      <c r="Q9" s="22"/>
    </row>
    <row r="10" spans="1:17" ht="21" customHeight="1">
      <c r="D10" s="353" t="str" cm="1">
        <f t="array" aca="1" ref="D10" ca="1">RIGHT(CELL("filename",A1),4)&amp;"年度（基準日：５月１日）"</f>
        <v>2024年度（基準日：５月１日）</v>
      </c>
      <c r="E10" s="354"/>
      <c r="F10" s="354"/>
      <c r="G10" s="354"/>
      <c r="H10" s="354"/>
      <c r="I10" s="355"/>
    </row>
    <row r="11" spans="1:17" ht="27">
      <c r="A11" s="298" t="s">
        <v>22</v>
      </c>
      <c r="B11" s="35" t="s">
        <v>23</v>
      </c>
      <c r="C11" s="298" t="s">
        <v>15</v>
      </c>
      <c r="D11" s="61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62" t="s">
        <v>19</v>
      </c>
    </row>
    <row r="12" spans="1:17">
      <c r="A12" s="1" t="s">
        <v>24</v>
      </c>
      <c r="B12" s="1" t="s">
        <v>268</v>
      </c>
      <c r="C12" s="1" t="s">
        <v>25</v>
      </c>
      <c r="D12" s="254">
        <v>1839</v>
      </c>
      <c r="E12" s="255">
        <v>757</v>
      </c>
      <c r="F12" s="41">
        <f t="shared" ref="F12:F42" si="0">SUM(D12:E12)</f>
        <v>2596</v>
      </c>
      <c r="G12" s="42">
        <f t="shared" ref="G12:G42" si="1">_xlfn.RANK.EQ(F12,$F$12:$F$97,0)</f>
        <v>6</v>
      </c>
      <c r="H12" s="43">
        <f t="shared" ref="H12:H42" si="2">E12/F12</f>
        <v>0.29160246533127887</v>
      </c>
      <c r="I12" s="63">
        <f t="shared" ref="I12:I42" si="3">_xlfn.RANK.EQ(H12,$H$12:$H$97,0)</f>
        <v>71</v>
      </c>
    </row>
    <row r="13" spans="1:17">
      <c r="A13" s="1" t="s">
        <v>26</v>
      </c>
      <c r="B13" s="1" t="s">
        <v>269</v>
      </c>
      <c r="C13" s="1" t="s">
        <v>27</v>
      </c>
      <c r="D13" s="254">
        <v>549</v>
      </c>
      <c r="E13" s="255">
        <v>713</v>
      </c>
      <c r="F13" s="41">
        <f t="shared" si="0"/>
        <v>1262</v>
      </c>
      <c r="G13" s="42">
        <f t="shared" si="1"/>
        <v>34</v>
      </c>
      <c r="H13" s="43">
        <f t="shared" si="2"/>
        <v>0.5649762282091918</v>
      </c>
      <c r="I13" s="63">
        <f t="shared" si="3"/>
        <v>18</v>
      </c>
    </row>
    <row r="14" spans="1:17">
      <c r="A14" s="1" t="s">
        <v>28</v>
      </c>
      <c r="B14" s="1" t="s">
        <v>270</v>
      </c>
      <c r="C14" s="1" t="s">
        <v>29</v>
      </c>
      <c r="D14" s="254">
        <v>566</v>
      </c>
      <c r="E14" s="255">
        <v>92</v>
      </c>
      <c r="F14" s="41">
        <f t="shared" si="0"/>
        <v>658</v>
      </c>
      <c r="G14" s="42">
        <f t="shared" si="1"/>
        <v>59</v>
      </c>
      <c r="H14" s="43">
        <f t="shared" si="2"/>
        <v>0.1398176291793313</v>
      </c>
      <c r="I14" s="63">
        <f t="shared" si="3"/>
        <v>80</v>
      </c>
    </row>
    <row r="15" spans="1:17">
      <c r="A15" s="1" t="s">
        <v>30</v>
      </c>
      <c r="B15" s="1" t="s">
        <v>271</v>
      </c>
      <c r="C15" s="1" t="s">
        <v>31</v>
      </c>
      <c r="D15" s="254">
        <v>310</v>
      </c>
      <c r="E15" s="255">
        <v>231</v>
      </c>
      <c r="F15" s="41">
        <f t="shared" si="0"/>
        <v>541</v>
      </c>
      <c r="G15" s="42">
        <f t="shared" si="1"/>
        <v>62</v>
      </c>
      <c r="H15" s="43">
        <f t="shared" si="2"/>
        <v>0.42698706099815159</v>
      </c>
      <c r="I15" s="63">
        <f t="shared" si="3"/>
        <v>34</v>
      </c>
    </row>
    <row r="16" spans="1:17">
      <c r="A16" s="1" t="s">
        <v>32</v>
      </c>
      <c r="B16" s="1" t="s">
        <v>270</v>
      </c>
      <c r="C16" s="1" t="s">
        <v>33</v>
      </c>
      <c r="D16" s="254">
        <v>96</v>
      </c>
      <c r="E16" s="255">
        <v>161</v>
      </c>
      <c r="F16" s="41">
        <f t="shared" si="0"/>
        <v>257</v>
      </c>
      <c r="G16" s="42">
        <f t="shared" si="1"/>
        <v>72</v>
      </c>
      <c r="H16" s="43">
        <f t="shared" si="2"/>
        <v>0.62645914396887159</v>
      </c>
      <c r="I16" s="63">
        <f t="shared" si="3"/>
        <v>7</v>
      </c>
    </row>
    <row r="17" spans="1:9">
      <c r="A17" s="1" t="s">
        <v>34</v>
      </c>
      <c r="B17" s="1" t="s">
        <v>270</v>
      </c>
      <c r="C17" s="1" t="s">
        <v>35</v>
      </c>
      <c r="D17" s="254">
        <v>368</v>
      </c>
      <c r="E17" s="255">
        <v>76</v>
      </c>
      <c r="F17" s="41">
        <f t="shared" si="0"/>
        <v>444</v>
      </c>
      <c r="G17" s="42">
        <f t="shared" si="1"/>
        <v>67</v>
      </c>
      <c r="H17" s="43">
        <f t="shared" si="2"/>
        <v>0.17117117117117117</v>
      </c>
      <c r="I17" s="63">
        <f t="shared" si="3"/>
        <v>77</v>
      </c>
    </row>
    <row r="18" spans="1:9">
      <c r="A18" s="1" t="s">
        <v>36</v>
      </c>
      <c r="B18" s="1" t="s">
        <v>272</v>
      </c>
      <c r="C18" s="1" t="s">
        <v>37</v>
      </c>
      <c r="D18" s="254">
        <v>58</v>
      </c>
      <c r="E18" s="255">
        <v>97</v>
      </c>
      <c r="F18" s="41">
        <f t="shared" si="0"/>
        <v>155</v>
      </c>
      <c r="G18" s="42">
        <f t="shared" si="1"/>
        <v>77</v>
      </c>
      <c r="H18" s="43">
        <f t="shared" si="2"/>
        <v>0.62580645161290327</v>
      </c>
      <c r="I18" s="63">
        <f t="shared" si="3"/>
        <v>9</v>
      </c>
    </row>
    <row r="19" spans="1:9">
      <c r="A19" s="1" t="s">
        <v>38</v>
      </c>
      <c r="B19" s="1" t="s">
        <v>273</v>
      </c>
      <c r="C19" s="1" t="s">
        <v>39</v>
      </c>
      <c r="D19" s="254">
        <v>764</v>
      </c>
      <c r="E19" s="255">
        <v>624</v>
      </c>
      <c r="F19" s="41">
        <f t="shared" si="0"/>
        <v>1388</v>
      </c>
      <c r="G19" s="42">
        <f t="shared" si="1"/>
        <v>28</v>
      </c>
      <c r="H19" s="43">
        <f t="shared" si="2"/>
        <v>0.44956772334293948</v>
      </c>
      <c r="I19" s="63">
        <f t="shared" si="3"/>
        <v>26</v>
      </c>
    </row>
    <row r="20" spans="1:9">
      <c r="A20" s="1" t="s">
        <v>40</v>
      </c>
      <c r="B20" s="1" t="s">
        <v>274</v>
      </c>
      <c r="C20" s="1" t="s">
        <v>41</v>
      </c>
      <c r="D20" s="254">
        <v>663</v>
      </c>
      <c r="E20" s="255">
        <v>427</v>
      </c>
      <c r="F20" s="41">
        <f t="shared" si="0"/>
        <v>1090</v>
      </c>
      <c r="G20" s="42">
        <f t="shared" si="1"/>
        <v>41</v>
      </c>
      <c r="H20" s="43">
        <f t="shared" si="2"/>
        <v>0.39174311926605504</v>
      </c>
      <c r="I20" s="63">
        <f t="shared" si="3"/>
        <v>51</v>
      </c>
    </row>
    <row r="21" spans="1:9">
      <c r="A21" s="1" t="s">
        <v>42</v>
      </c>
      <c r="B21" s="1" t="s">
        <v>268</v>
      </c>
      <c r="C21" s="1" t="s">
        <v>43</v>
      </c>
      <c r="D21" s="254">
        <v>1744</v>
      </c>
      <c r="E21" s="255">
        <v>755</v>
      </c>
      <c r="F21" s="41">
        <f t="shared" si="0"/>
        <v>2499</v>
      </c>
      <c r="G21" s="42">
        <f t="shared" si="1"/>
        <v>7</v>
      </c>
      <c r="H21" s="43">
        <f t="shared" si="2"/>
        <v>0.30212084833933572</v>
      </c>
      <c r="I21" s="63">
        <f t="shared" si="3"/>
        <v>69</v>
      </c>
    </row>
    <row r="22" spans="1:9">
      <c r="A22" s="1" t="s">
        <v>44</v>
      </c>
      <c r="B22" s="1" t="s">
        <v>269</v>
      </c>
      <c r="C22" s="1" t="s">
        <v>45</v>
      </c>
      <c r="D22" s="254">
        <v>141</v>
      </c>
      <c r="E22" s="255">
        <v>217</v>
      </c>
      <c r="F22" s="41">
        <f t="shared" si="0"/>
        <v>358</v>
      </c>
      <c r="G22" s="42">
        <f t="shared" si="1"/>
        <v>68</v>
      </c>
      <c r="H22" s="43">
        <f t="shared" si="2"/>
        <v>0.6061452513966481</v>
      </c>
      <c r="I22" s="63">
        <f t="shared" si="3"/>
        <v>12</v>
      </c>
    </row>
    <row r="23" spans="1:9">
      <c r="A23" s="1" t="s">
        <v>46</v>
      </c>
      <c r="B23" s="1" t="s">
        <v>273</v>
      </c>
      <c r="C23" s="1" t="s">
        <v>47</v>
      </c>
      <c r="D23" s="254">
        <v>621</v>
      </c>
      <c r="E23" s="255">
        <v>371</v>
      </c>
      <c r="F23" s="41">
        <f t="shared" si="0"/>
        <v>992</v>
      </c>
      <c r="G23" s="42">
        <f t="shared" si="1"/>
        <v>46</v>
      </c>
      <c r="H23" s="43">
        <f t="shared" si="2"/>
        <v>0.37399193548387094</v>
      </c>
      <c r="I23" s="63">
        <f t="shared" si="3"/>
        <v>55</v>
      </c>
    </row>
    <row r="24" spans="1:9">
      <c r="A24" s="1" t="s">
        <v>48</v>
      </c>
      <c r="B24" s="1" t="s">
        <v>273</v>
      </c>
      <c r="C24" s="1" t="s">
        <v>49</v>
      </c>
      <c r="D24" s="254">
        <v>1027</v>
      </c>
      <c r="E24" s="255">
        <v>674</v>
      </c>
      <c r="F24" s="41">
        <f t="shared" si="0"/>
        <v>1701</v>
      </c>
      <c r="G24" s="42">
        <f t="shared" si="1"/>
        <v>23</v>
      </c>
      <c r="H24" s="43">
        <f t="shared" si="2"/>
        <v>0.39623750734861846</v>
      </c>
      <c r="I24" s="63">
        <f t="shared" si="3"/>
        <v>49</v>
      </c>
    </row>
    <row r="25" spans="1:9">
      <c r="A25" s="1" t="s">
        <v>50</v>
      </c>
      <c r="B25" s="1" t="s">
        <v>271</v>
      </c>
      <c r="C25" s="1" t="s">
        <v>51</v>
      </c>
      <c r="D25" s="254">
        <v>568</v>
      </c>
      <c r="E25" s="255">
        <v>430</v>
      </c>
      <c r="F25" s="41">
        <f t="shared" si="0"/>
        <v>998</v>
      </c>
      <c r="G25" s="42">
        <f t="shared" si="1"/>
        <v>45</v>
      </c>
      <c r="H25" s="43">
        <f t="shared" si="2"/>
        <v>0.43086172344689377</v>
      </c>
      <c r="I25" s="63">
        <f t="shared" si="3"/>
        <v>29</v>
      </c>
    </row>
    <row r="26" spans="1:9">
      <c r="A26" s="1" t="s">
        <v>52</v>
      </c>
      <c r="B26" s="1" t="s">
        <v>274</v>
      </c>
      <c r="C26" s="1" t="s">
        <v>53</v>
      </c>
      <c r="D26" s="254">
        <v>983</v>
      </c>
      <c r="E26" s="255">
        <v>658</v>
      </c>
      <c r="F26" s="41">
        <f t="shared" si="0"/>
        <v>1641</v>
      </c>
      <c r="G26" s="42">
        <f t="shared" si="1"/>
        <v>25</v>
      </c>
      <c r="H26" s="43">
        <f t="shared" si="2"/>
        <v>0.40097501523461304</v>
      </c>
      <c r="I26" s="63">
        <f t="shared" si="3"/>
        <v>48</v>
      </c>
    </row>
    <row r="27" spans="1:9">
      <c r="A27" s="1" t="s">
        <v>54</v>
      </c>
      <c r="B27" s="1" t="s">
        <v>268</v>
      </c>
      <c r="C27" s="1" t="s">
        <v>55</v>
      </c>
      <c r="D27" s="254">
        <v>1262</v>
      </c>
      <c r="E27" s="255">
        <v>857</v>
      </c>
      <c r="F27" s="41">
        <f t="shared" si="0"/>
        <v>2119</v>
      </c>
      <c r="G27" s="42">
        <f t="shared" si="1"/>
        <v>13</v>
      </c>
      <c r="H27" s="43">
        <f t="shared" si="2"/>
        <v>0.4044360547428032</v>
      </c>
      <c r="I27" s="63">
        <f t="shared" si="3"/>
        <v>45</v>
      </c>
    </row>
    <row r="28" spans="1:9">
      <c r="A28" s="1" t="s">
        <v>56</v>
      </c>
      <c r="B28" s="1" t="s">
        <v>271</v>
      </c>
      <c r="C28" s="1" t="s">
        <v>57</v>
      </c>
      <c r="D28" s="254">
        <v>44</v>
      </c>
      <c r="E28" s="255">
        <v>22</v>
      </c>
      <c r="F28" s="41">
        <f t="shared" si="0"/>
        <v>66</v>
      </c>
      <c r="G28" s="42">
        <f t="shared" si="1"/>
        <v>82</v>
      </c>
      <c r="H28" s="43">
        <f t="shared" si="2"/>
        <v>0.33333333333333331</v>
      </c>
      <c r="I28" s="63">
        <f t="shared" si="3"/>
        <v>63</v>
      </c>
    </row>
    <row r="29" spans="1:9">
      <c r="A29" s="1" t="s">
        <v>58</v>
      </c>
      <c r="B29" s="1" t="s">
        <v>274</v>
      </c>
      <c r="C29" s="1" t="s">
        <v>59</v>
      </c>
      <c r="D29" s="254">
        <v>545</v>
      </c>
      <c r="E29" s="255">
        <v>446</v>
      </c>
      <c r="F29" s="41">
        <f t="shared" si="0"/>
        <v>991</v>
      </c>
      <c r="G29" s="42">
        <f t="shared" si="1"/>
        <v>47</v>
      </c>
      <c r="H29" s="43">
        <f t="shared" si="2"/>
        <v>0.45005045408678102</v>
      </c>
      <c r="I29" s="63">
        <f t="shared" si="3"/>
        <v>25</v>
      </c>
    </row>
    <row r="30" spans="1:9">
      <c r="A30" s="1" t="s">
        <v>60</v>
      </c>
      <c r="B30" s="1" t="s">
        <v>273</v>
      </c>
      <c r="C30" s="1" t="s">
        <v>61</v>
      </c>
      <c r="D30" s="254">
        <v>658</v>
      </c>
      <c r="E30" s="255">
        <v>473</v>
      </c>
      <c r="F30" s="41">
        <f t="shared" si="0"/>
        <v>1131</v>
      </c>
      <c r="G30" s="42">
        <f t="shared" si="1"/>
        <v>38</v>
      </c>
      <c r="H30" s="43">
        <f t="shared" si="2"/>
        <v>0.41821396993810789</v>
      </c>
      <c r="I30" s="63">
        <f t="shared" si="3"/>
        <v>41</v>
      </c>
    </row>
    <row r="31" spans="1:9">
      <c r="A31" s="1" t="s">
        <v>62</v>
      </c>
      <c r="B31" s="1" t="s">
        <v>274</v>
      </c>
      <c r="C31" s="1" t="s">
        <v>63</v>
      </c>
      <c r="D31" s="254">
        <v>1025</v>
      </c>
      <c r="E31" s="255">
        <v>612</v>
      </c>
      <c r="F31" s="41">
        <f t="shared" si="0"/>
        <v>1637</v>
      </c>
      <c r="G31" s="42">
        <f t="shared" si="1"/>
        <v>26</v>
      </c>
      <c r="H31" s="43">
        <f t="shared" si="2"/>
        <v>0.37385461209529625</v>
      </c>
      <c r="I31" s="63">
        <f t="shared" si="3"/>
        <v>56</v>
      </c>
    </row>
    <row r="32" spans="1:9">
      <c r="A32" s="1" t="s">
        <v>64</v>
      </c>
      <c r="B32" s="1" t="s">
        <v>268</v>
      </c>
      <c r="C32" s="1" t="s">
        <v>65</v>
      </c>
      <c r="D32" s="254">
        <v>1431</v>
      </c>
      <c r="E32" s="255">
        <v>980</v>
      </c>
      <c r="F32" s="41">
        <f t="shared" si="0"/>
        <v>2411</v>
      </c>
      <c r="G32" s="42">
        <f t="shared" si="1"/>
        <v>9</v>
      </c>
      <c r="H32" s="43">
        <f t="shared" si="2"/>
        <v>0.40647034425549566</v>
      </c>
      <c r="I32" s="63">
        <f t="shared" si="3"/>
        <v>44</v>
      </c>
    </row>
    <row r="33" spans="1:9">
      <c r="A33" s="1" t="s">
        <v>66</v>
      </c>
      <c r="B33" s="1" t="s">
        <v>268</v>
      </c>
      <c r="C33" s="1" t="s">
        <v>67</v>
      </c>
      <c r="D33" s="254">
        <v>2480</v>
      </c>
      <c r="E33" s="255">
        <v>646</v>
      </c>
      <c r="F33" s="41">
        <f t="shared" si="0"/>
        <v>3126</v>
      </c>
      <c r="G33" s="42">
        <f t="shared" si="1"/>
        <v>2</v>
      </c>
      <c r="H33" s="43">
        <f t="shared" si="2"/>
        <v>0.20665387076135636</v>
      </c>
      <c r="I33" s="63">
        <f t="shared" si="3"/>
        <v>74</v>
      </c>
    </row>
    <row r="34" spans="1:9">
      <c r="A34" s="1" t="s">
        <v>68</v>
      </c>
      <c r="B34" s="1" t="s">
        <v>272</v>
      </c>
      <c r="C34" s="1" t="s">
        <v>69</v>
      </c>
      <c r="D34" s="254">
        <v>99</v>
      </c>
      <c r="E34" s="255">
        <v>182</v>
      </c>
      <c r="F34" s="41">
        <f t="shared" si="0"/>
        <v>281</v>
      </c>
      <c r="G34" s="42">
        <f t="shared" si="1"/>
        <v>70</v>
      </c>
      <c r="H34" s="43">
        <f t="shared" si="2"/>
        <v>0.64768683274021355</v>
      </c>
      <c r="I34" s="63">
        <f t="shared" si="3"/>
        <v>6</v>
      </c>
    </row>
    <row r="35" spans="1:9">
      <c r="A35" s="1" t="s">
        <v>70</v>
      </c>
      <c r="B35" s="1" t="s">
        <v>271</v>
      </c>
      <c r="C35" s="1" t="s">
        <v>71</v>
      </c>
      <c r="D35" s="254">
        <v>256</v>
      </c>
      <c r="E35" s="255">
        <v>526</v>
      </c>
      <c r="F35" s="41">
        <f t="shared" si="0"/>
        <v>782</v>
      </c>
      <c r="G35" s="42">
        <f t="shared" si="1"/>
        <v>57</v>
      </c>
      <c r="H35" s="43">
        <f t="shared" si="2"/>
        <v>0.67263427109974427</v>
      </c>
      <c r="I35" s="63">
        <f t="shared" si="3"/>
        <v>5</v>
      </c>
    </row>
    <row r="36" spans="1:9">
      <c r="A36" s="1" t="s">
        <v>72</v>
      </c>
      <c r="B36" s="1" t="s">
        <v>271</v>
      </c>
      <c r="C36" s="1" t="s">
        <v>73</v>
      </c>
      <c r="D36" s="254">
        <v>179</v>
      </c>
      <c r="E36" s="255">
        <v>290</v>
      </c>
      <c r="F36" s="41">
        <f t="shared" si="0"/>
        <v>469</v>
      </c>
      <c r="G36" s="42">
        <f t="shared" si="1"/>
        <v>65</v>
      </c>
      <c r="H36" s="43">
        <f t="shared" si="2"/>
        <v>0.61833688699360345</v>
      </c>
      <c r="I36" s="63">
        <f t="shared" si="3"/>
        <v>10</v>
      </c>
    </row>
    <row r="37" spans="1:9">
      <c r="A37" s="1" t="s">
        <v>74</v>
      </c>
      <c r="B37" s="1" t="s">
        <v>270</v>
      </c>
      <c r="C37" s="1" t="s">
        <v>75</v>
      </c>
      <c r="D37" s="254">
        <v>958</v>
      </c>
      <c r="E37" s="255">
        <v>173</v>
      </c>
      <c r="F37" s="41">
        <f t="shared" si="0"/>
        <v>1131</v>
      </c>
      <c r="G37" s="42">
        <f t="shared" si="1"/>
        <v>38</v>
      </c>
      <c r="H37" s="43">
        <f t="shared" si="2"/>
        <v>0.15296198054818744</v>
      </c>
      <c r="I37" s="63">
        <f t="shared" si="3"/>
        <v>79</v>
      </c>
    </row>
    <row r="38" spans="1:9">
      <c r="A38" s="1" t="s">
        <v>76</v>
      </c>
      <c r="B38" s="1" t="s">
        <v>274</v>
      </c>
      <c r="C38" s="1" t="s">
        <v>77</v>
      </c>
      <c r="D38" s="254">
        <v>0</v>
      </c>
      <c r="E38" s="255">
        <v>499</v>
      </c>
      <c r="F38" s="41">
        <f t="shared" si="0"/>
        <v>499</v>
      </c>
      <c r="G38" s="42">
        <f t="shared" si="1"/>
        <v>64</v>
      </c>
      <c r="H38" s="43">
        <f t="shared" si="2"/>
        <v>1</v>
      </c>
      <c r="I38" s="63">
        <f t="shared" si="3"/>
        <v>1</v>
      </c>
    </row>
    <row r="39" spans="1:9">
      <c r="A39" s="1" t="s">
        <v>78</v>
      </c>
      <c r="B39" s="1" t="s">
        <v>269</v>
      </c>
      <c r="C39" s="1" t="s">
        <v>79</v>
      </c>
      <c r="D39" s="254">
        <v>418</v>
      </c>
      <c r="E39" s="255">
        <v>643</v>
      </c>
      <c r="F39" s="41">
        <f t="shared" si="0"/>
        <v>1061</v>
      </c>
      <c r="G39" s="42">
        <f t="shared" si="1"/>
        <v>42</v>
      </c>
      <c r="H39" s="43">
        <f t="shared" si="2"/>
        <v>0.60603204524033927</v>
      </c>
      <c r="I39" s="63">
        <f t="shared" si="3"/>
        <v>13</v>
      </c>
    </row>
    <row r="40" spans="1:9">
      <c r="A40" s="1" t="s">
        <v>80</v>
      </c>
      <c r="B40" s="1" t="s">
        <v>270</v>
      </c>
      <c r="C40" s="1" t="s">
        <v>81</v>
      </c>
      <c r="D40" s="254">
        <v>547</v>
      </c>
      <c r="E40" s="255">
        <v>309</v>
      </c>
      <c r="F40" s="41">
        <f t="shared" si="0"/>
        <v>856</v>
      </c>
      <c r="G40" s="42">
        <f t="shared" si="1"/>
        <v>55</v>
      </c>
      <c r="H40" s="43">
        <f t="shared" si="2"/>
        <v>0.36098130841121495</v>
      </c>
      <c r="I40" s="63">
        <f t="shared" si="3"/>
        <v>58</v>
      </c>
    </row>
    <row r="41" spans="1:9">
      <c r="A41" s="1" t="s">
        <v>82</v>
      </c>
      <c r="B41" s="1" t="s">
        <v>270</v>
      </c>
      <c r="C41" s="1" t="s">
        <v>83</v>
      </c>
      <c r="D41" s="254">
        <v>672</v>
      </c>
      <c r="E41" s="255">
        <v>101</v>
      </c>
      <c r="F41" s="41">
        <f t="shared" si="0"/>
        <v>773</v>
      </c>
      <c r="G41" s="42">
        <f t="shared" si="1"/>
        <v>58</v>
      </c>
      <c r="H41" s="43">
        <f t="shared" si="2"/>
        <v>0.13065976714100905</v>
      </c>
      <c r="I41" s="63">
        <f t="shared" si="3"/>
        <v>81</v>
      </c>
    </row>
    <row r="42" spans="1:9">
      <c r="A42" s="1" t="s">
        <v>84</v>
      </c>
      <c r="B42" s="1" t="s">
        <v>271</v>
      </c>
      <c r="C42" s="1" t="s">
        <v>85</v>
      </c>
      <c r="D42" s="254">
        <v>688</v>
      </c>
      <c r="E42" s="255">
        <v>326</v>
      </c>
      <c r="F42" s="41">
        <f t="shared" si="0"/>
        <v>1014</v>
      </c>
      <c r="G42" s="42">
        <f t="shared" si="1"/>
        <v>44</v>
      </c>
      <c r="H42" s="43">
        <f t="shared" si="2"/>
        <v>0.32149901380670609</v>
      </c>
      <c r="I42" s="63">
        <f t="shared" si="3"/>
        <v>66</v>
      </c>
    </row>
    <row r="43" spans="1:9">
      <c r="A43" s="76" t="s">
        <v>86</v>
      </c>
      <c r="B43" s="76" t="s">
        <v>275</v>
      </c>
      <c r="C43" s="76" t="s">
        <v>87</v>
      </c>
      <c r="D43" s="64"/>
      <c r="E43" s="44"/>
      <c r="F43" s="45"/>
      <c r="G43" s="46"/>
      <c r="H43" s="47"/>
      <c r="I43" s="65"/>
    </row>
    <row r="44" spans="1:9">
      <c r="A44" s="1" t="s">
        <v>88</v>
      </c>
      <c r="B44" s="1" t="s">
        <v>270</v>
      </c>
      <c r="C44" s="1" t="s">
        <v>89</v>
      </c>
      <c r="D44" s="254">
        <v>295</v>
      </c>
      <c r="E44" s="255">
        <v>151</v>
      </c>
      <c r="F44" s="41">
        <f>SUM(D44:E44)</f>
        <v>446</v>
      </c>
      <c r="G44" s="42">
        <f>_xlfn.RANK.EQ(F44,$F$12:$F$97,0)</f>
        <v>66</v>
      </c>
      <c r="H44" s="43">
        <f>E44/F44</f>
        <v>0.33856502242152464</v>
      </c>
      <c r="I44" s="63">
        <f>_xlfn.RANK.EQ(H44,$H$12:$H$97,0)</f>
        <v>62</v>
      </c>
    </row>
    <row r="45" spans="1:9">
      <c r="A45" s="1" t="s">
        <v>90</v>
      </c>
      <c r="B45" s="1" t="s">
        <v>274</v>
      </c>
      <c r="C45" s="1" t="s">
        <v>91</v>
      </c>
      <c r="D45" s="254">
        <v>1244</v>
      </c>
      <c r="E45" s="255">
        <v>524</v>
      </c>
      <c r="F45" s="41">
        <f>SUM(D45:E45)</f>
        <v>1768</v>
      </c>
      <c r="G45" s="42">
        <f>_xlfn.RANK.EQ(F45,$F$12:$F$97,0)</f>
        <v>21</v>
      </c>
      <c r="H45" s="43">
        <f>E45/F45</f>
        <v>0.29638009049773756</v>
      </c>
      <c r="I45" s="63">
        <f>_xlfn.RANK.EQ(H45,$H$12:$H$97,0)</f>
        <v>70</v>
      </c>
    </row>
    <row r="46" spans="1:9">
      <c r="A46" s="76" t="s">
        <v>92</v>
      </c>
      <c r="B46" s="76" t="s">
        <v>275</v>
      </c>
      <c r="C46" s="76" t="s">
        <v>93</v>
      </c>
      <c r="D46" s="64"/>
      <c r="E46" s="44"/>
      <c r="F46" s="45"/>
      <c r="G46" s="46"/>
      <c r="H46" s="47"/>
      <c r="I46" s="65"/>
    </row>
    <row r="47" spans="1:9">
      <c r="A47" s="1" t="s">
        <v>94</v>
      </c>
      <c r="B47" s="1" t="s">
        <v>268</v>
      </c>
      <c r="C47" s="1" t="s">
        <v>95</v>
      </c>
      <c r="D47" s="254">
        <v>1325</v>
      </c>
      <c r="E47" s="255">
        <v>968</v>
      </c>
      <c r="F47" s="41">
        <f>SUM(D47:E47)</f>
        <v>2293</v>
      </c>
      <c r="G47" s="42">
        <f>_xlfn.RANK.EQ(F47,$F$12:$F$97,0)</f>
        <v>11</v>
      </c>
      <c r="H47" s="43">
        <f>E47/F47</f>
        <v>0.42215438290449192</v>
      </c>
      <c r="I47" s="63">
        <f>_xlfn.RANK.EQ(H47,$H$12:$H$97,0)</f>
        <v>37</v>
      </c>
    </row>
    <row r="48" spans="1:9">
      <c r="A48" s="1" t="s">
        <v>96</v>
      </c>
      <c r="B48" s="1" t="s">
        <v>270</v>
      </c>
      <c r="C48" s="1" t="s">
        <v>97</v>
      </c>
      <c r="D48" s="254">
        <v>80</v>
      </c>
      <c r="E48" s="255">
        <v>7</v>
      </c>
      <c r="F48" s="41">
        <f>SUM(D48:E48)</f>
        <v>87</v>
      </c>
      <c r="G48" s="42">
        <f>_xlfn.RANK.EQ(F48,$F$12:$F$97,0)</f>
        <v>81</v>
      </c>
      <c r="H48" s="43">
        <f>E48/F48</f>
        <v>8.0459770114942528E-2</v>
      </c>
      <c r="I48" s="63">
        <f>_xlfn.RANK.EQ(H48,$H$12:$H$97,0)</f>
        <v>82</v>
      </c>
    </row>
    <row r="49" spans="1:9">
      <c r="A49" s="1" t="s">
        <v>98</v>
      </c>
      <c r="B49" s="1" t="s">
        <v>269</v>
      </c>
      <c r="C49" s="1" t="s">
        <v>99</v>
      </c>
      <c r="D49" s="254">
        <v>83</v>
      </c>
      <c r="E49" s="255">
        <v>86</v>
      </c>
      <c r="F49" s="41">
        <f>SUM(D49:E49)</f>
        <v>169</v>
      </c>
      <c r="G49" s="42">
        <f>_xlfn.RANK.EQ(F49,$F$12:$F$97,0)</f>
        <v>76</v>
      </c>
      <c r="H49" s="43">
        <f>E49/F49</f>
        <v>0.50887573964497046</v>
      </c>
      <c r="I49" s="63">
        <f>_xlfn.RANK.EQ(H49,$H$12:$H$97,0)</f>
        <v>20</v>
      </c>
    </row>
    <row r="50" spans="1:9">
      <c r="A50" s="1" t="s">
        <v>100</v>
      </c>
      <c r="B50" s="1" t="s">
        <v>273</v>
      </c>
      <c r="C50" s="1" t="s">
        <v>101</v>
      </c>
      <c r="D50" s="254">
        <v>1061</v>
      </c>
      <c r="E50" s="255">
        <v>756</v>
      </c>
      <c r="F50" s="41">
        <f>SUM(D50:E50)</f>
        <v>1817</v>
      </c>
      <c r="G50" s="42">
        <f>_xlfn.RANK.EQ(F50,$F$12:$F$97,0)</f>
        <v>20</v>
      </c>
      <c r="H50" s="43">
        <f>E50/F50</f>
        <v>0.41607044578976332</v>
      </c>
      <c r="I50" s="63">
        <f>_xlfn.RANK.EQ(H50,$H$12:$H$97,0)</f>
        <v>42</v>
      </c>
    </row>
    <row r="51" spans="1:9">
      <c r="A51" s="1" t="s">
        <v>102</v>
      </c>
      <c r="B51" s="1" t="s">
        <v>273</v>
      </c>
      <c r="C51" s="1" t="s">
        <v>103</v>
      </c>
      <c r="D51" s="254">
        <v>1085</v>
      </c>
      <c r="E51" s="255">
        <v>820</v>
      </c>
      <c r="F51" s="41">
        <f>SUM(D51:E51)</f>
        <v>1905</v>
      </c>
      <c r="G51" s="42">
        <f>_xlfn.RANK.EQ(F51,$F$12:$F$97,0)</f>
        <v>18</v>
      </c>
      <c r="H51" s="43">
        <f>E51/F51</f>
        <v>0.43044619422572178</v>
      </c>
      <c r="I51" s="63">
        <f>_xlfn.RANK.EQ(H51,$H$12:$H$97,0)</f>
        <v>31</v>
      </c>
    </row>
    <row r="52" spans="1:9">
      <c r="A52" s="76" t="s">
        <v>104</v>
      </c>
      <c r="B52" s="76" t="s">
        <v>275</v>
      </c>
      <c r="C52" s="76" t="s">
        <v>105</v>
      </c>
      <c r="D52" s="64"/>
      <c r="E52" s="44"/>
      <c r="F52" s="45"/>
      <c r="G52" s="46"/>
      <c r="H52" s="47"/>
      <c r="I52" s="65"/>
    </row>
    <row r="53" spans="1:9">
      <c r="A53" s="1" t="s">
        <v>106</v>
      </c>
      <c r="B53" s="1" t="s">
        <v>273</v>
      </c>
      <c r="C53" s="1" t="s">
        <v>107</v>
      </c>
      <c r="D53" s="254">
        <v>579</v>
      </c>
      <c r="E53" s="255">
        <v>304</v>
      </c>
      <c r="F53" s="41">
        <f t="shared" ref="F53:F74" si="4">SUM(D53:E53)</f>
        <v>883</v>
      </c>
      <c r="G53" s="42">
        <f t="shared" ref="G53:G74" si="5">_xlfn.RANK.EQ(F53,$F$12:$F$97,0)</f>
        <v>53</v>
      </c>
      <c r="H53" s="43">
        <f t="shared" ref="H53:H74" si="6">E53/F53</f>
        <v>0.34428086070215175</v>
      </c>
      <c r="I53" s="63">
        <f t="shared" ref="I53:I74" si="7">_xlfn.RANK.EQ(H53,$H$12:$H$97,0)</f>
        <v>60</v>
      </c>
    </row>
    <row r="54" spans="1:9">
      <c r="A54" s="1" t="s">
        <v>108</v>
      </c>
      <c r="B54" s="1" t="s">
        <v>273</v>
      </c>
      <c r="C54" s="1" t="s">
        <v>109</v>
      </c>
      <c r="D54" s="254">
        <v>574</v>
      </c>
      <c r="E54" s="255">
        <v>297</v>
      </c>
      <c r="F54" s="41">
        <f t="shared" si="4"/>
        <v>871</v>
      </c>
      <c r="G54" s="42">
        <f t="shared" si="5"/>
        <v>54</v>
      </c>
      <c r="H54" s="43">
        <f t="shared" si="6"/>
        <v>0.34098737083811709</v>
      </c>
      <c r="I54" s="63">
        <f t="shared" si="7"/>
        <v>61</v>
      </c>
    </row>
    <row r="55" spans="1:9">
      <c r="A55" s="1" t="s">
        <v>110</v>
      </c>
      <c r="B55" s="1" t="s">
        <v>273</v>
      </c>
      <c r="C55" s="1" t="s">
        <v>111</v>
      </c>
      <c r="D55" s="254">
        <v>1250</v>
      </c>
      <c r="E55" s="255">
        <v>809</v>
      </c>
      <c r="F55" s="41">
        <f t="shared" si="4"/>
        <v>2059</v>
      </c>
      <c r="G55" s="42">
        <f t="shared" si="5"/>
        <v>14</v>
      </c>
      <c r="H55" s="43">
        <f t="shared" si="6"/>
        <v>0.39290917921321028</v>
      </c>
      <c r="I55" s="63">
        <f t="shared" si="7"/>
        <v>50</v>
      </c>
    </row>
    <row r="56" spans="1:9">
      <c r="A56" s="1" t="s">
        <v>112</v>
      </c>
      <c r="B56" s="1" t="s">
        <v>273</v>
      </c>
      <c r="C56" s="1" t="s">
        <v>113</v>
      </c>
      <c r="D56" s="254">
        <v>707</v>
      </c>
      <c r="E56" s="255">
        <v>579</v>
      </c>
      <c r="F56" s="41">
        <f t="shared" si="4"/>
        <v>1286</v>
      </c>
      <c r="G56" s="42">
        <f t="shared" si="5"/>
        <v>32</v>
      </c>
      <c r="H56" s="43">
        <f t="shared" si="6"/>
        <v>0.45023328149300157</v>
      </c>
      <c r="I56" s="63">
        <f t="shared" si="7"/>
        <v>24</v>
      </c>
    </row>
    <row r="57" spans="1:9">
      <c r="A57" s="1" t="s">
        <v>114</v>
      </c>
      <c r="B57" s="1" t="s">
        <v>274</v>
      </c>
      <c r="C57" s="1" t="s">
        <v>115</v>
      </c>
      <c r="D57" s="254">
        <v>1391</v>
      </c>
      <c r="E57" s="255">
        <v>629</v>
      </c>
      <c r="F57" s="41">
        <f t="shared" si="4"/>
        <v>2020</v>
      </c>
      <c r="G57" s="42">
        <f t="shared" si="5"/>
        <v>15</v>
      </c>
      <c r="H57" s="43">
        <f t="shared" si="6"/>
        <v>0.31138613861386139</v>
      </c>
      <c r="I57" s="63">
        <f t="shared" si="7"/>
        <v>67</v>
      </c>
    </row>
    <row r="58" spans="1:9">
      <c r="A58" s="1" t="s">
        <v>116</v>
      </c>
      <c r="B58" s="1" t="s">
        <v>272</v>
      </c>
      <c r="C58" s="1" t="s">
        <v>117</v>
      </c>
      <c r="D58" s="254">
        <v>70</v>
      </c>
      <c r="E58" s="255">
        <v>103</v>
      </c>
      <c r="F58" s="41">
        <f t="shared" si="4"/>
        <v>173</v>
      </c>
      <c r="G58" s="42">
        <f t="shared" si="5"/>
        <v>74</v>
      </c>
      <c r="H58" s="43">
        <f t="shared" si="6"/>
        <v>0.59537572254335258</v>
      </c>
      <c r="I58" s="63">
        <f t="shared" si="7"/>
        <v>14</v>
      </c>
    </row>
    <row r="59" spans="1:9">
      <c r="A59" s="1" t="s">
        <v>118</v>
      </c>
      <c r="B59" s="1" t="s">
        <v>268</v>
      </c>
      <c r="C59" s="1" t="s">
        <v>119</v>
      </c>
      <c r="D59" s="254">
        <v>1443</v>
      </c>
      <c r="E59" s="255">
        <v>707</v>
      </c>
      <c r="F59" s="41">
        <f t="shared" si="4"/>
        <v>2150</v>
      </c>
      <c r="G59" s="42">
        <f t="shared" si="5"/>
        <v>12</v>
      </c>
      <c r="H59" s="43">
        <f t="shared" si="6"/>
        <v>0.32883720930232557</v>
      </c>
      <c r="I59" s="63">
        <f t="shared" si="7"/>
        <v>65</v>
      </c>
    </row>
    <row r="60" spans="1:9">
      <c r="A60" s="1" t="s">
        <v>120</v>
      </c>
      <c r="B60" s="1" t="s">
        <v>270</v>
      </c>
      <c r="C60" s="1" t="s">
        <v>121</v>
      </c>
      <c r="D60" s="254">
        <v>790</v>
      </c>
      <c r="E60" s="255">
        <v>183</v>
      </c>
      <c r="F60" s="41">
        <f t="shared" si="4"/>
        <v>973</v>
      </c>
      <c r="G60" s="42">
        <f t="shared" si="5"/>
        <v>49</v>
      </c>
      <c r="H60" s="43">
        <f t="shared" si="6"/>
        <v>0.1880781089414183</v>
      </c>
      <c r="I60" s="63">
        <f t="shared" si="7"/>
        <v>76</v>
      </c>
    </row>
    <row r="61" spans="1:9">
      <c r="A61" s="1" t="s">
        <v>122</v>
      </c>
      <c r="B61" s="1" t="s">
        <v>269</v>
      </c>
      <c r="C61" s="1" t="s">
        <v>123</v>
      </c>
      <c r="D61" s="254">
        <v>368</v>
      </c>
      <c r="E61" s="255">
        <v>539</v>
      </c>
      <c r="F61" s="41">
        <f t="shared" si="4"/>
        <v>907</v>
      </c>
      <c r="G61" s="42">
        <f t="shared" si="5"/>
        <v>52</v>
      </c>
      <c r="H61" s="43">
        <f t="shared" si="6"/>
        <v>0.59426681367144429</v>
      </c>
      <c r="I61" s="63">
        <f t="shared" si="7"/>
        <v>15</v>
      </c>
    </row>
    <row r="62" spans="1:9">
      <c r="A62" s="1" t="s">
        <v>124</v>
      </c>
      <c r="B62" s="1" t="s">
        <v>270</v>
      </c>
      <c r="C62" s="1" t="s">
        <v>125</v>
      </c>
      <c r="D62" s="254">
        <v>72</v>
      </c>
      <c r="E62" s="255">
        <v>18</v>
      </c>
      <c r="F62" s="41">
        <f t="shared" si="4"/>
        <v>90</v>
      </c>
      <c r="G62" s="42">
        <f t="shared" si="5"/>
        <v>80</v>
      </c>
      <c r="H62" s="43">
        <f t="shared" si="6"/>
        <v>0.2</v>
      </c>
      <c r="I62" s="63">
        <f t="shared" si="7"/>
        <v>75</v>
      </c>
    </row>
    <row r="63" spans="1:9">
      <c r="A63" s="1" t="s">
        <v>126</v>
      </c>
      <c r="B63" s="1" t="s">
        <v>273</v>
      </c>
      <c r="C63" s="1" t="s">
        <v>127</v>
      </c>
      <c r="D63" s="254">
        <v>761</v>
      </c>
      <c r="E63" s="255">
        <v>589</v>
      </c>
      <c r="F63" s="41">
        <f t="shared" si="4"/>
        <v>1350</v>
      </c>
      <c r="G63" s="42">
        <f t="shared" si="5"/>
        <v>30</v>
      </c>
      <c r="H63" s="43">
        <f t="shared" si="6"/>
        <v>0.43629629629629629</v>
      </c>
      <c r="I63" s="63">
        <f t="shared" si="7"/>
        <v>28</v>
      </c>
    </row>
    <row r="64" spans="1:9">
      <c r="A64" s="1" t="s">
        <v>128</v>
      </c>
      <c r="B64" s="1" t="s">
        <v>271</v>
      </c>
      <c r="C64" s="1" t="s">
        <v>129</v>
      </c>
      <c r="D64" s="254">
        <v>512</v>
      </c>
      <c r="E64" s="255">
        <v>315</v>
      </c>
      <c r="F64" s="41">
        <f t="shared" si="4"/>
        <v>827</v>
      </c>
      <c r="G64" s="42">
        <f t="shared" si="5"/>
        <v>56</v>
      </c>
      <c r="H64" s="43">
        <f t="shared" si="6"/>
        <v>0.38089480048367591</v>
      </c>
      <c r="I64" s="63">
        <f t="shared" si="7"/>
        <v>54</v>
      </c>
    </row>
    <row r="65" spans="1:9">
      <c r="A65" s="1" t="s">
        <v>130</v>
      </c>
      <c r="B65" s="1" t="s">
        <v>272</v>
      </c>
      <c r="C65" s="1" t="s">
        <v>131</v>
      </c>
      <c r="D65" s="254">
        <v>50</v>
      </c>
      <c r="E65" s="255">
        <v>105</v>
      </c>
      <c r="F65" s="41">
        <f t="shared" si="4"/>
        <v>155</v>
      </c>
      <c r="G65" s="42">
        <f t="shared" si="5"/>
        <v>77</v>
      </c>
      <c r="H65" s="43">
        <f t="shared" si="6"/>
        <v>0.67741935483870963</v>
      </c>
      <c r="I65" s="63">
        <f t="shared" si="7"/>
        <v>4</v>
      </c>
    </row>
    <row r="66" spans="1:9">
      <c r="A66" s="1" t="s">
        <v>132</v>
      </c>
      <c r="B66" s="1" t="s">
        <v>268</v>
      </c>
      <c r="C66" s="1" t="s">
        <v>133</v>
      </c>
      <c r="D66" s="254">
        <v>2220</v>
      </c>
      <c r="E66" s="255">
        <v>664</v>
      </c>
      <c r="F66" s="41">
        <f t="shared" si="4"/>
        <v>2884</v>
      </c>
      <c r="G66" s="42">
        <f t="shared" si="5"/>
        <v>3</v>
      </c>
      <c r="H66" s="43">
        <f t="shared" si="6"/>
        <v>0.2302357836338419</v>
      </c>
      <c r="I66" s="63">
        <f t="shared" si="7"/>
        <v>73</v>
      </c>
    </row>
    <row r="67" spans="1:9">
      <c r="A67" s="1" t="s">
        <v>134</v>
      </c>
      <c r="B67" s="1" t="s">
        <v>269</v>
      </c>
      <c r="C67" s="1" t="s">
        <v>135</v>
      </c>
      <c r="D67" s="254">
        <v>126</v>
      </c>
      <c r="E67" s="255">
        <v>199</v>
      </c>
      <c r="F67" s="41">
        <f t="shared" si="4"/>
        <v>325</v>
      </c>
      <c r="G67" s="42">
        <f t="shared" si="5"/>
        <v>69</v>
      </c>
      <c r="H67" s="43">
        <f t="shared" si="6"/>
        <v>0.61230769230769233</v>
      </c>
      <c r="I67" s="63">
        <f t="shared" si="7"/>
        <v>11</v>
      </c>
    </row>
    <row r="68" spans="1:9">
      <c r="A68" s="1" t="s">
        <v>136</v>
      </c>
      <c r="B68" s="1" t="s">
        <v>270</v>
      </c>
      <c r="C68" s="1" t="s">
        <v>137</v>
      </c>
      <c r="D68" s="254">
        <v>418</v>
      </c>
      <c r="E68" s="255">
        <v>181</v>
      </c>
      <c r="F68" s="41">
        <f t="shared" si="4"/>
        <v>599</v>
      </c>
      <c r="G68" s="42">
        <f t="shared" si="5"/>
        <v>61</v>
      </c>
      <c r="H68" s="43">
        <f t="shared" si="6"/>
        <v>0.30217028380634392</v>
      </c>
      <c r="I68" s="63">
        <f t="shared" si="7"/>
        <v>68</v>
      </c>
    </row>
    <row r="69" spans="1:9">
      <c r="A69" s="1" t="s">
        <v>138</v>
      </c>
      <c r="B69" s="1" t="s">
        <v>268</v>
      </c>
      <c r="C69" s="1" t="s">
        <v>139</v>
      </c>
      <c r="D69" s="254">
        <v>2124</v>
      </c>
      <c r="E69" s="255">
        <v>1180</v>
      </c>
      <c r="F69" s="41">
        <f t="shared" si="4"/>
        <v>3304</v>
      </c>
      <c r="G69" s="42">
        <f t="shared" si="5"/>
        <v>1</v>
      </c>
      <c r="H69" s="43">
        <f t="shared" si="6"/>
        <v>0.35714285714285715</v>
      </c>
      <c r="I69" s="63">
        <f t="shared" si="7"/>
        <v>59</v>
      </c>
    </row>
    <row r="70" spans="1:9">
      <c r="A70" s="1" t="s">
        <v>140</v>
      </c>
      <c r="B70" s="1" t="s">
        <v>269</v>
      </c>
      <c r="C70" s="1" t="s">
        <v>141</v>
      </c>
      <c r="D70" s="254">
        <v>393</v>
      </c>
      <c r="E70" s="255">
        <v>529</v>
      </c>
      <c r="F70" s="41">
        <f t="shared" si="4"/>
        <v>922</v>
      </c>
      <c r="G70" s="42">
        <f t="shared" si="5"/>
        <v>51</v>
      </c>
      <c r="H70" s="43">
        <f t="shared" si="6"/>
        <v>0.57375271149674623</v>
      </c>
      <c r="I70" s="63">
        <f t="shared" si="7"/>
        <v>17</v>
      </c>
    </row>
    <row r="71" spans="1:9">
      <c r="A71" s="1" t="s">
        <v>142</v>
      </c>
      <c r="B71" s="1" t="s">
        <v>268</v>
      </c>
      <c r="C71" s="1" t="s">
        <v>143</v>
      </c>
      <c r="D71" s="254">
        <v>1604</v>
      </c>
      <c r="E71" s="255">
        <v>995</v>
      </c>
      <c r="F71" s="41">
        <f t="shared" si="4"/>
        <v>2599</v>
      </c>
      <c r="G71" s="42">
        <f t="shared" si="5"/>
        <v>5</v>
      </c>
      <c r="H71" s="43">
        <f t="shared" si="6"/>
        <v>0.38283955367449019</v>
      </c>
      <c r="I71" s="63">
        <f t="shared" si="7"/>
        <v>52</v>
      </c>
    </row>
    <row r="72" spans="1:9">
      <c r="A72" s="1" t="s">
        <v>144</v>
      </c>
      <c r="B72" s="1" t="s">
        <v>269</v>
      </c>
      <c r="C72" s="1" t="s">
        <v>145</v>
      </c>
      <c r="D72" s="254">
        <v>49</v>
      </c>
      <c r="E72" s="255">
        <v>123</v>
      </c>
      <c r="F72" s="41">
        <f t="shared" si="4"/>
        <v>172</v>
      </c>
      <c r="G72" s="42">
        <f t="shared" si="5"/>
        <v>75</v>
      </c>
      <c r="H72" s="43">
        <f t="shared" si="6"/>
        <v>0.71511627906976749</v>
      </c>
      <c r="I72" s="63">
        <f t="shared" si="7"/>
        <v>3</v>
      </c>
    </row>
    <row r="73" spans="1:9">
      <c r="A73" s="1" t="s">
        <v>146</v>
      </c>
      <c r="B73" s="1" t="s">
        <v>269</v>
      </c>
      <c r="C73" s="1" t="s">
        <v>147</v>
      </c>
      <c r="D73" s="254">
        <v>102</v>
      </c>
      <c r="E73" s="255">
        <v>171</v>
      </c>
      <c r="F73" s="41">
        <f t="shared" si="4"/>
        <v>273</v>
      </c>
      <c r="G73" s="42">
        <f t="shared" si="5"/>
        <v>71</v>
      </c>
      <c r="H73" s="43">
        <f t="shared" si="6"/>
        <v>0.62637362637362637</v>
      </c>
      <c r="I73" s="63">
        <f t="shared" si="7"/>
        <v>8</v>
      </c>
    </row>
    <row r="74" spans="1:9">
      <c r="A74" s="1" t="s">
        <v>148</v>
      </c>
      <c r="B74" s="1" t="s">
        <v>274</v>
      </c>
      <c r="C74" s="1" t="s">
        <v>149</v>
      </c>
      <c r="D74" s="254">
        <v>0</v>
      </c>
      <c r="E74" s="255">
        <v>513</v>
      </c>
      <c r="F74" s="41">
        <f t="shared" si="4"/>
        <v>513</v>
      </c>
      <c r="G74" s="42">
        <f t="shared" si="5"/>
        <v>63</v>
      </c>
      <c r="H74" s="43">
        <f t="shared" si="6"/>
        <v>1</v>
      </c>
      <c r="I74" s="63">
        <f t="shared" si="7"/>
        <v>1</v>
      </c>
    </row>
    <row r="75" spans="1:9">
      <c r="A75" s="76" t="s">
        <v>150</v>
      </c>
      <c r="B75" s="76" t="s">
        <v>275</v>
      </c>
      <c r="C75" s="76" t="s">
        <v>151</v>
      </c>
      <c r="D75" s="64"/>
      <c r="E75" s="44"/>
      <c r="F75" s="45"/>
      <c r="G75" s="46"/>
      <c r="H75" s="47"/>
      <c r="I75" s="65"/>
    </row>
    <row r="76" spans="1:9">
      <c r="A76" s="1" t="s">
        <v>152</v>
      </c>
      <c r="B76" s="1" t="s">
        <v>274</v>
      </c>
      <c r="C76" s="1" t="s">
        <v>153</v>
      </c>
      <c r="D76" s="254">
        <v>589</v>
      </c>
      <c r="E76" s="255">
        <v>343</v>
      </c>
      <c r="F76" s="41">
        <f t="shared" ref="F76:F97" si="8">SUM(D76:E76)</f>
        <v>932</v>
      </c>
      <c r="G76" s="42">
        <f t="shared" ref="G76:G97" si="9">_xlfn.RANK.EQ(F76,$F$12:$F$97,0)</f>
        <v>50</v>
      </c>
      <c r="H76" s="43">
        <f t="shared" ref="H76:H97" si="10">E76/F76</f>
        <v>0.36802575107296137</v>
      </c>
      <c r="I76" s="63">
        <f t="shared" ref="I76:I97" si="11">_xlfn.RANK.EQ(H76,$H$12:$H$97,0)</f>
        <v>57</v>
      </c>
    </row>
    <row r="77" spans="1:9">
      <c r="A77" s="1" t="s">
        <v>154</v>
      </c>
      <c r="B77" s="1" t="s">
        <v>273</v>
      </c>
      <c r="C77" s="1" t="s">
        <v>155</v>
      </c>
      <c r="D77" s="254">
        <v>683</v>
      </c>
      <c r="E77" s="255">
        <v>506</v>
      </c>
      <c r="F77" s="41">
        <f t="shared" si="8"/>
        <v>1189</v>
      </c>
      <c r="G77" s="42">
        <f t="shared" si="9"/>
        <v>36</v>
      </c>
      <c r="H77" s="43">
        <f t="shared" si="10"/>
        <v>0.42556770395290161</v>
      </c>
      <c r="I77" s="63">
        <f t="shared" si="11"/>
        <v>35</v>
      </c>
    </row>
    <row r="78" spans="1:9">
      <c r="A78" s="1" t="s">
        <v>156</v>
      </c>
      <c r="B78" s="1" t="s">
        <v>273</v>
      </c>
      <c r="C78" s="1" t="s">
        <v>157</v>
      </c>
      <c r="D78" s="254">
        <v>702</v>
      </c>
      <c r="E78" s="255">
        <v>531</v>
      </c>
      <c r="F78" s="41">
        <f t="shared" si="8"/>
        <v>1233</v>
      </c>
      <c r="G78" s="42">
        <f t="shared" si="9"/>
        <v>35</v>
      </c>
      <c r="H78" s="43">
        <f t="shared" si="10"/>
        <v>0.43065693430656932</v>
      </c>
      <c r="I78" s="63">
        <f t="shared" si="11"/>
        <v>30</v>
      </c>
    </row>
    <row r="79" spans="1:9">
      <c r="A79" s="1" t="s">
        <v>158</v>
      </c>
      <c r="B79" s="1" t="s">
        <v>268</v>
      </c>
      <c r="C79" s="1" t="s">
        <v>159</v>
      </c>
      <c r="D79" s="254">
        <v>1246</v>
      </c>
      <c r="E79" s="255">
        <v>1055</v>
      </c>
      <c r="F79" s="41">
        <f t="shared" si="8"/>
        <v>2301</v>
      </c>
      <c r="G79" s="42">
        <f t="shared" si="9"/>
        <v>10</v>
      </c>
      <c r="H79" s="43">
        <f t="shared" si="10"/>
        <v>0.45849630595393309</v>
      </c>
      <c r="I79" s="63">
        <f t="shared" si="11"/>
        <v>22</v>
      </c>
    </row>
    <row r="80" spans="1:9">
      <c r="A80" s="1" t="s">
        <v>160</v>
      </c>
      <c r="B80" s="1" t="s">
        <v>268</v>
      </c>
      <c r="C80" s="1" t="s">
        <v>161</v>
      </c>
      <c r="D80" s="254">
        <v>1473</v>
      </c>
      <c r="E80" s="255">
        <v>990</v>
      </c>
      <c r="F80" s="41">
        <f t="shared" si="8"/>
        <v>2463</v>
      </c>
      <c r="G80" s="42">
        <f t="shared" si="9"/>
        <v>8</v>
      </c>
      <c r="H80" s="43">
        <f t="shared" si="10"/>
        <v>0.40194884287454324</v>
      </c>
      <c r="I80" s="63">
        <f t="shared" si="11"/>
        <v>46</v>
      </c>
    </row>
    <row r="81" spans="1:9">
      <c r="A81" s="1" t="s">
        <v>162</v>
      </c>
      <c r="B81" s="1" t="s">
        <v>273</v>
      </c>
      <c r="C81" s="1" t="s">
        <v>163</v>
      </c>
      <c r="D81" s="254">
        <v>1135</v>
      </c>
      <c r="E81" s="255">
        <v>804</v>
      </c>
      <c r="F81" s="41">
        <f t="shared" si="8"/>
        <v>1939</v>
      </c>
      <c r="G81" s="42">
        <f t="shared" si="9"/>
        <v>16</v>
      </c>
      <c r="H81" s="43">
        <f t="shared" si="10"/>
        <v>0.41464672511603917</v>
      </c>
      <c r="I81" s="63">
        <f t="shared" si="11"/>
        <v>43</v>
      </c>
    </row>
    <row r="82" spans="1:9">
      <c r="A82" s="1" t="s">
        <v>164</v>
      </c>
      <c r="B82" s="1" t="s">
        <v>273</v>
      </c>
      <c r="C82" s="1" t="s">
        <v>165</v>
      </c>
      <c r="D82" s="254">
        <v>778</v>
      </c>
      <c r="E82" s="255">
        <v>561</v>
      </c>
      <c r="F82" s="41">
        <f t="shared" si="8"/>
        <v>1339</v>
      </c>
      <c r="G82" s="42">
        <f t="shared" si="9"/>
        <v>31</v>
      </c>
      <c r="H82" s="43">
        <f t="shared" si="10"/>
        <v>0.41896938013442869</v>
      </c>
      <c r="I82" s="63">
        <f t="shared" si="11"/>
        <v>39</v>
      </c>
    </row>
    <row r="83" spans="1:9">
      <c r="A83" s="1" t="s">
        <v>166</v>
      </c>
      <c r="B83" s="1" t="s">
        <v>269</v>
      </c>
      <c r="C83" s="1" t="s">
        <v>167</v>
      </c>
      <c r="D83" s="254">
        <v>47</v>
      </c>
      <c r="E83" s="255">
        <v>64</v>
      </c>
      <c r="F83" s="41">
        <f t="shared" si="8"/>
        <v>111</v>
      </c>
      <c r="G83" s="42">
        <f t="shared" si="9"/>
        <v>79</v>
      </c>
      <c r="H83" s="43">
        <f t="shared" si="10"/>
        <v>0.57657657657657657</v>
      </c>
      <c r="I83" s="63">
        <f t="shared" si="11"/>
        <v>16</v>
      </c>
    </row>
    <row r="84" spans="1:9">
      <c r="A84" s="1" t="s">
        <v>168</v>
      </c>
      <c r="B84" s="1" t="s">
        <v>273</v>
      </c>
      <c r="C84" s="1" t="s">
        <v>169</v>
      </c>
      <c r="D84" s="254">
        <v>685</v>
      </c>
      <c r="E84" s="255">
        <v>600</v>
      </c>
      <c r="F84" s="41">
        <f t="shared" si="8"/>
        <v>1285</v>
      </c>
      <c r="G84" s="42">
        <f t="shared" si="9"/>
        <v>33</v>
      </c>
      <c r="H84" s="43">
        <f t="shared" si="10"/>
        <v>0.46692607003891051</v>
      </c>
      <c r="I84" s="63">
        <f t="shared" si="11"/>
        <v>21</v>
      </c>
    </row>
    <row r="85" spans="1:9">
      <c r="A85" s="1" t="s">
        <v>170</v>
      </c>
      <c r="B85" s="1" t="s">
        <v>273</v>
      </c>
      <c r="C85" s="1" t="s">
        <v>171</v>
      </c>
      <c r="D85" s="254">
        <v>1092</v>
      </c>
      <c r="E85" s="255">
        <v>790</v>
      </c>
      <c r="F85" s="41">
        <f t="shared" si="8"/>
        <v>1882</v>
      </c>
      <c r="G85" s="42">
        <f t="shared" si="9"/>
        <v>19</v>
      </c>
      <c r="H85" s="43">
        <f t="shared" si="10"/>
        <v>0.41976620616365568</v>
      </c>
      <c r="I85" s="63">
        <f t="shared" si="11"/>
        <v>38</v>
      </c>
    </row>
    <row r="86" spans="1:9">
      <c r="A86" s="13" t="s">
        <v>172</v>
      </c>
      <c r="B86" s="13" t="s">
        <v>273</v>
      </c>
      <c r="C86" s="13" t="s">
        <v>173</v>
      </c>
      <c r="D86" s="256">
        <v>620</v>
      </c>
      <c r="E86" s="257">
        <v>501</v>
      </c>
      <c r="F86" s="49">
        <f t="shared" si="8"/>
        <v>1121</v>
      </c>
      <c r="G86" s="50">
        <f t="shared" si="9"/>
        <v>40</v>
      </c>
      <c r="H86" s="51">
        <f t="shared" si="10"/>
        <v>0.44692239072256912</v>
      </c>
      <c r="I86" s="67">
        <f t="shared" si="11"/>
        <v>27</v>
      </c>
    </row>
    <row r="87" spans="1:9">
      <c r="A87" s="1" t="s">
        <v>174</v>
      </c>
      <c r="B87" s="1" t="s">
        <v>270</v>
      </c>
      <c r="C87" s="1" t="s">
        <v>175</v>
      </c>
      <c r="D87" s="254">
        <v>817</v>
      </c>
      <c r="E87" s="255">
        <v>159</v>
      </c>
      <c r="F87" s="41">
        <f t="shared" si="8"/>
        <v>976</v>
      </c>
      <c r="G87" s="42">
        <f t="shared" si="9"/>
        <v>48</v>
      </c>
      <c r="H87" s="43">
        <f t="shared" si="10"/>
        <v>0.16290983606557377</v>
      </c>
      <c r="I87" s="63">
        <f t="shared" si="11"/>
        <v>78</v>
      </c>
    </row>
    <row r="88" spans="1:9">
      <c r="A88" s="1" t="s">
        <v>176</v>
      </c>
      <c r="B88" s="1" t="s">
        <v>269</v>
      </c>
      <c r="C88" s="1" t="s">
        <v>177</v>
      </c>
      <c r="D88" s="254">
        <v>272</v>
      </c>
      <c r="E88" s="255">
        <v>353</v>
      </c>
      <c r="F88" s="41">
        <f t="shared" si="8"/>
        <v>625</v>
      </c>
      <c r="G88" s="42">
        <f t="shared" si="9"/>
        <v>60</v>
      </c>
      <c r="H88" s="43">
        <f t="shared" si="10"/>
        <v>0.56479999999999997</v>
      </c>
      <c r="I88" s="63">
        <f t="shared" si="11"/>
        <v>19</v>
      </c>
    </row>
    <row r="89" spans="1:9">
      <c r="A89" s="1" t="s">
        <v>178</v>
      </c>
      <c r="B89" s="1" t="s">
        <v>268</v>
      </c>
      <c r="C89" s="1" t="s">
        <v>179</v>
      </c>
      <c r="D89" s="254">
        <v>1749</v>
      </c>
      <c r="E89" s="255">
        <v>860</v>
      </c>
      <c r="F89" s="41">
        <f t="shared" si="8"/>
        <v>2609</v>
      </c>
      <c r="G89" s="42">
        <f t="shared" si="9"/>
        <v>4</v>
      </c>
      <c r="H89" s="43">
        <f t="shared" si="10"/>
        <v>0.32962821004216175</v>
      </c>
      <c r="I89" s="63">
        <f t="shared" si="11"/>
        <v>64</v>
      </c>
    </row>
    <row r="90" spans="1:9">
      <c r="A90" s="1" t="s">
        <v>180</v>
      </c>
      <c r="B90" s="1" t="s">
        <v>273</v>
      </c>
      <c r="C90" s="1" t="s">
        <v>181</v>
      </c>
      <c r="D90" s="254">
        <v>747</v>
      </c>
      <c r="E90" s="255">
        <v>612</v>
      </c>
      <c r="F90" s="41">
        <f t="shared" si="8"/>
        <v>1359</v>
      </c>
      <c r="G90" s="42">
        <f t="shared" si="9"/>
        <v>29</v>
      </c>
      <c r="H90" s="43">
        <f t="shared" si="10"/>
        <v>0.45033112582781459</v>
      </c>
      <c r="I90" s="63">
        <f t="shared" si="11"/>
        <v>23</v>
      </c>
    </row>
    <row r="91" spans="1:9">
      <c r="A91" s="1" t="s">
        <v>182</v>
      </c>
      <c r="B91" s="1" t="s">
        <v>273</v>
      </c>
      <c r="C91" s="1" t="s">
        <v>183</v>
      </c>
      <c r="D91" s="254">
        <v>980</v>
      </c>
      <c r="E91" s="255">
        <v>706</v>
      </c>
      <c r="F91" s="41">
        <f t="shared" si="8"/>
        <v>1686</v>
      </c>
      <c r="G91" s="42">
        <f t="shared" si="9"/>
        <v>24</v>
      </c>
      <c r="H91" s="43">
        <f t="shared" si="10"/>
        <v>0.41874258600237246</v>
      </c>
      <c r="I91" s="63">
        <f t="shared" si="11"/>
        <v>40</v>
      </c>
    </row>
    <row r="92" spans="1:9">
      <c r="A92" s="1" t="s">
        <v>184</v>
      </c>
      <c r="B92" s="1" t="s">
        <v>273</v>
      </c>
      <c r="C92" s="1" t="s">
        <v>185</v>
      </c>
      <c r="D92" s="254">
        <v>1003</v>
      </c>
      <c r="E92" s="255">
        <v>736</v>
      </c>
      <c r="F92" s="41">
        <f t="shared" si="8"/>
        <v>1739</v>
      </c>
      <c r="G92" s="42">
        <f t="shared" si="9"/>
        <v>22</v>
      </c>
      <c r="H92" s="43">
        <f t="shared" si="10"/>
        <v>0.42323174238067857</v>
      </c>
      <c r="I92" s="63">
        <f t="shared" si="11"/>
        <v>36</v>
      </c>
    </row>
    <row r="93" spans="1:9">
      <c r="A93" s="1" t="s">
        <v>186</v>
      </c>
      <c r="B93" s="1" t="s">
        <v>273</v>
      </c>
      <c r="C93" s="1" t="s">
        <v>187</v>
      </c>
      <c r="D93" s="254">
        <v>653</v>
      </c>
      <c r="E93" s="255">
        <v>491</v>
      </c>
      <c r="F93" s="41">
        <f t="shared" si="8"/>
        <v>1144</v>
      </c>
      <c r="G93" s="42">
        <f t="shared" si="9"/>
        <v>37</v>
      </c>
      <c r="H93" s="43">
        <f t="shared" si="10"/>
        <v>0.42919580419580422</v>
      </c>
      <c r="I93" s="63">
        <f t="shared" si="11"/>
        <v>33</v>
      </c>
    </row>
    <row r="94" spans="1:9">
      <c r="A94" s="1" t="s">
        <v>188</v>
      </c>
      <c r="B94" s="1" t="s">
        <v>273</v>
      </c>
      <c r="C94" s="1" t="s">
        <v>189</v>
      </c>
      <c r="D94" s="254">
        <v>626</v>
      </c>
      <c r="E94" s="255">
        <v>420</v>
      </c>
      <c r="F94" s="41">
        <f t="shared" si="8"/>
        <v>1046</v>
      </c>
      <c r="G94" s="42">
        <f t="shared" si="9"/>
        <v>43</v>
      </c>
      <c r="H94" s="43">
        <f t="shared" si="10"/>
        <v>0.40152963671128106</v>
      </c>
      <c r="I94" s="63">
        <f t="shared" si="11"/>
        <v>47</v>
      </c>
    </row>
    <row r="95" spans="1:9">
      <c r="A95" s="1" t="s">
        <v>190</v>
      </c>
      <c r="B95" s="1" t="s">
        <v>273</v>
      </c>
      <c r="C95" s="1" t="s">
        <v>191</v>
      </c>
      <c r="D95" s="254">
        <v>1094</v>
      </c>
      <c r="E95" s="255">
        <v>824</v>
      </c>
      <c r="F95" s="41">
        <f t="shared" si="8"/>
        <v>1918</v>
      </c>
      <c r="G95" s="42">
        <f t="shared" si="9"/>
        <v>17</v>
      </c>
      <c r="H95" s="43">
        <f t="shared" si="10"/>
        <v>0.42961418143899893</v>
      </c>
      <c r="I95" s="63">
        <f t="shared" si="11"/>
        <v>32</v>
      </c>
    </row>
    <row r="96" spans="1:9">
      <c r="A96" s="1" t="s">
        <v>192</v>
      </c>
      <c r="B96" s="1" t="s">
        <v>270</v>
      </c>
      <c r="C96" s="1" t="s">
        <v>193</v>
      </c>
      <c r="D96" s="254">
        <v>128</v>
      </c>
      <c r="E96" s="255">
        <v>49</v>
      </c>
      <c r="F96" s="41">
        <f t="shared" si="8"/>
        <v>177</v>
      </c>
      <c r="G96" s="42">
        <f t="shared" si="9"/>
        <v>73</v>
      </c>
      <c r="H96" s="43">
        <f t="shared" si="10"/>
        <v>0.2768361581920904</v>
      </c>
      <c r="I96" s="63">
        <f t="shared" si="11"/>
        <v>72</v>
      </c>
    </row>
    <row r="97" spans="1:9" ht="14.25" thickBot="1">
      <c r="A97" s="1" t="s">
        <v>194</v>
      </c>
      <c r="B97" s="1" t="s">
        <v>273</v>
      </c>
      <c r="C97" s="1" t="s">
        <v>195</v>
      </c>
      <c r="D97" s="258">
        <v>966</v>
      </c>
      <c r="E97" s="259">
        <v>599</v>
      </c>
      <c r="F97" s="68">
        <f t="shared" si="8"/>
        <v>1565</v>
      </c>
      <c r="G97" s="69">
        <f t="shared" si="9"/>
        <v>27</v>
      </c>
      <c r="H97" s="70">
        <f t="shared" si="10"/>
        <v>0.3827476038338658</v>
      </c>
      <c r="I97" s="71">
        <f t="shared" si="11"/>
        <v>53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60420</v>
      </c>
      <c r="E99" s="267">
        <f t="shared" ref="E99:F99" si="12">SUM(E12:E97)</f>
        <v>38966</v>
      </c>
      <c r="F99" s="268">
        <f t="shared" si="12"/>
        <v>99386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98F3F18-9460-49FD-B7C9-917DCFEBE6B4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236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85</v>
      </c>
      <c r="E6" s="53">
        <f>INDEX(E12:E97,MATCH(C6,C12:C97,0),0)</f>
        <v>49</v>
      </c>
      <c r="F6" s="53">
        <f>SUM(D6:E6)</f>
        <v>134</v>
      </c>
      <c r="G6" s="54">
        <f>_xlfn.RANK.EQ(F6,$F$12:$F$97,0)</f>
        <v>63</v>
      </c>
      <c r="H6" s="55">
        <f>E6/F6</f>
        <v>0.36567164179104478</v>
      </c>
      <c r="I6" s="56">
        <f>_xlfn.RANK.EQ(H6,$H$12:$H$97,0)</f>
        <v>25</v>
      </c>
    </row>
    <row r="7" spans="1:13">
      <c r="C7" s="24" t="s">
        <v>20</v>
      </c>
      <c r="D7" s="97">
        <f>ROUND(SUMIF($B$12:$B$97,"G",D12:D97)/(COUNTIFS(B12:B97,"G",D12:D97,"&lt;&gt;")),1)</f>
        <v>262.39999999999998</v>
      </c>
      <c r="E7" s="98">
        <f>ROUND(SUMIF($B$12:$B$97,"G",E12:E97)/(COUNTIFS(B12:B97,"G",D12:D97,"&lt;&gt;")),1)</f>
        <v>75.5</v>
      </c>
      <c r="F7" s="98">
        <f>ROUND(SUM(D7:E7),1)</f>
        <v>337.9</v>
      </c>
      <c r="G7" s="26"/>
      <c r="H7" s="27">
        <f>E7/F7</f>
        <v>0.22343888724474698</v>
      </c>
      <c r="I7" s="28"/>
    </row>
    <row r="8" spans="1:13" ht="14.25" thickBot="1">
      <c r="C8" s="29" t="s">
        <v>21</v>
      </c>
      <c r="D8" s="99">
        <f>ROUND(AVERAGE(D12:D97),1)</f>
        <v>358.9</v>
      </c>
      <c r="E8" s="100">
        <f>ROUND(AVERAGE(E12:E97),1)</f>
        <v>129.1</v>
      </c>
      <c r="F8" s="100">
        <f>ROUND(SUM(D8:E8),1)</f>
        <v>488</v>
      </c>
      <c r="G8" s="32"/>
      <c r="H8" s="33">
        <f>E8/F8</f>
        <v>0.26454918032786884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2020年度（基準日：５月１日）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57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1180</v>
      </c>
      <c r="E12" s="2">
        <v>491</v>
      </c>
      <c r="F12" s="41">
        <f t="shared" ref="F12:F45" si="0">SUM(D12:E12)</f>
        <v>1671</v>
      </c>
      <c r="G12" s="58">
        <f t="shared" ref="G12:G45" si="1">_xlfn.RANK.EQ(F12,$F$12:$F$98,0)</f>
        <v>8</v>
      </c>
      <c r="H12" s="43">
        <f t="shared" ref="H12:H45" si="2">E12/F12</f>
        <v>0.29383602633153799</v>
      </c>
      <c r="I12" s="2">
        <f t="shared" ref="I12:I45" si="3">_xlfn.RANK.EQ(H12,$H$12:$H$98,0)</f>
        <v>32</v>
      </c>
    </row>
    <row r="13" spans="1:13">
      <c r="A13" s="1" t="s">
        <v>26</v>
      </c>
      <c r="B13" s="1" t="s">
        <v>269</v>
      </c>
      <c r="C13" s="1" t="s">
        <v>27</v>
      </c>
      <c r="D13" s="2">
        <v>47</v>
      </c>
      <c r="E13" s="2">
        <v>38</v>
      </c>
      <c r="F13" s="41">
        <f t="shared" si="0"/>
        <v>85</v>
      </c>
      <c r="G13" s="58">
        <f t="shared" si="1"/>
        <v>70</v>
      </c>
      <c r="H13" s="43">
        <f t="shared" si="2"/>
        <v>0.44705882352941179</v>
      </c>
      <c r="I13" s="2">
        <f t="shared" si="3"/>
        <v>21</v>
      </c>
    </row>
    <row r="14" spans="1:13">
      <c r="A14" s="1" t="s">
        <v>28</v>
      </c>
      <c r="B14" s="1" t="s">
        <v>270</v>
      </c>
      <c r="C14" s="1" t="s">
        <v>29</v>
      </c>
      <c r="D14" s="2">
        <v>206</v>
      </c>
      <c r="E14" s="2">
        <v>24</v>
      </c>
      <c r="F14" s="41">
        <f t="shared" si="0"/>
        <v>230</v>
      </c>
      <c r="G14" s="58">
        <f t="shared" si="1"/>
        <v>49</v>
      </c>
      <c r="H14" s="43">
        <f t="shared" si="2"/>
        <v>0.10434782608695652</v>
      </c>
      <c r="I14" s="2">
        <f t="shared" si="3"/>
        <v>82</v>
      </c>
    </row>
    <row r="15" spans="1:13">
      <c r="A15" s="1" t="s">
        <v>30</v>
      </c>
      <c r="B15" s="1" t="s">
        <v>271</v>
      </c>
      <c r="C15" s="1" t="s">
        <v>31</v>
      </c>
      <c r="D15" s="2">
        <v>7</v>
      </c>
      <c r="E15" s="2">
        <v>6</v>
      </c>
      <c r="F15" s="41">
        <f t="shared" si="0"/>
        <v>13</v>
      </c>
      <c r="G15" s="58">
        <f t="shared" si="1"/>
        <v>81</v>
      </c>
      <c r="H15" s="43">
        <f t="shared" si="2"/>
        <v>0.46153846153846156</v>
      </c>
      <c r="I15" s="2">
        <f t="shared" si="3"/>
        <v>19</v>
      </c>
    </row>
    <row r="16" spans="1:13">
      <c r="A16" s="1" t="s">
        <v>32</v>
      </c>
      <c r="B16" s="1" t="s">
        <v>270</v>
      </c>
      <c r="C16" s="1" t="s">
        <v>33</v>
      </c>
      <c r="D16" s="2">
        <v>22</v>
      </c>
      <c r="E16" s="2">
        <v>23</v>
      </c>
      <c r="F16" s="41">
        <f t="shared" si="0"/>
        <v>45</v>
      </c>
      <c r="G16" s="58">
        <f t="shared" si="1"/>
        <v>75</v>
      </c>
      <c r="H16" s="43">
        <f t="shared" si="2"/>
        <v>0.51111111111111107</v>
      </c>
      <c r="I16" s="2">
        <f t="shared" si="3"/>
        <v>17</v>
      </c>
    </row>
    <row r="17" spans="1:9">
      <c r="A17" s="1" t="s">
        <v>34</v>
      </c>
      <c r="B17" s="1" t="s">
        <v>270</v>
      </c>
      <c r="C17" s="1" t="s">
        <v>35</v>
      </c>
      <c r="D17" s="2">
        <v>90</v>
      </c>
      <c r="E17" s="2">
        <v>16</v>
      </c>
      <c r="F17" s="41">
        <f t="shared" si="0"/>
        <v>106</v>
      </c>
      <c r="G17" s="58">
        <f t="shared" si="1"/>
        <v>66</v>
      </c>
      <c r="H17" s="43">
        <f t="shared" si="2"/>
        <v>0.15094339622641509</v>
      </c>
      <c r="I17" s="2">
        <f t="shared" si="3"/>
        <v>78</v>
      </c>
    </row>
    <row r="18" spans="1:9">
      <c r="A18" s="1" t="s">
        <v>36</v>
      </c>
      <c r="B18" s="1" t="s">
        <v>272</v>
      </c>
      <c r="C18" s="1" t="s">
        <v>37</v>
      </c>
      <c r="D18" s="2">
        <v>3</v>
      </c>
      <c r="E18" s="2">
        <v>8</v>
      </c>
      <c r="F18" s="41">
        <f t="shared" si="0"/>
        <v>11</v>
      </c>
      <c r="G18" s="58">
        <f t="shared" si="1"/>
        <v>83</v>
      </c>
      <c r="H18" s="43">
        <f t="shared" si="2"/>
        <v>0.72727272727272729</v>
      </c>
      <c r="I18" s="2">
        <f t="shared" si="3"/>
        <v>6</v>
      </c>
    </row>
    <row r="19" spans="1:9">
      <c r="A19" s="1" t="s">
        <v>38</v>
      </c>
      <c r="B19" s="1" t="s">
        <v>273</v>
      </c>
      <c r="C19" s="1" t="s">
        <v>39</v>
      </c>
      <c r="D19" s="2">
        <v>160</v>
      </c>
      <c r="E19" s="2">
        <v>51</v>
      </c>
      <c r="F19" s="41">
        <f t="shared" si="0"/>
        <v>211</v>
      </c>
      <c r="G19" s="58">
        <f t="shared" si="1"/>
        <v>53</v>
      </c>
      <c r="H19" s="43">
        <f t="shared" si="2"/>
        <v>0.24170616113744076</v>
      </c>
      <c r="I19" s="2">
        <f t="shared" si="3"/>
        <v>50</v>
      </c>
    </row>
    <row r="20" spans="1:9">
      <c r="A20" s="1" t="s">
        <v>40</v>
      </c>
      <c r="B20" s="1" t="s">
        <v>274</v>
      </c>
      <c r="C20" s="1" t="s">
        <v>41</v>
      </c>
      <c r="D20" s="2">
        <v>213</v>
      </c>
      <c r="E20" s="2">
        <v>58</v>
      </c>
      <c r="F20" s="41">
        <f t="shared" si="0"/>
        <v>271</v>
      </c>
      <c r="G20" s="58">
        <f t="shared" si="1"/>
        <v>46</v>
      </c>
      <c r="H20" s="43">
        <f t="shared" si="2"/>
        <v>0.2140221402214022</v>
      </c>
      <c r="I20" s="2">
        <f t="shared" si="3"/>
        <v>64</v>
      </c>
    </row>
    <row r="21" spans="1:9">
      <c r="A21" s="1" t="s">
        <v>42</v>
      </c>
      <c r="B21" s="1" t="s">
        <v>268</v>
      </c>
      <c r="C21" s="1" t="s">
        <v>43</v>
      </c>
      <c r="D21" s="2">
        <v>1381</v>
      </c>
      <c r="E21" s="2">
        <v>445</v>
      </c>
      <c r="F21" s="41">
        <f t="shared" si="0"/>
        <v>1826</v>
      </c>
      <c r="G21" s="58">
        <f t="shared" si="1"/>
        <v>6</v>
      </c>
      <c r="H21" s="43">
        <f t="shared" si="2"/>
        <v>0.24370208105147864</v>
      </c>
      <c r="I21" s="2">
        <f t="shared" si="3"/>
        <v>49</v>
      </c>
    </row>
    <row r="22" spans="1:9">
      <c r="A22" s="1" t="s">
        <v>44</v>
      </c>
      <c r="B22" s="1" t="s">
        <v>269</v>
      </c>
      <c r="C22" s="1" t="s">
        <v>45</v>
      </c>
      <c r="D22" s="2">
        <v>11</v>
      </c>
      <c r="E22" s="2">
        <v>11</v>
      </c>
      <c r="F22" s="41">
        <f t="shared" si="0"/>
        <v>22</v>
      </c>
      <c r="G22" s="58">
        <f t="shared" si="1"/>
        <v>78</v>
      </c>
      <c r="H22" s="43">
        <f t="shared" si="2"/>
        <v>0.5</v>
      </c>
      <c r="I22" s="2">
        <f t="shared" si="3"/>
        <v>18</v>
      </c>
    </row>
    <row r="23" spans="1:9">
      <c r="A23" s="1" t="s">
        <v>46</v>
      </c>
      <c r="B23" s="1" t="s">
        <v>273</v>
      </c>
      <c r="C23" s="1" t="s">
        <v>47</v>
      </c>
      <c r="D23" s="2">
        <v>172</v>
      </c>
      <c r="E23" s="2">
        <v>51</v>
      </c>
      <c r="F23" s="41">
        <f t="shared" si="0"/>
        <v>223</v>
      </c>
      <c r="G23" s="58">
        <f t="shared" si="1"/>
        <v>51</v>
      </c>
      <c r="H23" s="43">
        <f t="shared" si="2"/>
        <v>0.22869955156950672</v>
      </c>
      <c r="I23" s="2">
        <f t="shared" si="3"/>
        <v>56</v>
      </c>
    </row>
    <row r="24" spans="1:9">
      <c r="A24" s="1" t="s">
        <v>48</v>
      </c>
      <c r="B24" s="1" t="s">
        <v>273</v>
      </c>
      <c r="C24" s="1" t="s">
        <v>49</v>
      </c>
      <c r="D24" s="2">
        <v>352</v>
      </c>
      <c r="E24" s="2">
        <v>83</v>
      </c>
      <c r="F24" s="41">
        <f t="shared" si="0"/>
        <v>435</v>
      </c>
      <c r="G24" s="58">
        <f t="shared" si="1"/>
        <v>31</v>
      </c>
      <c r="H24" s="43">
        <f t="shared" si="2"/>
        <v>0.19080459770114944</v>
      </c>
      <c r="I24" s="2">
        <f t="shared" si="3"/>
        <v>72</v>
      </c>
    </row>
    <row r="25" spans="1:9">
      <c r="A25" s="1" t="s">
        <v>50</v>
      </c>
      <c r="B25" s="1" t="s">
        <v>271</v>
      </c>
      <c r="C25" s="1" t="s">
        <v>51</v>
      </c>
      <c r="D25" s="2">
        <v>49</v>
      </c>
      <c r="E25" s="2">
        <v>38</v>
      </c>
      <c r="F25" s="41">
        <f t="shared" si="0"/>
        <v>87</v>
      </c>
      <c r="G25" s="58">
        <f t="shared" si="1"/>
        <v>69</v>
      </c>
      <c r="H25" s="43">
        <f t="shared" si="2"/>
        <v>0.43678160919540232</v>
      </c>
      <c r="I25" s="2">
        <f t="shared" si="3"/>
        <v>24</v>
      </c>
    </row>
    <row r="26" spans="1:9">
      <c r="A26" s="1" t="s">
        <v>52</v>
      </c>
      <c r="B26" s="1" t="s">
        <v>274</v>
      </c>
      <c r="C26" s="1" t="s">
        <v>53</v>
      </c>
      <c r="D26" s="2">
        <v>390</v>
      </c>
      <c r="E26" s="2">
        <v>104</v>
      </c>
      <c r="F26" s="41">
        <f t="shared" si="0"/>
        <v>494</v>
      </c>
      <c r="G26" s="58">
        <f t="shared" si="1"/>
        <v>26</v>
      </c>
      <c r="H26" s="43">
        <f t="shared" si="2"/>
        <v>0.21052631578947367</v>
      </c>
      <c r="I26" s="2">
        <f t="shared" si="3"/>
        <v>66</v>
      </c>
    </row>
    <row r="27" spans="1:9">
      <c r="A27" s="1" t="s">
        <v>54</v>
      </c>
      <c r="B27" s="1" t="s">
        <v>268</v>
      </c>
      <c r="C27" s="1" t="s">
        <v>55</v>
      </c>
      <c r="D27" s="2">
        <v>1223</v>
      </c>
      <c r="E27" s="2">
        <v>633</v>
      </c>
      <c r="F27" s="41">
        <f t="shared" si="0"/>
        <v>1856</v>
      </c>
      <c r="G27" s="58">
        <f t="shared" si="1"/>
        <v>4</v>
      </c>
      <c r="H27" s="43">
        <f t="shared" si="2"/>
        <v>0.34105603448275862</v>
      </c>
      <c r="I27" s="2">
        <f t="shared" si="3"/>
        <v>28</v>
      </c>
    </row>
    <row r="28" spans="1:9">
      <c r="A28" s="1" t="s">
        <v>56</v>
      </c>
      <c r="B28" s="1" t="s">
        <v>271</v>
      </c>
      <c r="C28" s="1" t="s">
        <v>57</v>
      </c>
      <c r="D28" s="2">
        <v>2</v>
      </c>
      <c r="E28" s="2">
        <v>4</v>
      </c>
      <c r="F28" s="41">
        <f t="shared" si="0"/>
        <v>6</v>
      </c>
      <c r="G28" s="58">
        <f t="shared" si="1"/>
        <v>84</v>
      </c>
      <c r="H28" s="43">
        <f t="shared" si="2"/>
        <v>0.66666666666666663</v>
      </c>
      <c r="I28" s="2">
        <f t="shared" si="3"/>
        <v>8</v>
      </c>
    </row>
    <row r="29" spans="1:9">
      <c r="A29" s="1" t="s">
        <v>58</v>
      </c>
      <c r="B29" s="1" t="s">
        <v>274</v>
      </c>
      <c r="C29" s="1" t="s">
        <v>59</v>
      </c>
      <c r="D29" s="2">
        <v>270</v>
      </c>
      <c r="E29" s="2">
        <v>96</v>
      </c>
      <c r="F29" s="41">
        <f t="shared" si="0"/>
        <v>366</v>
      </c>
      <c r="G29" s="58">
        <f t="shared" si="1"/>
        <v>36</v>
      </c>
      <c r="H29" s="43">
        <f t="shared" si="2"/>
        <v>0.26229508196721313</v>
      </c>
      <c r="I29" s="2">
        <f t="shared" si="3"/>
        <v>40</v>
      </c>
    </row>
    <row r="30" spans="1:9">
      <c r="A30" s="1" t="s">
        <v>60</v>
      </c>
      <c r="B30" s="1" t="s">
        <v>273</v>
      </c>
      <c r="C30" s="1" t="s">
        <v>61</v>
      </c>
      <c r="D30" s="2">
        <v>303</v>
      </c>
      <c r="E30" s="2">
        <v>87</v>
      </c>
      <c r="F30" s="41">
        <f t="shared" si="0"/>
        <v>390</v>
      </c>
      <c r="G30" s="58">
        <f t="shared" si="1"/>
        <v>34</v>
      </c>
      <c r="H30" s="43">
        <f t="shared" si="2"/>
        <v>0.22307692307692309</v>
      </c>
      <c r="I30" s="2">
        <f t="shared" si="3"/>
        <v>60</v>
      </c>
    </row>
    <row r="31" spans="1:9">
      <c r="A31" s="1" t="s">
        <v>62</v>
      </c>
      <c r="B31" s="1" t="s">
        <v>274</v>
      </c>
      <c r="C31" s="1" t="s">
        <v>63</v>
      </c>
      <c r="D31" s="2">
        <v>388</v>
      </c>
      <c r="E31" s="2">
        <v>128</v>
      </c>
      <c r="F31" s="41">
        <f t="shared" si="0"/>
        <v>516</v>
      </c>
      <c r="G31" s="58">
        <f t="shared" si="1"/>
        <v>24</v>
      </c>
      <c r="H31" s="43">
        <f t="shared" si="2"/>
        <v>0.24806201550387597</v>
      </c>
      <c r="I31" s="2">
        <f t="shared" si="3"/>
        <v>45</v>
      </c>
    </row>
    <row r="32" spans="1:9">
      <c r="A32" s="1" t="s">
        <v>64</v>
      </c>
      <c r="B32" s="1" t="s">
        <v>268</v>
      </c>
      <c r="C32" s="1" t="s">
        <v>65</v>
      </c>
      <c r="D32" s="2">
        <v>639</v>
      </c>
      <c r="E32" s="2">
        <v>244</v>
      </c>
      <c r="F32" s="41">
        <f t="shared" si="0"/>
        <v>883</v>
      </c>
      <c r="G32" s="58">
        <f t="shared" si="1"/>
        <v>12</v>
      </c>
      <c r="H32" s="43">
        <f t="shared" si="2"/>
        <v>0.27633069082672707</v>
      </c>
      <c r="I32" s="2">
        <f t="shared" si="3"/>
        <v>36</v>
      </c>
    </row>
    <row r="33" spans="1:9">
      <c r="A33" s="1" t="s">
        <v>66</v>
      </c>
      <c r="B33" s="1" t="s">
        <v>268</v>
      </c>
      <c r="C33" s="1" t="s">
        <v>67</v>
      </c>
      <c r="D33" s="2">
        <v>2258</v>
      </c>
      <c r="E33" s="2">
        <v>728</v>
      </c>
      <c r="F33" s="41">
        <f t="shared" si="0"/>
        <v>2986</v>
      </c>
      <c r="G33" s="58">
        <f t="shared" si="1"/>
        <v>1</v>
      </c>
      <c r="H33" s="43">
        <f t="shared" si="2"/>
        <v>0.24380442062960483</v>
      </c>
      <c r="I33" s="2">
        <f t="shared" si="3"/>
        <v>48</v>
      </c>
    </row>
    <row r="34" spans="1:9">
      <c r="A34" s="1" t="s">
        <v>68</v>
      </c>
      <c r="B34" s="1" t="s">
        <v>272</v>
      </c>
      <c r="C34" s="1" t="s">
        <v>69</v>
      </c>
      <c r="D34" s="2">
        <v>66</v>
      </c>
      <c r="E34" s="2">
        <v>70</v>
      </c>
      <c r="F34" s="41">
        <f t="shared" si="0"/>
        <v>136</v>
      </c>
      <c r="G34" s="58">
        <f t="shared" si="1"/>
        <v>62</v>
      </c>
      <c r="H34" s="43">
        <f t="shared" si="2"/>
        <v>0.51470588235294112</v>
      </c>
      <c r="I34" s="2">
        <f t="shared" si="3"/>
        <v>16</v>
      </c>
    </row>
    <row r="35" spans="1:9">
      <c r="A35" s="1" t="s">
        <v>70</v>
      </c>
      <c r="B35" s="1" t="s">
        <v>271</v>
      </c>
      <c r="C35" s="1" t="s">
        <v>71</v>
      </c>
      <c r="D35" s="2">
        <v>42</v>
      </c>
      <c r="E35" s="2">
        <v>78</v>
      </c>
      <c r="F35" s="41">
        <f t="shared" si="0"/>
        <v>120</v>
      </c>
      <c r="G35" s="58">
        <f t="shared" si="1"/>
        <v>65</v>
      </c>
      <c r="H35" s="43">
        <f t="shared" si="2"/>
        <v>0.65</v>
      </c>
      <c r="I35" s="2">
        <f t="shared" si="3"/>
        <v>10</v>
      </c>
    </row>
    <row r="36" spans="1:9">
      <c r="A36" s="1" t="s">
        <v>72</v>
      </c>
      <c r="B36" s="1" t="s">
        <v>271</v>
      </c>
      <c r="C36" s="1" t="s">
        <v>73</v>
      </c>
      <c r="D36" s="2">
        <v>151</v>
      </c>
      <c r="E36" s="2">
        <v>253</v>
      </c>
      <c r="F36" s="41">
        <f t="shared" si="0"/>
        <v>404</v>
      </c>
      <c r="G36" s="58">
        <f t="shared" si="1"/>
        <v>33</v>
      </c>
      <c r="H36" s="43">
        <f t="shared" si="2"/>
        <v>0.62623762376237624</v>
      </c>
      <c r="I36" s="2">
        <f t="shared" si="3"/>
        <v>11</v>
      </c>
    </row>
    <row r="37" spans="1:9">
      <c r="A37" s="1" t="s">
        <v>74</v>
      </c>
      <c r="B37" s="1" t="s">
        <v>270</v>
      </c>
      <c r="C37" s="1" t="s">
        <v>75</v>
      </c>
      <c r="D37" s="2">
        <v>1337</v>
      </c>
      <c r="E37" s="2">
        <v>261</v>
      </c>
      <c r="F37" s="41">
        <f t="shared" si="0"/>
        <v>1598</v>
      </c>
      <c r="G37" s="58">
        <f t="shared" si="1"/>
        <v>9</v>
      </c>
      <c r="H37" s="43">
        <f t="shared" si="2"/>
        <v>0.16332916145181478</v>
      </c>
      <c r="I37" s="2">
        <f t="shared" si="3"/>
        <v>76</v>
      </c>
    </row>
    <row r="38" spans="1:9">
      <c r="A38" s="1" t="s">
        <v>76</v>
      </c>
      <c r="B38" s="1" t="s">
        <v>274</v>
      </c>
      <c r="C38" s="1" t="s">
        <v>77</v>
      </c>
      <c r="D38" s="2">
        <v>1</v>
      </c>
      <c r="E38" s="2">
        <v>230</v>
      </c>
      <c r="F38" s="41">
        <f t="shared" si="0"/>
        <v>231</v>
      </c>
      <c r="G38" s="58">
        <f t="shared" si="1"/>
        <v>48</v>
      </c>
      <c r="H38" s="43">
        <f t="shared" si="2"/>
        <v>0.99567099567099571</v>
      </c>
      <c r="I38" s="2">
        <f t="shared" si="3"/>
        <v>2</v>
      </c>
    </row>
    <row r="39" spans="1:9">
      <c r="A39" s="1" t="s">
        <v>78</v>
      </c>
      <c r="B39" s="1" t="s">
        <v>269</v>
      </c>
      <c r="C39" s="1" t="s">
        <v>79</v>
      </c>
      <c r="D39" s="2">
        <v>28</v>
      </c>
      <c r="E39" s="2">
        <v>77</v>
      </c>
      <c r="F39" s="41">
        <f t="shared" si="0"/>
        <v>105</v>
      </c>
      <c r="G39" s="58">
        <f t="shared" si="1"/>
        <v>67</v>
      </c>
      <c r="H39" s="43">
        <f t="shared" si="2"/>
        <v>0.73333333333333328</v>
      </c>
      <c r="I39" s="2">
        <f t="shared" si="3"/>
        <v>5</v>
      </c>
    </row>
    <row r="40" spans="1:9">
      <c r="A40" s="1" t="s">
        <v>80</v>
      </c>
      <c r="B40" s="1" t="s">
        <v>270</v>
      </c>
      <c r="C40" s="1" t="s">
        <v>81</v>
      </c>
      <c r="D40" s="2">
        <v>447</v>
      </c>
      <c r="E40" s="2">
        <v>174</v>
      </c>
      <c r="F40" s="41">
        <f t="shared" si="0"/>
        <v>621</v>
      </c>
      <c r="G40" s="58">
        <f t="shared" si="1"/>
        <v>17</v>
      </c>
      <c r="H40" s="43">
        <f t="shared" si="2"/>
        <v>0.28019323671497587</v>
      </c>
      <c r="I40" s="2">
        <f t="shared" si="3"/>
        <v>35</v>
      </c>
    </row>
    <row r="41" spans="1:9">
      <c r="A41" s="1" t="s">
        <v>82</v>
      </c>
      <c r="B41" s="1" t="s">
        <v>270</v>
      </c>
      <c r="C41" s="1" t="s">
        <v>83</v>
      </c>
      <c r="D41" s="2">
        <v>465</v>
      </c>
      <c r="E41" s="2">
        <v>66</v>
      </c>
      <c r="F41" s="41">
        <f t="shared" si="0"/>
        <v>531</v>
      </c>
      <c r="G41" s="58">
        <f t="shared" si="1"/>
        <v>23</v>
      </c>
      <c r="H41" s="43">
        <f t="shared" si="2"/>
        <v>0.12429378531073447</v>
      </c>
      <c r="I41" s="2">
        <f t="shared" si="3"/>
        <v>81</v>
      </c>
    </row>
    <row r="42" spans="1:9">
      <c r="A42" s="1" t="s">
        <v>84</v>
      </c>
      <c r="B42" s="1" t="s">
        <v>271</v>
      </c>
      <c r="C42" s="1" t="s">
        <v>85</v>
      </c>
      <c r="D42" s="2">
        <v>240</v>
      </c>
      <c r="E42" s="2">
        <v>188</v>
      </c>
      <c r="F42" s="41">
        <f t="shared" si="0"/>
        <v>428</v>
      </c>
      <c r="G42" s="58">
        <f t="shared" si="1"/>
        <v>32</v>
      </c>
      <c r="H42" s="43">
        <f t="shared" si="2"/>
        <v>0.43925233644859812</v>
      </c>
      <c r="I42" s="2">
        <f t="shared" si="3"/>
        <v>23</v>
      </c>
    </row>
    <row r="43" spans="1:9">
      <c r="A43" s="1" t="s">
        <v>86</v>
      </c>
      <c r="B43" s="1" t="s">
        <v>275</v>
      </c>
      <c r="C43" s="1" t="s">
        <v>87</v>
      </c>
      <c r="D43" s="2">
        <v>62</v>
      </c>
      <c r="E43" s="2">
        <v>18</v>
      </c>
      <c r="F43" s="41">
        <f t="shared" si="0"/>
        <v>80</v>
      </c>
      <c r="G43" s="58">
        <f t="shared" si="1"/>
        <v>71</v>
      </c>
      <c r="H43" s="43">
        <f t="shared" si="2"/>
        <v>0.22500000000000001</v>
      </c>
      <c r="I43" s="2">
        <f t="shared" si="3"/>
        <v>58</v>
      </c>
    </row>
    <row r="44" spans="1:9">
      <c r="A44" s="1" t="s">
        <v>88</v>
      </c>
      <c r="B44" s="1" t="s">
        <v>270</v>
      </c>
      <c r="C44" s="1" t="s">
        <v>89</v>
      </c>
      <c r="D44" s="2">
        <v>141</v>
      </c>
      <c r="E44" s="2">
        <v>77</v>
      </c>
      <c r="F44" s="41">
        <f t="shared" si="0"/>
        <v>218</v>
      </c>
      <c r="G44" s="58">
        <f t="shared" si="1"/>
        <v>52</v>
      </c>
      <c r="H44" s="43">
        <f t="shared" si="2"/>
        <v>0.35321100917431192</v>
      </c>
      <c r="I44" s="2">
        <f t="shared" si="3"/>
        <v>26</v>
      </c>
    </row>
    <row r="45" spans="1:9">
      <c r="A45" s="1" t="s">
        <v>90</v>
      </c>
      <c r="B45" s="1" t="s">
        <v>274</v>
      </c>
      <c r="C45" s="1" t="s">
        <v>91</v>
      </c>
      <c r="D45" s="2">
        <v>556</v>
      </c>
      <c r="E45" s="2">
        <v>245</v>
      </c>
      <c r="F45" s="41">
        <f t="shared" si="0"/>
        <v>801</v>
      </c>
      <c r="G45" s="58">
        <f t="shared" si="1"/>
        <v>13</v>
      </c>
      <c r="H45" s="43">
        <f t="shared" si="2"/>
        <v>0.30586766541822724</v>
      </c>
      <c r="I45" s="2">
        <f t="shared" si="3"/>
        <v>31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77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443</v>
      </c>
      <c r="E47" s="2">
        <v>114</v>
      </c>
      <c r="F47" s="41">
        <f t="shared" ref="F47:F78" si="4">SUM(D47:E47)</f>
        <v>557</v>
      </c>
      <c r="G47" s="58">
        <f t="shared" ref="G47:G78" si="5">_xlfn.RANK.EQ(F47,$F$12:$F$98,0)</f>
        <v>22</v>
      </c>
      <c r="H47" s="43">
        <f t="shared" ref="H47:H78" si="6">E47/F47</f>
        <v>0.20466786355475763</v>
      </c>
      <c r="I47" s="2">
        <f t="shared" ref="I47:I78" si="7">_xlfn.RANK.EQ(H47,$H$12:$H$98,0)</f>
        <v>69</v>
      </c>
    </row>
    <row r="48" spans="1:9">
      <c r="A48" s="1" t="s">
        <v>96</v>
      </c>
      <c r="B48" s="1" t="s">
        <v>270</v>
      </c>
      <c r="C48" s="1" t="s">
        <v>97</v>
      </c>
      <c r="D48" s="2">
        <v>348</v>
      </c>
      <c r="E48" s="2">
        <v>37</v>
      </c>
      <c r="F48" s="41">
        <f t="shared" si="4"/>
        <v>385</v>
      </c>
      <c r="G48" s="58">
        <f t="shared" si="5"/>
        <v>35</v>
      </c>
      <c r="H48" s="43">
        <f t="shared" si="6"/>
        <v>9.6103896103896108E-2</v>
      </c>
      <c r="I48" s="2">
        <f t="shared" si="7"/>
        <v>83</v>
      </c>
    </row>
    <row r="49" spans="1:9">
      <c r="A49" s="1" t="s">
        <v>98</v>
      </c>
      <c r="B49" s="1" t="s">
        <v>269</v>
      </c>
      <c r="C49" s="1" t="s">
        <v>99</v>
      </c>
      <c r="D49" s="2">
        <v>51</v>
      </c>
      <c r="E49" s="2">
        <v>73</v>
      </c>
      <c r="F49" s="41">
        <f t="shared" si="4"/>
        <v>124</v>
      </c>
      <c r="G49" s="58">
        <f t="shared" si="5"/>
        <v>64</v>
      </c>
      <c r="H49" s="43">
        <f t="shared" si="6"/>
        <v>0.58870967741935487</v>
      </c>
      <c r="I49" s="2">
        <f t="shared" si="7"/>
        <v>12</v>
      </c>
    </row>
    <row r="50" spans="1:9">
      <c r="A50" s="1" t="s">
        <v>100</v>
      </c>
      <c r="B50" s="1" t="s">
        <v>273</v>
      </c>
      <c r="C50" s="1" t="s">
        <v>101</v>
      </c>
      <c r="D50" s="2">
        <v>274</v>
      </c>
      <c r="E50" s="2">
        <v>78</v>
      </c>
      <c r="F50" s="41">
        <f t="shared" si="4"/>
        <v>352</v>
      </c>
      <c r="G50" s="58">
        <f t="shared" si="5"/>
        <v>37</v>
      </c>
      <c r="H50" s="43">
        <f t="shared" si="6"/>
        <v>0.22159090909090909</v>
      </c>
      <c r="I50" s="2">
        <f t="shared" si="7"/>
        <v>61</v>
      </c>
    </row>
    <row r="51" spans="1:9">
      <c r="A51" s="1" t="s">
        <v>102</v>
      </c>
      <c r="B51" s="1" t="s">
        <v>273</v>
      </c>
      <c r="C51" s="1" t="s">
        <v>103</v>
      </c>
      <c r="D51" s="2">
        <v>441</v>
      </c>
      <c r="E51" s="2">
        <v>128</v>
      </c>
      <c r="F51" s="41">
        <f t="shared" si="4"/>
        <v>569</v>
      </c>
      <c r="G51" s="58">
        <f t="shared" si="5"/>
        <v>21</v>
      </c>
      <c r="H51" s="43">
        <f t="shared" si="6"/>
        <v>0.22495606326889278</v>
      </c>
      <c r="I51" s="2">
        <f t="shared" si="7"/>
        <v>59</v>
      </c>
    </row>
    <row r="52" spans="1:9">
      <c r="A52" s="1" t="s">
        <v>104</v>
      </c>
      <c r="B52" s="1" t="s">
        <v>275</v>
      </c>
      <c r="C52" s="1" t="s">
        <v>105</v>
      </c>
      <c r="D52" s="2">
        <v>219</v>
      </c>
      <c r="E52" s="2">
        <v>58</v>
      </c>
      <c r="F52" s="41">
        <f t="shared" si="4"/>
        <v>277</v>
      </c>
      <c r="G52" s="58">
        <f t="shared" si="5"/>
        <v>45</v>
      </c>
      <c r="H52" s="43">
        <f t="shared" si="6"/>
        <v>0.20938628158844766</v>
      </c>
      <c r="I52" s="2">
        <f t="shared" si="7"/>
        <v>67</v>
      </c>
    </row>
    <row r="53" spans="1:9">
      <c r="A53" s="1" t="s">
        <v>106</v>
      </c>
      <c r="B53" s="1" t="s">
        <v>273</v>
      </c>
      <c r="C53" s="1" t="s">
        <v>107</v>
      </c>
      <c r="D53" s="2">
        <v>247</v>
      </c>
      <c r="E53" s="2">
        <v>36</v>
      </c>
      <c r="F53" s="41">
        <f t="shared" si="4"/>
        <v>283</v>
      </c>
      <c r="G53" s="58">
        <f t="shared" si="5"/>
        <v>44</v>
      </c>
      <c r="H53" s="43">
        <f t="shared" si="6"/>
        <v>0.12720848056537101</v>
      </c>
      <c r="I53" s="2">
        <f t="shared" si="7"/>
        <v>80</v>
      </c>
    </row>
    <row r="54" spans="1:9">
      <c r="A54" s="1" t="s">
        <v>108</v>
      </c>
      <c r="B54" s="1" t="s">
        <v>273</v>
      </c>
      <c r="C54" s="1" t="s">
        <v>109</v>
      </c>
      <c r="D54" s="2">
        <v>164</v>
      </c>
      <c r="E54" s="2">
        <v>46</v>
      </c>
      <c r="F54" s="41">
        <f t="shared" si="4"/>
        <v>210</v>
      </c>
      <c r="G54" s="58">
        <f t="shared" si="5"/>
        <v>54</v>
      </c>
      <c r="H54" s="43">
        <f t="shared" si="6"/>
        <v>0.21904761904761905</v>
      </c>
      <c r="I54" s="2">
        <f t="shared" si="7"/>
        <v>62</v>
      </c>
    </row>
    <row r="55" spans="1:9">
      <c r="A55" s="1" t="s">
        <v>110</v>
      </c>
      <c r="B55" s="1" t="s">
        <v>273</v>
      </c>
      <c r="C55" s="1" t="s">
        <v>111</v>
      </c>
      <c r="D55" s="2">
        <v>526</v>
      </c>
      <c r="E55" s="2">
        <v>145</v>
      </c>
      <c r="F55" s="41">
        <f t="shared" si="4"/>
        <v>671</v>
      </c>
      <c r="G55" s="58">
        <f t="shared" si="5"/>
        <v>16</v>
      </c>
      <c r="H55" s="43">
        <f t="shared" si="6"/>
        <v>0.21609538002980627</v>
      </c>
      <c r="I55" s="2">
        <f t="shared" si="7"/>
        <v>63</v>
      </c>
    </row>
    <row r="56" spans="1:9">
      <c r="A56" s="1" t="s">
        <v>112</v>
      </c>
      <c r="B56" s="1" t="s">
        <v>273</v>
      </c>
      <c r="C56" s="1" t="s">
        <v>113</v>
      </c>
      <c r="D56" s="2">
        <v>365</v>
      </c>
      <c r="E56" s="2">
        <v>121</v>
      </c>
      <c r="F56" s="41">
        <f t="shared" si="4"/>
        <v>486</v>
      </c>
      <c r="G56" s="58">
        <f t="shared" si="5"/>
        <v>27</v>
      </c>
      <c r="H56" s="43">
        <f t="shared" si="6"/>
        <v>0.24897119341563786</v>
      </c>
      <c r="I56" s="2">
        <f t="shared" si="7"/>
        <v>44</v>
      </c>
    </row>
    <row r="57" spans="1:9">
      <c r="A57" s="1" t="s">
        <v>114</v>
      </c>
      <c r="B57" s="1" t="s">
        <v>274</v>
      </c>
      <c r="C57" s="1" t="s">
        <v>115</v>
      </c>
      <c r="D57" s="2">
        <v>481</v>
      </c>
      <c r="E57" s="2">
        <v>92</v>
      </c>
      <c r="F57" s="41">
        <f t="shared" si="4"/>
        <v>573</v>
      </c>
      <c r="G57" s="58">
        <f t="shared" si="5"/>
        <v>20</v>
      </c>
      <c r="H57" s="43">
        <f t="shared" si="6"/>
        <v>0.16055846422338568</v>
      </c>
      <c r="I57" s="2">
        <f t="shared" si="7"/>
        <v>77</v>
      </c>
    </row>
    <row r="58" spans="1:9">
      <c r="A58" s="1" t="s">
        <v>116</v>
      </c>
      <c r="B58" s="1" t="s">
        <v>272</v>
      </c>
      <c r="C58" s="1" t="s">
        <v>117</v>
      </c>
      <c r="D58" s="2">
        <v>3</v>
      </c>
      <c r="E58" s="2">
        <v>12</v>
      </c>
      <c r="F58" s="41">
        <f t="shared" si="4"/>
        <v>15</v>
      </c>
      <c r="G58" s="58">
        <f t="shared" si="5"/>
        <v>80</v>
      </c>
      <c r="H58" s="43">
        <f t="shared" si="6"/>
        <v>0.8</v>
      </c>
      <c r="I58" s="2">
        <f t="shared" si="7"/>
        <v>4</v>
      </c>
    </row>
    <row r="59" spans="1:9">
      <c r="A59" s="1" t="s">
        <v>118</v>
      </c>
      <c r="B59" s="1" t="s">
        <v>268</v>
      </c>
      <c r="C59" s="1" t="s">
        <v>119</v>
      </c>
      <c r="D59" s="2">
        <v>1264</v>
      </c>
      <c r="E59" s="2">
        <v>451</v>
      </c>
      <c r="F59" s="41">
        <f t="shared" si="4"/>
        <v>1715</v>
      </c>
      <c r="G59" s="58">
        <f t="shared" si="5"/>
        <v>7</v>
      </c>
      <c r="H59" s="43">
        <f t="shared" si="6"/>
        <v>0.26297376093294461</v>
      </c>
      <c r="I59" s="2">
        <f t="shared" si="7"/>
        <v>39</v>
      </c>
    </row>
    <row r="60" spans="1:9">
      <c r="A60" s="1" t="s">
        <v>120</v>
      </c>
      <c r="B60" s="1" t="s">
        <v>270</v>
      </c>
      <c r="C60" s="1" t="s">
        <v>121</v>
      </c>
      <c r="D60" s="2">
        <v>629</v>
      </c>
      <c r="E60" s="2">
        <v>105</v>
      </c>
      <c r="F60" s="41">
        <f t="shared" si="4"/>
        <v>734</v>
      </c>
      <c r="G60" s="58">
        <f t="shared" si="5"/>
        <v>15</v>
      </c>
      <c r="H60" s="43">
        <f t="shared" si="6"/>
        <v>0.14305177111716622</v>
      </c>
      <c r="I60" s="2">
        <f t="shared" si="7"/>
        <v>79</v>
      </c>
    </row>
    <row r="61" spans="1:9">
      <c r="A61" s="1" t="s">
        <v>122</v>
      </c>
      <c r="B61" s="1" t="s">
        <v>269</v>
      </c>
      <c r="C61" s="1" t="s">
        <v>123</v>
      </c>
      <c r="D61" s="2">
        <v>1</v>
      </c>
      <c r="E61" s="2">
        <v>19</v>
      </c>
      <c r="F61" s="41">
        <f t="shared" si="4"/>
        <v>20</v>
      </c>
      <c r="G61" s="58">
        <f t="shared" si="5"/>
        <v>79</v>
      </c>
      <c r="H61" s="43">
        <f t="shared" si="6"/>
        <v>0.95</v>
      </c>
      <c r="I61" s="2">
        <f t="shared" si="7"/>
        <v>3</v>
      </c>
    </row>
    <row r="62" spans="1:9">
      <c r="A62" s="1" t="s">
        <v>124</v>
      </c>
      <c r="B62" s="1" t="s">
        <v>270</v>
      </c>
      <c r="C62" s="1" t="s">
        <v>125</v>
      </c>
      <c r="D62" s="2">
        <v>323</v>
      </c>
      <c r="E62" s="2">
        <v>27</v>
      </c>
      <c r="F62" s="41">
        <f t="shared" si="4"/>
        <v>350</v>
      </c>
      <c r="G62" s="58">
        <f t="shared" si="5"/>
        <v>39</v>
      </c>
      <c r="H62" s="43">
        <f t="shared" si="6"/>
        <v>7.7142857142857138E-2</v>
      </c>
      <c r="I62" s="2">
        <f t="shared" si="7"/>
        <v>84</v>
      </c>
    </row>
    <row r="63" spans="1:9">
      <c r="A63" s="1" t="s">
        <v>126</v>
      </c>
      <c r="B63" s="1" t="s">
        <v>273</v>
      </c>
      <c r="C63" s="1" t="s">
        <v>127</v>
      </c>
      <c r="D63" s="2">
        <v>250</v>
      </c>
      <c r="E63" s="2">
        <v>79</v>
      </c>
      <c r="F63" s="41">
        <f t="shared" si="4"/>
        <v>329</v>
      </c>
      <c r="G63" s="58">
        <f t="shared" si="5"/>
        <v>40</v>
      </c>
      <c r="H63" s="43">
        <f t="shared" si="6"/>
        <v>0.24012158054711247</v>
      </c>
      <c r="I63" s="2">
        <f t="shared" si="7"/>
        <v>51</v>
      </c>
    </row>
    <row r="64" spans="1:9">
      <c r="A64" s="1" t="s">
        <v>128</v>
      </c>
      <c r="B64" s="1" t="s">
        <v>271</v>
      </c>
      <c r="C64" s="1" t="s">
        <v>129</v>
      </c>
      <c r="D64" s="2">
        <v>51</v>
      </c>
      <c r="E64" s="2">
        <v>19</v>
      </c>
      <c r="F64" s="41">
        <f t="shared" si="4"/>
        <v>70</v>
      </c>
      <c r="G64" s="58">
        <f t="shared" si="5"/>
        <v>72</v>
      </c>
      <c r="H64" s="43">
        <f t="shared" si="6"/>
        <v>0.27142857142857141</v>
      </c>
      <c r="I64" s="2">
        <f t="shared" si="7"/>
        <v>37</v>
      </c>
    </row>
    <row r="65" spans="1:9">
      <c r="A65" s="1" t="s">
        <v>130</v>
      </c>
      <c r="B65" s="1" t="s">
        <v>272</v>
      </c>
      <c r="C65" s="1" t="s">
        <v>131</v>
      </c>
      <c r="D65" s="2">
        <v>2</v>
      </c>
      <c r="E65" s="2">
        <v>4</v>
      </c>
      <c r="F65" s="41">
        <f t="shared" si="4"/>
        <v>6</v>
      </c>
      <c r="G65" s="58">
        <f t="shared" si="5"/>
        <v>84</v>
      </c>
      <c r="H65" s="43">
        <f t="shared" si="6"/>
        <v>0.66666666666666663</v>
      </c>
      <c r="I65" s="2">
        <f t="shared" si="7"/>
        <v>8</v>
      </c>
    </row>
    <row r="66" spans="1:9">
      <c r="A66" s="1" t="s">
        <v>132</v>
      </c>
      <c r="B66" s="1" t="s">
        <v>268</v>
      </c>
      <c r="C66" s="1" t="s">
        <v>133</v>
      </c>
      <c r="D66" s="2">
        <v>1719</v>
      </c>
      <c r="E66" s="2">
        <v>556</v>
      </c>
      <c r="F66" s="41">
        <f t="shared" si="4"/>
        <v>2275</v>
      </c>
      <c r="G66" s="58">
        <f t="shared" si="5"/>
        <v>2</v>
      </c>
      <c r="H66" s="43">
        <f t="shared" si="6"/>
        <v>0.2443956043956044</v>
      </c>
      <c r="I66" s="2">
        <f t="shared" si="7"/>
        <v>47</v>
      </c>
    </row>
    <row r="67" spans="1:9">
      <c r="A67" s="1" t="s">
        <v>134</v>
      </c>
      <c r="B67" s="1" t="s">
        <v>269</v>
      </c>
      <c r="C67" s="1" t="s">
        <v>135</v>
      </c>
      <c r="D67" s="2">
        <v>28</v>
      </c>
      <c r="E67" s="2">
        <v>24</v>
      </c>
      <c r="F67" s="41">
        <f t="shared" si="4"/>
        <v>52</v>
      </c>
      <c r="G67" s="58">
        <f t="shared" si="5"/>
        <v>74</v>
      </c>
      <c r="H67" s="43">
        <f t="shared" si="6"/>
        <v>0.46153846153846156</v>
      </c>
      <c r="I67" s="2">
        <f t="shared" si="7"/>
        <v>19</v>
      </c>
    </row>
    <row r="68" spans="1:9">
      <c r="A68" s="1" t="s">
        <v>136</v>
      </c>
      <c r="B68" s="1" t="s">
        <v>270</v>
      </c>
      <c r="C68" s="1" t="s">
        <v>137</v>
      </c>
      <c r="D68" s="2">
        <v>370</v>
      </c>
      <c r="E68" s="2">
        <v>130</v>
      </c>
      <c r="F68" s="41">
        <f t="shared" si="4"/>
        <v>500</v>
      </c>
      <c r="G68" s="58">
        <f t="shared" si="5"/>
        <v>25</v>
      </c>
      <c r="H68" s="43">
        <f t="shared" si="6"/>
        <v>0.26</v>
      </c>
      <c r="I68" s="2">
        <f t="shared" si="7"/>
        <v>42</v>
      </c>
    </row>
    <row r="69" spans="1:9">
      <c r="A69" s="1" t="s">
        <v>138</v>
      </c>
      <c r="B69" s="1" t="s">
        <v>268</v>
      </c>
      <c r="C69" s="1" t="s">
        <v>139</v>
      </c>
      <c r="D69" s="2">
        <v>1545</v>
      </c>
      <c r="E69" s="2">
        <v>607</v>
      </c>
      <c r="F69" s="41">
        <f t="shared" si="4"/>
        <v>2152</v>
      </c>
      <c r="G69" s="58">
        <f t="shared" si="5"/>
        <v>3</v>
      </c>
      <c r="H69" s="43">
        <f t="shared" si="6"/>
        <v>0.28206319702602228</v>
      </c>
      <c r="I69" s="2">
        <f t="shared" si="7"/>
        <v>33</v>
      </c>
    </row>
    <row r="70" spans="1:9">
      <c r="A70" s="1" t="s">
        <v>140</v>
      </c>
      <c r="B70" s="1" t="s">
        <v>269</v>
      </c>
      <c r="C70" s="1" t="s">
        <v>141</v>
      </c>
      <c r="D70" s="2">
        <v>25</v>
      </c>
      <c r="E70" s="2">
        <v>34</v>
      </c>
      <c r="F70" s="41">
        <f t="shared" si="4"/>
        <v>59</v>
      </c>
      <c r="G70" s="58">
        <f t="shared" si="5"/>
        <v>73</v>
      </c>
      <c r="H70" s="43">
        <f t="shared" si="6"/>
        <v>0.57627118644067798</v>
      </c>
      <c r="I70" s="2">
        <f t="shared" si="7"/>
        <v>13</v>
      </c>
    </row>
    <row r="71" spans="1:9">
      <c r="A71" s="1" t="s">
        <v>142</v>
      </c>
      <c r="B71" s="1" t="s">
        <v>268</v>
      </c>
      <c r="C71" s="1" t="s">
        <v>143</v>
      </c>
      <c r="D71" s="2">
        <v>780</v>
      </c>
      <c r="E71" s="2">
        <v>411</v>
      </c>
      <c r="F71" s="41">
        <f t="shared" si="4"/>
        <v>1191</v>
      </c>
      <c r="G71" s="58">
        <f t="shared" si="5"/>
        <v>10</v>
      </c>
      <c r="H71" s="43">
        <f t="shared" si="6"/>
        <v>0.34508816120906799</v>
      </c>
      <c r="I71" s="2">
        <f t="shared" si="7"/>
        <v>27</v>
      </c>
    </row>
    <row r="72" spans="1:9">
      <c r="A72" s="1" t="s">
        <v>144</v>
      </c>
      <c r="B72" s="1" t="s">
        <v>269</v>
      </c>
      <c r="C72" s="1" t="s">
        <v>145</v>
      </c>
      <c r="D72" s="2">
        <v>48</v>
      </c>
      <c r="E72" s="2">
        <v>104</v>
      </c>
      <c r="F72" s="41">
        <f t="shared" si="4"/>
        <v>152</v>
      </c>
      <c r="G72" s="58">
        <f t="shared" si="5"/>
        <v>61</v>
      </c>
      <c r="H72" s="43">
        <f t="shared" si="6"/>
        <v>0.68421052631578949</v>
      </c>
      <c r="I72" s="2">
        <f t="shared" si="7"/>
        <v>7</v>
      </c>
    </row>
    <row r="73" spans="1:9">
      <c r="A73" s="1" t="s">
        <v>146</v>
      </c>
      <c r="B73" s="1" t="s">
        <v>269</v>
      </c>
      <c r="C73" s="1" t="s">
        <v>147</v>
      </c>
      <c r="D73" s="2">
        <v>19</v>
      </c>
      <c r="E73" s="2">
        <v>15</v>
      </c>
      <c r="F73" s="41">
        <f t="shared" si="4"/>
        <v>34</v>
      </c>
      <c r="G73" s="58">
        <f t="shared" si="5"/>
        <v>76</v>
      </c>
      <c r="H73" s="43">
        <f t="shared" si="6"/>
        <v>0.44117647058823528</v>
      </c>
      <c r="I73" s="2">
        <f t="shared" si="7"/>
        <v>22</v>
      </c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187</v>
      </c>
      <c r="F74" s="41">
        <f t="shared" si="4"/>
        <v>187</v>
      </c>
      <c r="G74" s="58">
        <f t="shared" si="5"/>
        <v>56</v>
      </c>
      <c r="H74" s="43">
        <f t="shared" si="6"/>
        <v>1</v>
      </c>
      <c r="I74" s="2">
        <f t="shared" si="7"/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261</v>
      </c>
      <c r="E75" s="2">
        <v>57</v>
      </c>
      <c r="F75" s="41">
        <f t="shared" si="4"/>
        <v>318</v>
      </c>
      <c r="G75" s="58">
        <f t="shared" si="5"/>
        <v>42</v>
      </c>
      <c r="H75" s="43">
        <f t="shared" si="6"/>
        <v>0.17924528301886791</v>
      </c>
      <c r="I75" s="2">
        <f t="shared" si="7"/>
        <v>73</v>
      </c>
    </row>
    <row r="76" spans="1:9">
      <c r="A76" s="1" t="s">
        <v>152</v>
      </c>
      <c r="B76" s="1" t="s">
        <v>274</v>
      </c>
      <c r="C76" s="1" t="s">
        <v>153</v>
      </c>
      <c r="D76" s="2">
        <v>142</v>
      </c>
      <c r="E76" s="2">
        <v>44</v>
      </c>
      <c r="F76" s="41">
        <f t="shared" si="4"/>
        <v>186</v>
      </c>
      <c r="G76" s="58">
        <f t="shared" si="5"/>
        <v>57</v>
      </c>
      <c r="H76" s="43">
        <f t="shared" si="6"/>
        <v>0.23655913978494625</v>
      </c>
      <c r="I76" s="2">
        <f t="shared" si="7"/>
        <v>52</v>
      </c>
    </row>
    <row r="77" spans="1:9">
      <c r="A77" s="1" t="s">
        <v>154</v>
      </c>
      <c r="B77" s="1" t="s">
        <v>273</v>
      </c>
      <c r="C77" s="1" t="s">
        <v>155</v>
      </c>
      <c r="D77" s="2">
        <v>215</v>
      </c>
      <c r="E77" s="2">
        <v>76</v>
      </c>
      <c r="F77" s="41">
        <f t="shared" si="4"/>
        <v>291</v>
      </c>
      <c r="G77" s="58">
        <f t="shared" si="5"/>
        <v>43</v>
      </c>
      <c r="H77" s="43">
        <f t="shared" si="6"/>
        <v>0.2611683848797251</v>
      </c>
      <c r="I77" s="2">
        <f t="shared" si="7"/>
        <v>41</v>
      </c>
    </row>
    <row r="78" spans="1:9">
      <c r="A78" s="1" t="s">
        <v>156</v>
      </c>
      <c r="B78" s="1" t="s">
        <v>273</v>
      </c>
      <c r="C78" s="1" t="s">
        <v>157</v>
      </c>
      <c r="D78" s="2">
        <v>134</v>
      </c>
      <c r="E78" s="2">
        <v>49</v>
      </c>
      <c r="F78" s="41">
        <f t="shared" si="4"/>
        <v>183</v>
      </c>
      <c r="G78" s="58">
        <f t="shared" si="5"/>
        <v>59</v>
      </c>
      <c r="H78" s="43">
        <f t="shared" si="6"/>
        <v>0.26775956284153007</v>
      </c>
      <c r="I78" s="2">
        <f t="shared" si="7"/>
        <v>38</v>
      </c>
    </row>
    <row r="79" spans="1:9">
      <c r="A79" s="1" t="s">
        <v>158</v>
      </c>
      <c r="B79" s="1" t="s">
        <v>268</v>
      </c>
      <c r="C79" s="1" t="s">
        <v>159</v>
      </c>
      <c r="D79" s="2">
        <v>553</v>
      </c>
      <c r="E79" s="2">
        <v>217</v>
      </c>
      <c r="F79" s="41">
        <f t="shared" ref="F79:F97" si="8">SUM(D79:E79)</f>
        <v>770</v>
      </c>
      <c r="G79" s="58">
        <f t="shared" ref="G79:G97" si="9">_xlfn.RANK.EQ(F79,$F$12:$F$98,0)</f>
        <v>14</v>
      </c>
      <c r="H79" s="43">
        <f t="shared" ref="H79:H97" si="10">E79/F79</f>
        <v>0.2818181818181818</v>
      </c>
      <c r="I79" s="2">
        <f t="shared" ref="I79:I97" si="11">_xlfn.RANK.EQ(H79,$H$12:$H$98,0)</f>
        <v>34</v>
      </c>
    </row>
    <row r="80" spans="1:9">
      <c r="A80" s="1" t="s">
        <v>160</v>
      </c>
      <c r="B80" s="1" t="s">
        <v>268</v>
      </c>
      <c r="C80" s="1" t="s">
        <v>161</v>
      </c>
      <c r="D80" s="2">
        <v>693</v>
      </c>
      <c r="E80" s="2">
        <v>325</v>
      </c>
      <c r="F80" s="41">
        <f t="shared" si="8"/>
        <v>1018</v>
      </c>
      <c r="G80" s="58">
        <f t="shared" si="9"/>
        <v>11</v>
      </c>
      <c r="H80" s="43">
        <f t="shared" si="10"/>
        <v>0.31925343811394891</v>
      </c>
      <c r="I80" s="2">
        <f t="shared" si="11"/>
        <v>30</v>
      </c>
    </row>
    <row r="81" spans="1:9">
      <c r="A81" s="1" t="s">
        <v>162</v>
      </c>
      <c r="B81" s="1" t="s">
        <v>273</v>
      </c>
      <c r="C81" s="1" t="s">
        <v>163</v>
      </c>
      <c r="D81" s="2">
        <v>368</v>
      </c>
      <c r="E81" s="2">
        <v>72</v>
      </c>
      <c r="F81" s="41">
        <f t="shared" si="8"/>
        <v>440</v>
      </c>
      <c r="G81" s="58">
        <f t="shared" si="9"/>
        <v>30</v>
      </c>
      <c r="H81" s="43">
        <f t="shared" si="10"/>
        <v>0.16363636363636364</v>
      </c>
      <c r="I81" s="2">
        <f t="shared" si="11"/>
        <v>75</v>
      </c>
    </row>
    <row r="82" spans="1:9">
      <c r="A82" s="1" t="s">
        <v>164</v>
      </c>
      <c r="B82" s="1" t="s">
        <v>273</v>
      </c>
      <c r="C82" s="1" t="s">
        <v>165</v>
      </c>
      <c r="D82" s="2">
        <v>365</v>
      </c>
      <c r="E82" s="2">
        <v>112</v>
      </c>
      <c r="F82" s="41">
        <f t="shared" si="8"/>
        <v>477</v>
      </c>
      <c r="G82" s="58">
        <f t="shared" si="9"/>
        <v>28</v>
      </c>
      <c r="H82" s="43">
        <f t="shared" si="10"/>
        <v>0.23480083857442349</v>
      </c>
      <c r="I82" s="2">
        <f t="shared" si="11"/>
        <v>53</v>
      </c>
    </row>
    <row r="83" spans="1:9">
      <c r="A83" s="1" t="s">
        <v>166</v>
      </c>
      <c r="B83" s="1" t="s">
        <v>269</v>
      </c>
      <c r="C83" s="1" t="s">
        <v>167</v>
      </c>
      <c r="D83" s="2">
        <v>40</v>
      </c>
      <c r="E83" s="2">
        <v>53</v>
      </c>
      <c r="F83" s="41">
        <f t="shared" si="8"/>
        <v>93</v>
      </c>
      <c r="G83" s="58">
        <f t="shared" si="9"/>
        <v>68</v>
      </c>
      <c r="H83" s="43">
        <f t="shared" si="10"/>
        <v>0.56989247311827962</v>
      </c>
      <c r="I83" s="2">
        <f t="shared" si="11"/>
        <v>14</v>
      </c>
    </row>
    <row r="84" spans="1:9">
      <c r="A84" s="1" t="s">
        <v>168</v>
      </c>
      <c r="B84" s="1" t="s">
        <v>273</v>
      </c>
      <c r="C84" s="1" t="s">
        <v>169</v>
      </c>
      <c r="D84" s="2">
        <v>114</v>
      </c>
      <c r="E84" s="2">
        <v>39</v>
      </c>
      <c r="F84" s="41">
        <f t="shared" si="8"/>
        <v>153</v>
      </c>
      <c r="G84" s="58">
        <f t="shared" si="9"/>
        <v>60</v>
      </c>
      <c r="H84" s="43">
        <f t="shared" si="10"/>
        <v>0.25490196078431371</v>
      </c>
      <c r="I84" s="2">
        <f t="shared" si="11"/>
        <v>43</v>
      </c>
    </row>
    <row r="85" spans="1:9">
      <c r="A85" s="1" t="s">
        <v>170</v>
      </c>
      <c r="B85" s="1" t="s">
        <v>273</v>
      </c>
      <c r="C85" s="1" t="s">
        <v>171</v>
      </c>
      <c r="D85" s="2">
        <v>289</v>
      </c>
      <c r="E85" s="2">
        <v>63</v>
      </c>
      <c r="F85" s="41">
        <f t="shared" si="8"/>
        <v>352</v>
      </c>
      <c r="G85" s="58">
        <f t="shared" si="9"/>
        <v>37</v>
      </c>
      <c r="H85" s="43">
        <f t="shared" si="10"/>
        <v>0.17897727272727273</v>
      </c>
      <c r="I85" s="2">
        <f t="shared" si="11"/>
        <v>74</v>
      </c>
    </row>
    <row r="86" spans="1:9">
      <c r="A86" s="13" t="s">
        <v>172</v>
      </c>
      <c r="B86" s="13" t="s">
        <v>273</v>
      </c>
      <c r="C86" s="13" t="s">
        <v>173</v>
      </c>
      <c r="D86" s="48">
        <v>85</v>
      </c>
      <c r="E86" s="48">
        <v>49</v>
      </c>
      <c r="F86" s="49">
        <f t="shared" si="8"/>
        <v>134</v>
      </c>
      <c r="G86" s="59">
        <f t="shared" si="9"/>
        <v>63</v>
      </c>
      <c r="H86" s="51">
        <f t="shared" si="10"/>
        <v>0.36567164179104478</v>
      </c>
      <c r="I86" s="48">
        <f t="shared" si="11"/>
        <v>25</v>
      </c>
    </row>
    <row r="87" spans="1:9">
      <c r="A87" s="1" t="s">
        <v>174</v>
      </c>
      <c r="B87" s="1" t="s">
        <v>270</v>
      </c>
      <c r="C87" s="1" t="s">
        <v>175</v>
      </c>
      <c r="D87" s="2">
        <v>549</v>
      </c>
      <c r="E87" s="2">
        <v>42</v>
      </c>
      <c r="F87" s="41">
        <f t="shared" si="8"/>
        <v>591</v>
      </c>
      <c r="G87" s="58">
        <f t="shared" si="9"/>
        <v>19</v>
      </c>
      <c r="H87" s="43">
        <f t="shared" si="10"/>
        <v>7.1065989847715741E-2</v>
      </c>
      <c r="I87" s="2">
        <f t="shared" si="11"/>
        <v>85</v>
      </c>
    </row>
    <row r="88" spans="1:9">
      <c r="A88" s="1" t="s">
        <v>176</v>
      </c>
      <c r="B88" s="1" t="s">
        <v>269</v>
      </c>
      <c r="C88" s="1" t="s">
        <v>177</v>
      </c>
      <c r="D88" s="2">
        <v>13</v>
      </c>
      <c r="E88" s="2">
        <v>17</v>
      </c>
      <c r="F88" s="41">
        <f t="shared" si="8"/>
        <v>30</v>
      </c>
      <c r="G88" s="58">
        <f t="shared" si="9"/>
        <v>77</v>
      </c>
      <c r="H88" s="43">
        <f t="shared" si="10"/>
        <v>0.56666666666666665</v>
      </c>
      <c r="I88" s="2">
        <f t="shared" si="11"/>
        <v>15</v>
      </c>
    </row>
    <row r="89" spans="1:9">
      <c r="A89" s="1" t="s">
        <v>178</v>
      </c>
      <c r="B89" s="1" t="s">
        <v>268</v>
      </c>
      <c r="C89" s="1" t="s">
        <v>179</v>
      </c>
      <c r="D89" s="2">
        <v>1419</v>
      </c>
      <c r="E89" s="2">
        <v>420</v>
      </c>
      <c r="F89" s="41">
        <f t="shared" si="8"/>
        <v>1839</v>
      </c>
      <c r="G89" s="58">
        <f t="shared" si="9"/>
        <v>5</v>
      </c>
      <c r="H89" s="43">
        <f t="shared" si="10"/>
        <v>0.22838499184339314</v>
      </c>
      <c r="I89" s="2">
        <f t="shared" si="11"/>
        <v>57</v>
      </c>
    </row>
    <row r="90" spans="1:9">
      <c r="A90" s="1" t="s">
        <v>180</v>
      </c>
      <c r="B90" s="1" t="s">
        <v>273</v>
      </c>
      <c r="C90" s="1" t="s">
        <v>181</v>
      </c>
      <c r="D90" s="2">
        <v>213</v>
      </c>
      <c r="E90" s="2">
        <v>58</v>
      </c>
      <c r="F90" s="41">
        <f t="shared" si="8"/>
        <v>271</v>
      </c>
      <c r="G90" s="58">
        <f t="shared" si="9"/>
        <v>46</v>
      </c>
      <c r="H90" s="43">
        <f t="shared" si="10"/>
        <v>0.2140221402214022</v>
      </c>
      <c r="I90" s="2">
        <f t="shared" si="11"/>
        <v>64</v>
      </c>
    </row>
    <row r="91" spans="1:9">
      <c r="A91" s="1" t="s">
        <v>182</v>
      </c>
      <c r="B91" s="1" t="s">
        <v>273</v>
      </c>
      <c r="C91" s="1" t="s">
        <v>183</v>
      </c>
      <c r="D91" s="2">
        <v>262</v>
      </c>
      <c r="E91" s="2">
        <v>66</v>
      </c>
      <c r="F91" s="41">
        <f t="shared" si="8"/>
        <v>328</v>
      </c>
      <c r="G91" s="58">
        <f t="shared" si="9"/>
        <v>41</v>
      </c>
      <c r="H91" s="43">
        <f t="shared" si="10"/>
        <v>0.20121951219512196</v>
      </c>
      <c r="I91" s="2">
        <f t="shared" si="11"/>
        <v>70</v>
      </c>
    </row>
    <row r="92" spans="1:9">
      <c r="A92" s="1" t="s">
        <v>184</v>
      </c>
      <c r="B92" s="1" t="s">
        <v>273</v>
      </c>
      <c r="C92" s="1" t="s">
        <v>185</v>
      </c>
      <c r="D92" s="2">
        <v>449</v>
      </c>
      <c r="E92" s="2">
        <v>146</v>
      </c>
      <c r="F92" s="41">
        <f t="shared" si="8"/>
        <v>595</v>
      </c>
      <c r="G92" s="58">
        <f t="shared" si="9"/>
        <v>18</v>
      </c>
      <c r="H92" s="43">
        <f t="shared" si="10"/>
        <v>0.24537815126050419</v>
      </c>
      <c r="I92" s="2">
        <f t="shared" si="11"/>
        <v>46</v>
      </c>
    </row>
    <row r="93" spans="1:9">
      <c r="A93" s="1" t="s">
        <v>186</v>
      </c>
      <c r="B93" s="1" t="s">
        <v>273</v>
      </c>
      <c r="C93" s="1" t="s">
        <v>187</v>
      </c>
      <c r="D93" s="2">
        <v>154</v>
      </c>
      <c r="E93" s="2">
        <v>40</v>
      </c>
      <c r="F93" s="41">
        <f t="shared" si="8"/>
        <v>194</v>
      </c>
      <c r="G93" s="58">
        <f t="shared" si="9"/>
        <v>55</v>
      </c>
      <c r="H93" s="43">
        <f t="shared" si="10"/>
        <v>0.20618556701030927</v>
      </c>
      <c r="I93" s="2">
        <f t="shared" si="11"/>
        <v>68</v>
      </c>
    </row>
    <row r="94" spans="1:9">
      <c r="A94" s="1" t="s">
        <v>188</v>
      </c>
      <c r="B94" s="1" t="s">
        <v>273</v>
      </c>
      <c r="C94" s="1" t="s">
        <v>189</v>
      </c>
      <c r="D94" s="2">
        <v>184</v>
      </c>
      <c r="E94" s="2">
        <v>46</v>
      </c>
      <c r="F94" s="41">
        <f t="shared" si="8"/>
        <v>230</v>
      </c>
      <c r="G94" s="58">
        <f t="shared" si="9"/>
        <v>49</v>
      </c>
      <c r="H94" s="43">
        <f t="shared" si="10"/>
        <v>0.2</v>
      </c>
      <c r="I94" s="2">
        <f t="shared" si="11"/>
        <v>71</v>
      </c>
    </row>
    <row r="95" spans="1:9">
      <c r="A95" s="1" t="s">
        <v>190</v>
      </c>
      <c r="B95" s="1" t="s">
        <v>273</v>
      </c>
      <c r="C95" s="1" t="s">
        <v>191</v>
      </c>
      <c r="D95" s="2">
        <v>350</v>
      </c>
      <c r="E95" s="2">
        <v>105</v>
      </c>
      <c r="F95" s="41">
        <f t="shared" si="8"/>
        <v>455</v>
      </c>
      <c r="G95" s="58">
        <f t="shared" si="9"/>
        <v>29</v>
      </c>
      <c r="H95" s="43">
        <f t="shared" si="10"/>
        <v>0.23076923076923078</v>
      </c>
      <c r="I95" s="2">
        <f t="shared" si="11"/>
        <v>54</v>
      </c>
    </row>
    <row r="96" spans="1:9">
      <c r="A96" s="1" t="s">
        <v>192</v>
      </c>
      <c r="B96" s="1" t="s">
        <v>270</v>
      </c>
      <c r="C96" s="1" t="s">
        <v>193</v>
      </c>
      <c r="D96" s="2">
        <v>10</v>
      </c>
      <c r="E96" s="2">
        <v>3</v>
      </c>
      <c r="F96" s="41">
        <f t="shared" si="8"/>
        <v>13</v>
      </c>
      <c r="G96" s="58">
        <f t="shared" si="9"/>
        <v>81</v>
      </c>
      <c r="H96" s="43">
        <f t="shared" si="10"/>
        <v>0.23076923076923078</v>
      </c>
      <c r="I96" s="2">
        <f t="shared" si="11"/>
        <v>54</v>
      </c>
    </row>
    <row r="97" spans="1:9">
      <c r="A97" s="1" t="s">
        <v>194</v>
      </c>
      <c r="B97" s="1" t="s">
        <v>273</v>
      </c>
      <c r="C97" s="1" t="s">
        <v>195</v>
      </c>
      <c r="D97" s="2">
        <v>124</v>
      </c>
      <c r="E97" s="2">
        <v>62</v>
      </c>
      <c r="F97" s="41">
        <f t="shared" si="8"/>
        <v>186</v>
      </c>
      <c r="G97" s="58">
        <f t="shared" si="9"/>
        <v>57</v>
      </c>
      <c r="H97" s="43">
        <f t="shared" si="10"/>
        <v>0.33333333333333331</v>
      </c>
      <c r="I97" s="2">
        <f t="shared" si="11"/>
        <v>29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30504</v>
      </c>
      <c r="E99" s="267">
        <f t="shared" ref="E99:F99" si="12">SUM(E12:E97)</f>
        <v>10977</v>
      </c>
      <c r="F99" s="268">
        <f t="shared" si="12"/>
        <v>41481</v>
      </c>
    </row>
  </sheetData>
  <autoFilter ref="A11:I97" xr:uid="{00000000-0009-0000-0000-000019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9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236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105</v>
      </c>
      <c r="E6" s="53">
        <f>INDEX(E12:E97,MATCH(C6,C12:C97,0),0)</f>
        <v>41</v>
      </c>
      <c r="F6" s="53">
        <f>SUM(D6:E6)</f>
        <v>146</v>
      </c>
      <c r="G6" s="54">
        <f>_xlfn.RANK.EQ(F6,$F$12:$F$97,0)</f>
        <v>62</v>
      </c>
      <c r="H6" s="55">
        <f>E6/F6</f>
        <v>0.28082191780821919</v>
      </c>
      <c r="I6" s="56">
        <f>_xlfn.RANK.EQ(H6,$H$12:$H$97,0)</f>
        <v>32</v>
      </c>
    </row>
    <row r="7" spans="1:13">
      <c r="C7" s="24" t="s">
        <v>20</v>
      </c>
      <c r="D7" s="97">
        <f>ROUND(SUMIF($B$12:$B$97,"G",D12:D97)/(COUNTIFS(B12:B97,"G",D12:D97,"&lt;&gt;")),1)</f>
        <v>267.39999999999998</v>
      </c>
      <c r="E7" s="98">
        <f>ROUND(SUMIF($B$12:$B$97,"G",E12:E97)/(COUNTIFS(B12:B97,"G",D12:D97,"&lt;&gt;")),1)</f>
        <v>83.9</v>
      </c>
      <c r="F7" s="98">
        <f>ROUND(SUM(D7:E7),1)</f>
        <v>351.3</v>
      </c>
      <c r="G7" s="26"/>
      <c r="H7" s="27">
        <f>E7/F7</f>
        <v>0.23882721320808425</v>
      </c>
      <c r="I7" s="28"/>
    </row>
    <row r="8" spans="1:13" ht="14.25" thickBot="1">
      <c r="C8" s="29" t="s">
        <v>21</v>
      </c>
      <c r="D8" s="99">
        <f>ROUND(AVERAGE(D12:D97),1)</f>
        <v>372</v>
      </c>
      <c r="E8" s="100">
        <f>ROUND(AVERAGE(E12:E97),1)</f>
        <v>131.80000000000001</v>
      </c>
      <c r="F8" s="100">
        <f>ROUND(SUM(D8:E8),1)</f>
        <v>503.8</v>
      </c>
      <c r="G8" s="32"/>
      <c r="H8" s="33">
        <f>E8/F8</f>
        <v>0.26161175069472015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2021年度（基準日：５月１日）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57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1250</v>
      </c>
      <c r="E12" s="2">
        <v>476</v>
      </c>
      <c r="F12" s="41">
        <f t="shared" ref="F12:F21" si="0">SUM(D12:E12)</f>
        <v>1726</v>
      </c>
      <c r="G12" s="58">
        <f t="shared" ref="G12:G21" si="1">_xlfn.RANK.EQ(F12,$F$12:$F$98,0)</f>
        <v>8</v>
      </c>
      <c r="H12" s="43">
        <f t="shared" ref="H12:H21" si="2">E12/F12</f>
        <v>0.27578215527230593</v>
      </c>
      <c r="I12" s="2">
        <f t="shared" ref="I12:I21" si="3">_xlfn.RANK.EQ(H12,$H$12:$H$98,0)</f>
        <v>37</v>
      </c>
    </row>
    <row r="13" spans="1:13">
      <c r="A13" s="1" t="s">
        <v>26</v>
      </c>
      <c r="B13" s="1" t="s">
        <v>269</v>
      </c>
      <c r="C13" s="1" t="s">
        <v>27</v>
      </c>
      <c r="D13" s="2">
        <v>3</v>
      </c>
      <c r="E13" s="2">
        <v>7</v>
      </c>
      <c r="F13" s="41">
        <f t="shared" si="0"/>
        <v>10</v>
      </c>
      <c r="G13" s="58">
        <f t="shared" si="1"/>
        <v>80</v>
      </c>
      <c r="H13" s="43">
        <f t="shared" si="2"/>
        <v>0.7</v>
      </c>
      <c r="I13" s="2">
        <f t="shared" si="3"/>
        <v>6</v>
      </c>
    </row>
    <row r="14" spans="1:13">
      <c r="A14" s="1" t="s">
        <v>28</v>
      </c>
      <c r="B14" s="1" t="s">
        <v>270</v>
      </c>
      <c r="C14" s="1" t="s">
        <v>29</v>
      </c>
      <c r="D14" s="2">
        <v>204</v>
      </c>
      <c r="E14" s="2">
        <v>29</v>
      </c>
      <c r="F14" s="41">
        <f t="shared" si="0"/>
        <v>233</v>
      </c>
      <c r="G14" s="58">
        <f t="shared" si="1"/>
        <v>53</v>
      </c>
      <c r="H14" s="43">
        <f t="shared" si="2"/>
        <v>0.12446351931330472</v>
      </c>
      <c r="I14" s="2">
        <f t="shared" si="3"/>
        <v>76</v>
      </c>
    </row>
    <row r="15" spans="1:13">
      <c r="A15" s="1" t="s">
        <v>30</v>
      </c>
      <c r="B15" s="1" t="s">
        <v>271</v>
      </c>
      <c r="C15" s="1" t="s">
        <v>31</v>
      </c>
      <c r="D15" s="2">
        <v>2</v>
      </c>
      <c r="E15" s="2">
        <v>3</v>
      </c>
      <c r="F15" s="41">
        <f t="shared" si="0"/>
        <v>5</v>
      </c>
      <c r="G15" s="58">
        <f t="shared" si="1"/>
        <v>83</v>
      </c>
      <c r="H15" s="43">
        <f t="shared" si="2"/>
        <v>0.6</v>
      </c>
      <c r="I15" s="2">
        <f t="shared" si="3"/>
        <v>13</v>
      </c>
    </row>
    <row r="16" spans="1:13">
      <c r="A16" s="1" t="s">
        <v>32</v>
      </c>
      <c r="B16" s="1" t="s">
        <v>270</v>
      </c>
      <c r="C16" s="1" t="s">
        <v>33</v>
      </c>
      <c r="D16" s="2">
        <v>25</v>
      </c>
      <c r="E16" s="2">
        <v>37</v>
      </c>
      <c r="F16" s="41">
        <f t="shared" si="0"/>
        <v>62</v>
      </c>
      <c r="G16" s="58">
        <f t="shared" si="1"/>
        <v>72</v>
      </c>
      <c r="H16" s="43">
        <f t="shared" si="2"/>
        <v>0.59677419354838712</v>
      </c>
      <c r="I16" s="2">
        <f t="shared" si="3"/>
        <v>14</v>
      </c>
    </row>
    <row r="17" spans="1:9">
      <c r="A17" s="1" t="s">
        <v>34</v>
      </c>
      <c r="B17" s="1" t="s">
        <v>270</v>
      </c>
      <c r="C17" s="1" t="s">
        <v>35</v>
      </c>
      <c r="D17" s="2">
        <v>109</v>
      </c>
      <c r="E17" s="2">
        <v>12</v>
      </c>
      <c r="F17" s="41">
        <f t="shared" si="0"/>
        <v>121</v>
      </c>
      <c r="G17" s="58">
        <f t="shared" si="1"/>
        <v>64</v>
      </c>
      <c r="H17" s="43">
        <f t="shared" si="2"/>
        <v>9.9173553719008267E-2</v>
      </c>
      <c r="I17" s="2">
        <f t="shared" si="3"/>
        <v>80</v>
      </c>
    </row>
    <row r="18" spans="1:9">
      <c r="A18" s="1" t="s">
        <v>36</v>
      </c>
      <c r="B18" s="1" t="s">
        <v>272</v>
      </c>
      <c r="C18" s="1" t="s">
        <v>37</v>
      </c>
      <c r="D18" s="2">
        <v>3</v>
      </c>
      <c r="E18" s="2">
        <v>5</v>
      </c>
      <c r="F18" s="41">
        <f t="shared" si="0"/>
        <v>8</v>
      </c>
      <c r="G18" s="58">
        <f t="shared" si="1"/>
        <v>82</v>
      </c>
      <c r="H18" s="43">
        <f t="shared" si="2"/>
        <v>0.625</v>
      </c>
      <c r="I18" s="2">
        <f t="shared" si="3"/>
        <v>11</v>
      </c>
    </row>
    <row r="19" spans="1:9">
      <c r="A19" s="1" t="s">
        <v>38</v>
      </c>
      <c r="B19" s="1" t="s">
        <v>273</v>
      </c>
      <c r="C19" s="1" t="s">
        <v>39</v>
      </c>
      <c r="D19" s="2">
        <v>178</v>
      </c>
      <c r="E19" s="2">
        <v>59</v>
      </c>
      <c r="F19" s="41">
        <f t="shared" si="0"/>
        <v>237</v>
      </c>
      <c r="G19" s="58">
        <f t="shared" si="1"/>
        <v>51</v>
      </c>
      <c r="H19" s="43">
        <f t="shared" si="2"/>
        <v>0.24894514767932491</v>
      </c>
      <c r="I19" s="2">
        <f t="shared" si="3"/>
        <v>49</v>
      </c>
    </row>
    <row r="20" spans="1:9">
      <c r="A20" s="1" t="s">
        <v>40</v>
      </c>
      <c r="B20" s="1" t="s">
        <v>274</v>
      </c>
      <c r="C20" s="1" t="s">
        <v>41</v>
      </c>
      <c r="D20" s="2">
        <v>224</v>
      </c>
      <c r="E20" s="2">
        <v>56</v>
      </c>
      <c r="F20" s="41">
        <f t="shared" si="0"/>
        <v>280</v>
      </c>
      <c r="G20" s="58">
        <f t="shared" si="1"/>
        <v>44</v>
      </c>
      <c r="H20" s="43">
        <f t="shared" si="2"/>
        <v>0.2</v>
      </c>
      <c r="I20" s="2">
        <f t="shared" si="3"/>
        <v>69</v>
      </c>
    </row>
    <row r="21" spans="1:9">
      <c r="A21" s="1" t="s">
        <v>42</v>
      </c>
      <c r="B21" s="1" t="s">
        <v>268</v>
      </c>
      <c r="C21" s="1" t="s">
        <v>43</v>
      </c>
      <c r="D21" s="2">
        <v>1335</v>
      </c>
      <c r="E21" s="2">
        <v>401</v>
      </c>
      <c r="F21" s="41">
        <f t="shared" si="0"/>
        <v>1736</v>
      </c>
      <c r="G21" s="58">
        <f t="shared" si="1"/>
        <v>7</v>
      </c>
      <c r="H21" s="43">
        <f t="shared" si="2"/>
        <v>0.23099078341013826</v>
      </c>
      <c r="I21" s="2">
        <f t="shared" si="3"/>
        <v>53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77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169</v>
      </c>
      <c r="E23" s="2">
        <v>49</v>
      </c>
      <c r="F23" s="41">
        <f t="shared" ref="F23:F45" si="4">SUM(D23:E23)</f>
        <v>218</v>
      </c>
      <c r="G23" s="58">
        <f t="shared" ref="G23:G45" si="5">_xlfn.RANK.EQ(F23,$F$12:$F$98,0)</f>
        <v>56</v>
      </c>
      <c r="H23" s="43">
        <f t="shared" ref="H23:H45" si="6">E23/F23</f>
        <v>0.22477064220183487</v>
      </c>
      <c r="I23" s="2">
        <f t="shared" ref="I23:I45" si="7">_xlfn.RANK.EQ(H23,$H$12:$H$98,0)</f>
        <v>57</v>
      </c>
    </row>
    <row r="24" spans="1:9">
      <c r="A24" s="1" t="s">
        <v>48</v>
      </c>
      <c r="B24" s="1" t="s">
        <v>273</v>
      </c>
      <c r="C24" s="1" t="s">
        <v>49</v>
      </c>
      <c r="D24" s="2">
        <v>348</v>
      </c>
      <c r="E24" s="2">
        <v>91</v>
      </c>
      <c r="F24" s="41">
        <f t="shared" si="4"/>
        <v>439</v>
      </c>
      <c r="G24" s="58">
        <f t="shared" si="5"/>
        <v>30</v>
      </c>
      <c r="H24" s="43">
        <f t="shared" si="6"/>
        <v>0.2072892938496583</v>
      </c>
      <c r="I24" s="2">
        <f t="shared" si="7"/>
        <v>63</v>
      </c>
    </row>
    <row r="25" spans="1:9">
      <c r="A25" s="1" t="s">
        <v>50</v>
      </c>
      <c r="B25" s="1" t="s">
        <v>271</v>
      </c>
      <c r="C25" s="1" t="s">
        <v>51</v>
      </c>
      <c r="D25" s="2">
        <v>63</v>
      </c>
      <c r="E25" s="2">
        <v>31</v>
      </c>
      <c r="F25" s="41">
        <f t="shared" si="4"/>
        <v>94</v>
      </c>
      <c r="G25" s="58">
        <f t="shared" si="5"/>
        <v>69</v>
      </c>
      <c r="H25" s="43">
        <f t="shared" si="6"/>
        <v>0.32978723404255317</v>
      </c>
      <c r="I25" s="2">
        <f t="shared" si="7"/>
        <v>26</v>
      </c>
    </row>
    <row r="26" spans="1:9">
      <c r="A26" s="1" t="s">
        <v>52</v>
      </c>
      <c r="B26" s="1" t="s">
        <v>274</v>
      </c>
      <c r="C26" s="1" t="s">
        <v>53</v>
      </c>
      <c r="D26" s="2">
        <v>432</v>
      </c>
      <c r="E26" s="2">
        <v>73</v>
      </c>
      <c r="F26" s="41">
        <f t="shared" si="4"/>
        <v>505</v>
      </c>
      <c r="G26" s="58">
        <f t="shared" si="5"/>
        <v>26</v>
      </c>
      <c r="H26" s="43">
        <f t="shared" si="6"/>
        <v>0.14455445544554454</v>
      </c>
      <c r="I26" s="2">
        <f t="shared" si="7"/>
        <v>75</v>
      </c>
    </row>
    <row r="27" spans="1:9">
      <c r="A27" s="1" t="s">
        <v>54</v>
      </c>
      <c r="B27" s="1" t="s">
        <v>268</v>
      </c>
      <c r="C27" s="1" t="s">
        <v>55</v>
      </c>
      <c r="D27" s="2">
        <v>1231</v>
      </c>
      <c r="E27" s="2">
        <v>579</v>
      </c>
      <c r="F27" s="41">
        <f t="shared" si="4"/>
        <v>1810</v>
      </c>
      <c r="G27" s="58">
        <f t="shared" si="5"/>
        <v>4</v>
      </c>
      <c r="H27" s="43">
        <f t="shared" si="6"/>
        <v>0.31988950276243094</v>
      </c>
      <c r="I27" s="2">
        <f t="shared" si="7"/>
        <v>27</v>
      </c>
    </row>
    <row r="28" spans="1:9">
      <c r="A28" s="1" t="s">
        <v>56</v>
      </c>
      <c r="B28" s="1" t="s">
        <v>271</v>
      </c>
      <c r="C28" s="1" t="s">
        <v>57</v>
      </c>
      <c r="D28" s="2">
        <v>5</v>
      </c>
      <c r="E28" s="2">
        <v>4</v>
      </c>
      <c r="F28" s="41">
        <f t="shared" si="4"/>
        <v>9</v>
      </c>
      <c r="G28" s="58">
        <f t="shared" si="5"/>
        <v>81</v>
      </c>
      <c r="H28" s="43">
        <f t="shared" si="6"/>
        <v>0.44444444444444442</v>
      </c>
      <c r="I28" s="2">
        <f t="shared" si="7"/>
        <v>20</v>
      </c>
    </row>
    <row r="29" spans="1:9">
      <c r="A29" s="1" t="s">
        <v>58</v>
      </c>
      <c r="B29" s="1" t="s">
        <v>274</v>
      </c>
      <c r="C29" s="1" t="s">
        <v>59</v>
      </c>
      <c r="D29" s="2">
        <v>286</v>
      </c>
      <c r="E29" s="2">
        <v>89</v>
      </c>
      <c r="F29" s="41">
        <f t="shared" si="4"/>
        <v>375</v>
      </c>
      <c r="G29" s="58">
        <f t="shared" si="5"/>
        <v>37</v>
      </c>
      <c r="H29" s="43">
        <f t="shared" si="6"/>
        <v>0.23733333333333334</v>
      </c>
      <c r="I29" s="2">
        <f t="shared" si="7"/>
        <v>51</v>
      </c>
    </row>
    <row r="30" spans="1:9">
      <c r="A30" s="1" t="s">
        <v>60</v>
      </c>
      <c r="B30" s="1" t="s">
        <v>273</v>
      </c>
      <c r="C30" s="1" t="s">
        <v>61</v>
      </c>
      <c r="D30" s="2">
        <v>279</v>
      </c>
      <c r="E30" s="2">
        <v>97</v>
      </c>
      <c r="F30" s="41">
        <f t="shared" si="4"/>
        <v>376</v>
      </c>
      <c r="G30" s="58">
        <f t="shared" si="5"/>
        <v>36</v>
      </c>
      <c r="H30" s="43">
        <f t="shared" si="6"/>
        <v>0.25797872340425532</v>
      </c>
      <c r="I30" s="2">
        <f t="shared" si="7"/>
        <v>44</v>
      </c>
    </row>
    <row r="31" spans="1:9">
      <c r="A31" s="1" t="s">
        <v>62</v>
      </c>
      <c r="B31" s="1" t="s">
        <v>274</v>
      </c>
      <c r="C31" s="1" t="s">
        <v>63</v>
      </c>
      <c r="D31" s="2">
        <v>393</v>
      </c>
      <c r="E31" s="2">
        <v>101</v>
      </c>
      <c r="F31" s="41">
        <f t="shared" si="4"/>
        <v>494</v>
      </c>
      <c r="G31" s="58">
        <f t="shared" si="5"/>
        <v>27</v>
      </c>
      <c r="H31" s="43">
        <f t="shared" si="6"/>
        <v>0.20445344129554655</v>
      </c>
      <c r="I31" s="2">
        <f t="shared" si="7"/>
        <v>64</v>
      </c>
    </row>
    <row r="32" spans="1:9">
      <c r="A32" s="1" t="s">
        <v>64</v>
      </c>
      <c r="B32" s="1" t="s">
        <v>268</v>
      </c>
      <c r="C32" s="1" t="s">
        <v>65</v>
      </c>
      <c r="D32" s="2">
        <v>653</v>
      </c>
      <c r="E32" s="2">
        <v>251</v>
      </c>
      <c r="F32" s="41">
        <f t="shared" si="4"/>
        <v>904</v>
      </c>
      <c r="G32" s="58">
        <f t="shared" si="5"/>
        <v>12</v>
      </c>
      <c r="H32" s="43">
        <f t="shared" si="6"/>
        <v>0.27765486725663718</v>
      </c>
      <c r="I32" s="2">
        <f t="shared" si="7"/>
        <v>34</v>
      </c>
    </row>
    <row r="33" spans="1:9">
      <c r="A33" s="1" t="s">
        <v>66</v>
      </c>
      <c r="B33" s="1" t="s">
        <v>268</v>
      </c>
      <c r="C33" s="1" t="s">
        <v>67</v>
      </c>
      <c r="D33" s="2">
        <v>2313</v>
      </c>
      <c r="E33" s="2">
        <v>690</v>
      </c>
      <c r="F33" s="41">
        <f t="shared" si="4"/>
        <v>3003</v>
      </c>
      <c r="G33" s="58">
        <f t="shared" si="5"/>
        <v>1</v>
      </c>
      <c r="H33" s="43">
        <f t="shared" si="6"/>
        <v>0.22977022977022976</v>
      </c>
      <c r="I33" s="2">
        <f t="shared" si="7"/>
        <v>54</v>
      </c>
    </row>
    <row r="34" spans="1:9">
      <c r="A34" s="1" t="s">
        <v>68</v>
      </c>
      <c r="B34" s="1" t="s">
        <v>272</v>
      </c>
      <c r="C34" s="1" t="s">
        <v>69</v>
      </c>
      <c r="D34" s="2">
        <v>48</v>
      </c>
      <c r="E34" s="2">
        <v>84</v>
      </c>
      <c r="F34" s="41">
        <f t="shared" si="4"/>
        <v>132</v>
      </c>
      <c r="G34" s="58">
        <f t="shared" si="5"/>
        <v>63</v>
      </c>
      <c r="H34" s="43">
        <f t="shared" si="6"/>
        <v>0.63636363636363635</v>
      </c>
      <c r="I34" s="2">
        <f t="shared" si="7"/>
        <v>8</v>
      </c>
    </row>
    <row r="35" spans="1:9">
      <c r="A35" s="1" t="s">
        <v>70</v>
      </c>
      <c r="B35" s="1" t="s">
        <v>271</v>
      </c>
      <c r="C35" s="1" t="s">
        <v>71</v>
      </c>
      <c r="D35" s="2">
        <v>44</v>
      </c>
      <c r="E35" s="2">
        <v>75</v>
      </c>
      <c r="F35" s="41">
        <f t="shared" si="4"/>
        <v>119</v>
      </c>
      <c r="G35" s="58">
        <f t="shared" si="5"/>
        <v>65</v>
      </c>
      <c r="H35" s="43">
        <f t="shared" si="6"/>
        <v>0.63025210084033612</v>
      </c>
      <c r="I35" s="2">
        <f t="shared" si="7"/>
        <v>10</v>
      </c>
    </row>
    <row r="36" spans="1:9">
      <c r="A36" s="1" t="s">
        <v>72</v>
      </c>
      <c r="B36" s="1" t="s">
        <v>271</v>
      </c>
      <c r="C36" s="1" t="s">
        <v>73</v>
      </c>
      <c r="D36" s="2">
        <v>149</v>
      </c>
      <c r="E36" s="2">
        <v>255</v>
      </c>
      <c r="F36" s="41">
        <f t="shared" si="4"/>
        <v>404</v>
      </c>
      <c r="G36" s="58">
        <f t="shared" si="5"/>
        <v>34</v>
      </c>
      <c r="H36" s="43">
        <f t="shared" si="6"/>
        <v>0.63118811881188119</v>
      </c>
      <c r="I36" s="2">
        <f t="shared" si="7"/>
        <v>9</v>
      </c>
    </row>
    <row r="37" spans="1:9">
      <c r="A37" s="1" t="s">
        <v>74</v>
      </c>
      <c r="B37" s="1" t="s">
        <v>270</v>
      </c>
      <c r="C37" s="1" t="s">
        <v>75</v>
      </c>
      <c r="D37" s="2">
        <v>1321</v>
      </c>
      <c r="E37" s="2">
        <v>296</v>
      </c>
      <c r="F37" s="41">
        <f t="shared" si="4"/>
        <v>1617</v>
      </c>
      <c r="G37" s="58">
        <f t="shared" si="5"/>
        <v>9</v>
      </c>
      <c r="H37" s="43">
        <f t="shared" si="6"/>
        <v>0.18305504019789734</v>
      </c>
      <c r="I37" s="2">
        <f t="shared" si="7"/>
        <v>71</v>
      </c>
    </row>
    <row r="38" spans="1:9">
      <c r="A38" s="1" t="s">
        <v>76</v>
      </c>
      <c r="B38" s="1" t="s">
        <v>274</v>
      </c>
      <c r="C38" s="1" t="s">
        <v>77</v>
      </c>
      <c r="D38" s="2">
        <v>1</v>
      </c>
      <c r="E38" s="2">
        <v>237</v>
      </c>
      <c r="F38" s="41">
        <f t="shared" si="4"/>
        <v>238</v>
      </c>
      <c r="G38" s="58">
        <f t="shared" si="5"/>
        <v>50</v>
      </c>
      <c r="H38" s="43">
        <f t="shared" si="6"/>
        <v>0.99579831932773111</v>
      </c>
      <c r="I38" s="2">
        <f t="shared" si="7"/>
        <v>2</v>
      </c>
    </row>
    <row r="39" spans="1:9">
      <c r="A39" s="1" t="s">
        <v>78</v>
      </c>
      <c r="B39" s="1" t="s">
        <v>269</v>
      </c>
      <c r="C39" s="1" t="s">
        <v>79</v>
      </c>
      <c r="D39" s="2">
        <v>38</v>
      </c>
      <c r="E39" s="2">
        <v>61</v>
      </c>
      <c r="F39" s="41">
        <f t="shared" si="4"/>
        <v>99</v>
      </c>
      <c r="G39" s="58">
        <f t="shared" si="5"/>
        <v>68</v>
      </c>
      <c r="H39" s="43">
        <f t="shared" si="6"/>
        <v>0.61616161616161613</v>
      </c>
      <c r="I39" s="2">
        <f t="shared" si="7"/>
        <v>12</v>
      </c>
    </row>
    <row r="40" spans="1:9">
      <c r="A40" s="1" t="s">
        <v>80</v>
      </c>
      <c r="B40" s="1" t="s">
        <v>270</v>
      </c>
      <c r="C40" s="1" t="s">
        <v>81</v>
      </c>
      <c r="D40" s="2">
        <v>447</v>
      </c>
      <c r="E40" s="2">
        <v>196</v>
      </c>
      <c r="F40" s="41">
        <f t="shared" si="4"/>
        <v>643</v>
      </c>
      <c r="G40" s="58">
        <f t="shared" si="5"/>
        <v>17</v>
      </c>
      <c r="H40" s="43">
        <f t="shared" si="6"/>
        <v>0.30482115085536549</v>
      </c>
      <c r="I40" s="2">
        <f t="shared" si="7"/>
        <v>30</v>
      </c>
    </row>
    <row r="41" spans="1:9">
      <c r="A41" s="1" t="s">
        <v>82</v>
      </c>
      <c r="B41" s="1" t="s">
        <v>270</v>
      </c>
      <c r="C41" s="1" t="s">
        <v>83</v>
      </c>
      <c r="D41" s="2">
        <v>483</v>
      </c>
      <c r="E41" s="2">
        <v>61</v>
      </c>
      <c r="F41" s="41">
        <f t="shared" si="4"/>
        <v>544</v>
      </c>
      <c r="G41" s="58">
        <f t="shared" si="5"/>
        <v>23</v>
      </c>
      <c r="H41" s="43">
        <f t="shared" si="6"/>
        <v>0.11213235294117647</v>
      </c>
      <c r="I41" s="2">
        <f t="shared" si="7"/>
        <v>78</v>
      </c>
    </row>
    <row r="42" spans="1:9">
      <c r="A42" s="1" t="s">
        <v>84</v>
      </c>
      <c r="B42" s="1" t="s">
        <v>271</v>
      </c>
      <c r="C42" s="1" t="s">
        <v>85</v>
      </c>
      <c r="D42" s="2">
        <v>256</v>
      </c>
      <c r="E42" s="2">
        <v>161</v>
      </c>
      <c r="F42" s="41">
        <f t="shared" si="4"/>
        <v>417</v>
      </c>
      <c r="G42" s="58">
        <f t="shared" si="5"/>
        <v>32</v>
      </c>
      <c r="H42" s="43">
        <f t="shared" si="6"/>
        <v>0.38609112709832133</v>
      </c>
      <c r="I42" s="2">
        <f t="shared" si="7"/>
        <v>21</v>
      </c>
    </row>
    <row r="43" spans="1:9">
      <c r="A43" s="1" t="s">
        <v>86</v>
      </c>
      <c r="B43" s="1" t="s">
        <v>275</v>
      </c>
      <c r="C43" s="1" t="s">
        <v>87</v>
      </c>
      <c r="D43" s="2">
        <v>59</v>
      </c>
      <c r="E43" s="2">
        <v>20</v>
      </c>
      <c r="F43" s="41">
        <f t="shared" si="4"/>
        <v>79</v>
      </c>
      <c r="G43" s="58">
        <f t="shared" si="5"/>
        <v>70</v>
      </c>
      <c r="H43" s="43">
        <f t="shared" si="6"/>
        <v>0.25316455696202533</v>
      </c>
      <c r="I43" s="2">
        <f t="shared" si="7"/>
        <v>48</v>
      </c>
    </row>
    <row r="44" spans="1:9">
      <c r="A44" s="1" t="s">
        <v>88</v>
      </c>
      <c r="B44" s="1" t="s">
        <v>270</v>
      </c>
      <c r="C44" s="1" t="s">
        <v>89</v>
      </c>
      <c r="D44" s="2">
        <v>152</v>
      </c>
      <c r="E44" s="2">
        <v>85</v>
      </c>
      <c r="F44" s="41">
        <f t="shared" si="4"/>
        <v>237</v>
      </c>
      <c r="G44" s="58">
        <f t="shared" si="5"/>
        <v>51</v>
      </c>
      <c r="H44" s="43">
        <f t="shared" si="6"/>
        <v>0.35864978902953587</v>
      </c>
      <c r="I44" s="2">
        <f t="shared" si="7"/>
        <v>22</v>
      </c>
    </row>
    <row r="45" spans="1:9">
      <c r="A45" s="1" t="s">
        <v>90</v>
      </c>
      <c r="B45" s="1" t="s">
        <v>274</v>
      </c>
      <c r="C45" s="1" t="s">
        <v>91</v>
      </c>
      <c r="D45" s="2">
        <v>592</v>
      </c>
      <c r="E45" s="2">
        <v>211</v>
      </c>
      <c r="F45" s="41">
        <f t="shared" si="4"/>
        <v>803</v>
      </c>
      <c r="G45" s="58">
        <f t="shared" si="5"/>
        <v>13</v>
      </c>
      <c r="H45" s="43">
        <f t="shared" si="6"/>
        <v>0.26276463262764632</v>
      </c>
      <c r="I45" s="2">
        <f t="shared" si="7"/>
        <v>42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77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471</v>
      </c>
      <c r="E47" s="2">
        <v>120</v>
      </c>
      <c r="F47" s="41">
        <f t="shared" ref="F47:F87" si="8">SUM(D47:E47)</f>
        <v>591</v>
      </c>
      <c r="G47" s="58">
        <f t="shared" ref="G47:G87" si="9">_xlfn.RANK.EQ(F47,$F$12:$F$98,0)</f>
        <v>19</v>
      </c>
      <c r="H47" s="43">
        <f t="shared" ref="H47:H87" si="10">E47/F47</f>
        <v>0.20304568527918782</v>
      </c>
      <c r="I47" s="2">
        <f t="shared" ref="I47:I87" si="11">_xlfn.RANK.EQ(H47,$H$12:$H$98,0)</f>
        <v>67</v>
      </c>
    </row>
    <row r="48" spans="1:9">
      <c r="A48" s="1" t="s">
        <v>96</v>
      </c>
      <c r="B48" s="1" t="s">
        <v>270</v>
      </c>
      <c r="C48" s="1" t="s">
        <v>97</v>
      </c>
      <c r="D48" s="2">
        <v>373</v>
      </c>
      <c r="E48" s="2">
        <v>32</v>
      </c>
      <c r="F48" s="41">
        <f t="shared" si="8"/>
        <v>405</v>
      </c>
      <c r="G48" s="58">
        <f t="shared" si="9"/>
        <v>33</v>
      </c>
      <c r="H48" s="43">
        <f t="shared" si="10"/>
        <v>7.9012345679012344E-2</v>
      </c>
      <c r="I48" s="2">
        <f t="shared" si="11"/>
        <v>81</v>
      </c>
    </row>
    <row r="49" spans="1:9">
      <c r="A49" s="1" t="s">
        <v>98</v>
      </c>
      <c r="B49" s="1" t="s">
        <v>269</v>
      </c>
      <c r="C49" s="1" t="s">
        <v>99</v>
      </c>
      <c r="D49" s="2">
        <v>57</v>
      </c>
      <c r="E49" s="2">
        <v>49</v>
      </c>
      <c r="F49" s="41">
        <f t="shared" si="8"/>
        <v>106</v>
      </c>
      <c r="G49" s="58">
        <f t="shared" si="9"/>
        <v>67</v>
      </c>
      <c r="H49" s="43">
        <f t="shared" si="10"/>
        <v>0.46226415094339623</v>
      </c>
      <c r="I49" s="2">
        <f t="shared" si="11"/>
        <v>19</v>
      </c>
    </row>
    <row r="50" spans="1:9">
      <c r="A50" s="1" t="s">
        <v>100</v>
      </c>
      <c r="B50" s="1" t="s">
        <v>273</v>
      </c>
      <c r="C50" s="1" t="s">
        <v>101</v>
      </c>
      <c r="D50" s="2">
        <v>316</v>
      </c>
      <c r="E50" s="2">
        <v>81</v>
      </c>
      <c r="F50" s="41">
        <f t="shared" si="8"/>
        <v>397</v>
      </c>
      <c r="G50" s="58">
        <f t="shared" si="9"/>
        <v>35</v>
      </c>
      <c r="H50" s="43">
        <f t="shared" si="10"/>
        <v>0.20403022670025189</v>
      </c>
      <c r="I50" s="2">
        <f t="shared" si="11"/>
        <v>65</v>
      </c>
    </row>
    <row r="51" spans="1:9">
      <c r="A51" s="1" t="s">
        <v>102</v>
      </c>
      <c r="B51" s="1" t="s">
        <v>273</v>
      </c>
      <c r="C51" s="1" t="s">
        <v>103</v>
      </c>
      <c r="D51" s="2">
        <v>450</v>
      </c>
      <c r="E51" s="2">
        <v>123</v>
      </c>
      <c r="F51" s="41">
        <f t="shared" si="8"/>
        <v>573</v>
      </c>
      <c r="G51" s="58">
        <f t="shared" si="9"/>
        <v>20</v>
      </c>
      <c r="H51" s="43">
        <f t="shared" si="10"/>
        <v>0.21465968586387435</v>
      </c>
      <c r="I51" s="2">
        <f t="shared" si="11"/>
        <v>61</v>
      </c>
    </row>
    <row r="52" spans="1:9">
      <c r="A52" s="1" t="s">
        <v>104</v>
      </c>
      <c r="B52" s="1" t="s">
        <v>275</v>
      </c>
      <c r="C52" s="1" t="s">
        <v>105</v>
      </c>
      <c r="D52" s="2">
        <v>218</v>
      </c>
      <c r="E52" s="2">
        <v>40</v>
      </c>
      <c r="F52" s="41">
        <f t="shared" si="8"/>
        <v>258</v>
      </c>
      <c r="G52" s="58">
        <f t="shared" si="9"/>
        <v>47</v>
      </c>
      <c r="H52" s="43">
        <f t="shared" si="10"/>
        <v>0.15503875968992248</v>
      </c>
      <c r="I52" s="2">
        <f t="shared" si="11"/>
        <v>73</v>
      </c>
    </row>
    <row r="53" spans="1:9">
      <c r="A53" s="1" t="s">
        <v>106</v>
      </c>
      <c r="B53" s="1" t="s">
        <v>273</v>
      </c>
      <c r="C53" s="1" t="s">
        <v>107</v>
      </c>
      <c r="D53" s="2">
        <v>244</v>
      </c>
      <c r="E53" s="2">
        <v>33</v>
      </c>
      <c r="F53" s="41">
        <f t="shared" si="8"/>
        <v>277</v>
      </c>
      <c r="G53" s="58">
        <f t="shared" si="9"/>
        <v>45</v>
      </c>
      <c r="H53" s="43">
        <f t="shared" si="10"/>
        <v>0.11913357400722022</v>
      </c>
      <c r="I53" s="2">
        <f t="shared" si="11"/>
        <v>77</v>
      </c>
    </row>
    <row r="54" spans="1:9">
      <c r="A54" s="1" t="s">
        <v>108</v>
      </c>
      <c r="B54" s="1" t="s">
        <v>273</v>
      </c>
      <c r="C54" s="1" t="s">
        <v>109</v>
      </c>
      <c r="D54" s="2">
        <v>192</v>
      </c>
      <c r="E54" s="2">
        <v>52</v>
      </c>
      <c r="F54" s="41">
        <f t="shared" si="8"/>
        <v>244</v>
      </c>
      <c r="G54" s="58">
        <f t="shared" si="9"/>
        <v>49</v>
      </c>
      <c r="H54" s="43">
        <f t="shared" si="10"/>
        <v>0.21311475409836064</v>
      </c>
      <c r="I54" s="2">
        <f t="shared" si="11"/>
        <v>62</v>
      </c>
    </row>
    <row r="55" spans="1:9">
      <c r="A55" s="1" t="s">
        <v>110</v>
      </c>
      <c r="B55" s="1" t="s">
        <v>273</v>
      </c>
      <c r="C55" s="1" t="s">
        <v>111</v>
      </c>
      <c r="D55" s="2">
        <v>555</v>
      </c>
      <c r="E55" s="2">
        <v>154</v>
      </c>
      <c r="F55" s="41">
        <f t="shared" si="8"/>
        <v>709</v>
      </c>
      <c r="G55" s="58">
        <f t="shared" si="9"/>
        <v>16</v>
      </c>
      <c r="H55" s="43">
        <f t="shared" si="10"/>
        <v>0.21720733427362482</v>
      </c>
      <c r="I55" s="2">
        <f t="shared" si="11"/>
        <v>60</v>
      </c>
    </row>
    <row r="56" spans="1:9">
      <c r="A56" s="1" t="s">
        <v>112</v>
      </c>
      <c r="B56" s="1" t="s">
        <v>273</v>
      </c>
      <c r="C56" s="1" t="s">
        <v>113</v>
      </c>
      <c r="D56" s="2">
        <v>370</v>
      </c>
      <c r="E56" s="2">
        <v>166</v>
      </c>
      <c r="F56" s="41">
        <f t="shared" si="8"/>
        <v>536</v>
      </c>
      <c r="G56" s="58">
        <f t="shared" si="9"/>
        <v>24</v>
      </c>
      <c r="H56" s="43">
        <f t="shared" si="10"/>
        <v>0.30970149253731344</v>
      </c>
      <c r="I56" s="2">
        <f t="shared" si="11"/>
        <v>29</v>
      </c>
    </row>
    <row r="57" spans="1:9">
      <c r="A57" s="1" t="s">
        <v>114</v>
      </c>
      <c r="B57" s="1" t="s">
        <v>274</v>
      </c>
      <c r="C57" s="1" t="s">
        <v>115</v>
      </c>
      <c r="D57" s="2">
        <v>454</v>
      </c>
      <c r="E57" s="2">
        <v>100</v>
      </c>
      <c r="F57" s="41">
        <f t="shared" si="8"/>
        <v>554</v>
      </c>
      <c r="G57" s="58">
        <f t="shared" si="9"/>
        <v>22</v>
      </c>
      <c r="H57" s="43">
        <f t="shared" si="10"/>
        <v>0.18050541516245489</v>
      </c>
      <c r="I57" s="2">
        <f t="shared" si="11"/>
        <v>72</v>
      </c>
    </row>
    <row r="58" spans="1:9">
      <c r="A58" s="1" t="s">
        <v>116</v>
      </c>
      <c r="B58" s="1" t="s">
        <v>272</v>
      </c>
      <c r="C58" s="1" t="s">
        <v>117</v>
      </c>
      <c r="D58" s="2">
        <v>5</v>
      </c>
      <c r="E58" s="2">
        <v>12</v>
      </c>
      <c r="F58" s="41">
        <f t="shared" si="8"/>
        <v>17</v>
      </c>
      <c r="G58" s="58">
        <f t="shared" si="9"/>
        <v>78</v>
      </c>
      <c r="H58" s="43">
        <f t="shared" si="10"/>
        <v>0.70588235294117652</v>
      </c>
      <c r="I58" s="2">
        <f t="shared" si="11"/>
        <v>5</v>
      </c>
    </row>
    <row r="59" spans="1:9">
      <c r="A59" s="1" t="s">
        <v>118</v>
      </c>
      <c r="B59" s="1" t="s">
        <v>268</v>
      </c>
      <c r="C59" s="1" t="s">
        <v>119</v>
      </c>
      <c r="D59" s="2">
        <v>1292</v>
      </c>
      <c r="E59" s="2">
        <v>464</v>
      </c>
      <c r="F59" s="41">
        <f t="shared" si="8"/>
        <v>1756</v>
      </c>
      <c r="G59" s="58">
        <f t="shared" si="9"/>
        <v>6</v>
      </c>
      <c r="H59" s="43">
        <f t="shared" si="10"/>
        <v>0.26423690205011391</v>
      </c>
      <c r="I59" s="2">
        <f t="shared" si="11"/>
        <v>41</v>
      </c>
    </row>
    <row r="60" spans="1:9">
      <c r="A60" s="1" t="s">
        <v>120</v>
      </c>
      <c r="B60" s="1" t="s">
        <v>270</v>
      </c>
      <c r="C60" s="1" t="s">
        <v>121</v>
      </c>
      <c r="D60" s="2">
        <v>626</v>
      </c>
      <c r="E60" s="2">
        <v>109</v>
      </c>
      <c r="F60" s="41">
        <f t="shared" si="8"/>
        <v>735</v>
      </c>
      <c r="G60" s="58">
        <f t="shared" si="9"/>
        <v>15</v>
      </c>
      <c r="H60" s="43">
        <f t="shared" si="10"/>
        <v>0.14829931972789115</v>
      </c>
      <c r="I60" s="2">
        <f t="shared" si="11"/>
        <v>74</v>
      </c>
    </row>
    <row r="61" spans="1:9">
      <c r="A61" s="1" t="s">
        <v>122</v>
      </c>
      <c r="B61" s="1" t="s">
        <v>269</v>
      </c>
      <c r="C61" s="1" t="s">
        <v>123</v>
      </c>
      <c r="D61" s="2">
        <v>9</v>
      </c>
      <c r="E61" s="2">
        <v>28</v>
      </c>
      <c r="F61" s="41">
        <f t="shared" si="8"/>
        <v>37</v>
      </c>
      <c r="G61" s="58">
        <f t="shared" si="9"/>
        <v>75</v>
      </c>
      <c r="H61" s="43">
        <f t="shared" si="10"/>
        <v>0.7567567567567568</v>
      </c>
      <c r="I61" s="2">
        <f t="shared" si="11"/>
        <v>4</v>
      </c>
    </row>
    <row r="62" spans="1:9">
      <c r="A62" s="1" t="s">
        <v>124</v>
      </c>
      <c r="B62" s="1" t="s">
        <v>270</v>
      </c>
      <c r="C62" s="1" t="s">
        <v>125</v>
      </c>
      <c r="D62" s="2">
        <v>319</v>
      </c>
      <c r="E62" s="2">
        <v>36</v>
      </c>
      <c r="F62" s="41">
        <f t="shared" si="8"/>
        <v>355</v>
      </c>
      <c r="G62" s="58">
        <f t="shared" si="9"/>
        <v>38</v>
      </c>
      <c r="H62" s="43">
        <f t="shared" si="10"/>
        <v>0.10140845070422536</v>
      </c>
      <c r="I62" s="2">
        <f t="shared" si="11"/>
        <v>79</v>
      </c>
    </row>
    <row r="63" spans="1:9">
      <c r="A63" s="1" t="s">
        <v>126</v>
      </c>
      <c r="B63" s="1" t="s">
        <v>273</v>
      </c>
      <c r="C63" s="1" t="s">
        <v>127</v>
      </c>
      <c r="D63" s="2">
        <v>285</v>
      </c>
      <c r="E63" s="2">
        <v>68</v>
      </c>
      <c r="F63" s="41">
        <f t="shared" si="8"/>
        <v>353</v>
      </c>
      <c r="G63" s="58">
        <f t="shared" si="9"/>
        <v>39</v>
      </c>
      <c r="H63" s="43">
        <f t="shared" si="10"/>
        <v>0.19263456090651557</v>
      </c>
      <c r="I63" s="2">
        <f t="shared" si="11"/>
        <v>70</v>
      </c>
    </row>
    <row r="64" spans="1:9">
      <c r="A64" s="1" t="s">
        <v>128</v>
      </c>
      <c r="B64" s="1" t="s">
        <v>271</v>
      </c>
      <c r="C64" s="1" t="s">
        <v>129</v>
      </c>
      <c r="D64" s="2">
        <v>50</v>
      </c>
      <c r="E64" s="2">
        <v>14</v>
      </c>
      <c r="F64" s="41">
        <f t="shared" si="8"/>
        <v>64</v>
      </c>
      <c r="G64" s="58">
        <f t="shared" si="9"/>
        <v>71</v>
      </c>
      <c r="H64" s="43">
        <f t="shared" si="10"/>
        <v>0.21875</v>
      </c>
      <c r="I64" s="2">
        <f t="shared" si="11"/>
        <v>59</v>
      </c>
    </row>
    <row r="65" spans="1:9">
      <c r="A65" s="1" t="s">
        <v>130</v>
      </c>
      <c r="B65" s="1" t="s">
        <v>272</v>
      </c>
      <c r="C65" s="1" t="s">
        <v>131</v>
      </c>
      <c r="D65" s="2">
        <v>2</v>
      </c>
      <c r="E65" s="2">
        <v>9</v>
      </c>
      <c r="F65" s="41">
        <f t="shared" si="8"/>
        <v>11</v>
      </c>
      <c r="G65" s="58">
        <f t="shared" si="9"/>
        <v>79</v>
      </c>
      <c r="H65" s="43">
        <f t="shared" si="10"/>
        <v>0.81818181818181823</v>
      </c>
      <c r="I65" s="2">
        <f t="shared" si="11"/>
        <v>3</v>
      </c>
    </row>
    <row r="66" spans="1:9">
      <c r="A66" s="1" t="s">
        <v>132</v>
      </c>
      <c r="B66" s="1" t="s">
        <v>268</v>
      </c>
      <c r="C66" s="1" t="s">
        <v>133</v>
      </c>
      <c r="D66" s="2">
        <v>1681</v>
      </c>
      <c r="E66" s="2">
        <v>589</v>
      </c>
      <c r="F66" s="41">
        <f t="shared" si="8"/>
        <v>2270</v>
      </c>
      <c r="G66" s="58">
        <f t="shared" si="9"/>
        <v>2</v>
      </c>
      <c r="H66" s="43">
        <f t="shared" si="10"/>
        <v>0.25947136563876649</v>
      </c>
      <c r="I66" s="2">
        <f t="shared" si="11"/>
        <v>43</v>
      </c>
    </row>
    <row r="67" spans="1:9">
      <c r="A67" s="1" t="s">
        <v>134</v>
      </c>
      <c r="B67" s="1" t="s">
        <v>269</v>
      </c>
      <c r="C67" s="1" t="s">
        <v>135</v>
      </c>
      <c r="D67" s="2">
        <v>21</v>
      </c>
      <c r="E67" s="2">
        <v>22</v>
      </c>
      <c r="F67" s="41">
        <f t="shared" si="8"/>
        <v>43</v>
      </c>
      <c r="G67" s="58">
        <f t="shared" si="9"/>
        <v>74</v>
      </c>
      <c r="H67" s="43">
        <f t="shared" si="10"/>
        <v>0.51162790697674421</v>
      </c>
      <c r="I67" s="2">
        <f t="shared" si="11"/>
        <v>17</v>
      </c>
    </row>
    <row r="68" spans="1:9">
      <c r="A68" s="1" t="s">
        <v>136</v>
      </c>
      <c r="B68" s="1" t="s">
        <v>270</v>
      </c>
      <c r="C68" s="1" t="s">
        <v>137</v>
      </c>
      <c r="D68" s="2">
        <v>366</v>
      </c>
      <c r="E68" s="2">
        <v>140</v>
      </c>
      <c r="F68" s="41">
        <f t="shared" si="8"/>
        <v>506</v>
      </c>
      <c r="G68" s="58">
        <f t="shared" si="9"/>
        <v>25</v>
      </c>
      <c r="H68" s="43">
        <f t="shared" si="10"/>
        <v>0.27667984189723321</v>
      </c>
      <c r="I68" s="2">
        <f t="shared" si="11"/>
        <v>35</v>
      </c>
    </row>
    <row r="69" spans="1:9">
      <c r="A69" s="1" t="s">
        <v>138</v>
      </c>
      <c r="B69" s="1" t="s">
        <v>268</v>
      </c>
      <c r="C69" s="1" t="s">
        <v>139</v>
      </c>
      <c r="D69" s="2">
        <v>1534</v>
      </c>
      <c r="E69" s="2">
        <v>566</v>
      </c>
      <c r="F69" s="41">
        <f t="shared" si="8"/>
        <v>2100</v>
      </c>
      <c r="G69" s="58">
        <f t="shared" si="9"/>
        <v>3</v>
      </c>
      <c r="H69" s="43">
        <f t="shared" si="10"/>
        <v>0.2695238095238095</v>
      </c>
      <c r="I69" s="2">
        <f t="shared" si="11"/>
        <v>38</v>
      </c>
    </row>
    <row r="70" spans="1:9">
      <c r="A70" s="1" t="s">
        <v>140</v>
      </c>
      <c r="B70" s="1" t="s">
        <v>269</v>
      </c>
      <c r="C70" s="1" t="s">
        <v>141</v>
      </c>
      <c r="D70" s="2">
        <v>24</v>
      </c>
      <c r="E70" s="2">
        <v>29</v>
      </c>
      <c r="F70" s="41">
        <f t="shared" si="8"/>
        <v>53</v>
      </c>
      <c r="G70" s="58">
        <f t="shared" si="9"/>
        <v>73</v>
      </c>
      <c r="H70" s="43">
        <f t="shared" si="10"/>
        <v>0.54716981132075471</v>
      </c>
      <c r="I70" s="2">
        <f t="shared" si="11"/>
        <v>15</v>
      </c>
    </row>
    <row r="71" spans="1:9">
      <c r="A71" s="1" t="s">
        <v>142</v>
      </c>
      <c r="B71" s="1" t="s">
        <v>268</v>
      </c>
      <c r="C71" s="1" t="s">
        <v>143</v>
      </c>
      <c r="D71" s="2">
        <v>773</v>
      </c>
      <c r="E71" s="2">
        <v>416</v>
      </c>
      <c r="F71" s="41">
        <f t="shared" si="8"/>
        <v>1189</v>
      </c>
      <c r="G71" s="58">
        <f t="shared" si="9"/>
        <v>10</v>
      </c>
      <c r="H71" s="43">
        <f t="shared" si="10"/>
        <v>0.34987384356602186</v>
      </c>
      <c r="I71" s="2">
        <f t="shared" si="11"/>
        <v>23</v>
      </c>
    </row>
    <row r="72" spans="1:9">
      <c r="A72" s="1" t="s">
        <v>144</v>
      </c>
      <c r="B72" s="1" t="s">
        <v>269</v>
      </c>
      <c r="C72" s="1" t="s">
        <v>145</v>
      </c>
      <c r="D72" s="2">
        <v>59</v>
      </c>
      <c r="E72" s="2">
        <v>105</v>
      </c>
      <c r="F72" s="41">
        <f t="shared" si="8"/>
        <v>164</v>
      </c>
      <c r="G72" s="58">
        <f t="shared" si="9"/>
        <v>61</v>
      </c>
      <c r="H72" s="43">
        <f t="shared" si="10"/>
        <v>0.6402439024390244</v>
      </c>
      <c r="I72" s="2">
        <f t="shared" si="11"/>
        <v>7</v>
      </c>
    </row>
    <row r="73" spans="1:9">
      <c r="A73" s="1" t="s">
        <v>146</v>
      </c>
      <c r="B73" s="1" t="s">
        <v>269</v>
      </c>
      <c r="C73" s="1" t="s">
        <v>147</v>
      </c>
      <c r="D73" s="2">
        <v>15</v>
      </c>
      <c r="E73" s="2">
        <v>13</v>
      </c>
      <c r="F73" s="41">
        <f t="shared" si="8"/>
        <v>28</v>
      </c>
      <c r="G73" s="58">
        <f t="shared" si="9"/>
        <v>76</v>
      </c>
      <c r="H73" s="43">
        <f t="shared" si="10"/>
        <v>0.4642857142857143</v>
      </c>
      <c r="I73" s="2">
        <f t="shared" si="11"/>
        <v>18</v>
      </c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178</v>
      </c>
      <c r="F74" s="41">
        <f t="shared" si="8"/>
        <v>178</v>
      </c>
      <c r="G74" s="58">
        <f t="shared" si="9"/>
        <v>59</v>
      </c>
      <c r="H74" s="43">
        <f t="shared" si="10"/>
        <v>1</v>
      </c>
      <c r="I74" s="2">
        <f t="shared" si="11"/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255</v>
      </c>
      <c r="E75" s="2">
        <v>65</v>
      </c>
      <c r="F75" s="41">
        <f t="shared" si="8"/>
        <v>320</v>
      </c>
      <c r="G75" s="58">
        <f t="shared" si="9"/>
        <v>43</v>
      </c>
      <c r="H75" s="43">
        <f t="shared" si="10"/>
        <v>0.203125</v>
      </c>
      <c r="I75" s="2">
        <f t="shared" si="11"/>
        <v>66</v>
      </c>
    </row>
    <row r="76" spans="1:9">
      <c r="A76" s="1" t="s">
        <v>152</v>
      </c>
      <c r="B76" s="1" t="s">
        <v>274</v>
      </c>
      <c r="C76" s="1" t="s">
        <v>153</v>
      </c>
      <c r="D76" s="2">
        <v>149</v>
      </c>
      <c r="E76" s="2">
        <v>58</v>
      </c>
      <c r="F76" s="41">
        <f t="shared" si="8"/>
        <v>207</v>
      </c>
      <c r="G76" s="58">
        <f t="shared" si="9"/>
        <v>57</v>
      </c>
      <c r="H76" s="43">
        <f t="shared" si="10"/>
        <v>0.28019323671497587</v>
      </c>
      <c r="I76" s="2">
        <f t="shared" si="11"/>
        <v>33</v>
      </c>
    </row>
    <row r="77" spans="1:9">
      <c r="A77" s="1" t="s">
        <v>154</v>
      </c>
      <c r="B77" s="1" t="s">
        <v>273</v>
      </c>
      <c r="C77" s="1" t="s">
        <v>155</v>
      </c>
      <c r="D77" s="2">
        <v>237</v>
      </c>
      <c r="E77" s="2">
        <v>87</v>
      </c>
      <c r="F77" s="41">
        <f t="shared" si="8"/>
        <v>324</v>
      </c>
      <c r="G77" s="58">
        <f t="shared" si="9"/>
        <v>42</v>
      </c>
      <c r="H77" s="43">
        <f t="shared" si="10"/>
        <v>0.26851851851851855</v>
      </c>
      <c r="I77" s="2">
        <f t="shared" si="11"/>
        <v>39</v>
      </c>
    </row>
    <row r="78" spans="1:9">
      <c r="A78" s="1" t="s">
        <v>156</v>
      </c>
      <c r="B78" s="1" t="s">
        <v>273</v>
      </c>
      <c r="C78" s="1" t="s">
        <v>157</v>
      </c>
      <c r="D78" s="2">
        <v>170</v>
      </c>
      <c r="E78" s="2">
        <v>85</v>
      </c>
      <c r="F78" s="41">
        <f t="shared" si="8"/>
        <v>255</v>
      </c>
      <c r="G78" s="58">
        <f t="shared" si="9"/>
        <v>48</v>
      </c>
      <c r="H78" s="43">
        <f t="shared" si="10"/>
        <v>0.33333333333333331</v>
      </c>
      <c r="I78" s="2">
        <f t="shared" si="11"/>
        <v>24</v>
      </c>
    </row>
    <row r="79" spans="1:9">
      <c r="A79" s="1" t="s">
        <v>158</v>
      </c>
      <c r="B79" s="1" t="s">
        <v>268</v>
      </c>
      <c r="C79" s="1" t="s">
        <v>159</v>
      </c>
      <c r="D79" s="2">
        <v>576</v>
      </c>
      <c r="E79" s="2">
        <v>220</v>
      </c>
      <c r="F79" s="41">
        <f t="shared" si="8"/>
        <v>796</v>
      </c>
      <c r="G79" s="58">
        <f t="shared" si="9"/>
        <v>14</v>
      </c>
      <c r="H79" s="43">
        <f t="shared" si="10"/>
        <v>0.27638190954773867</v>
      </c>
      <c r="I79" s="2">
        <f t="shared" si="11"/>
        <v>36</v>
      </c>
    </row>
    <row r="80" spans="1:9">
      <c r="A80" s="1" t="s">
        <v>160</v>
      </c>
      <c r="B80" s="1" t="s">
        <v>268</v>
      </c>
      <c r="C80" s="1" t="s">
        <v>161</v>
      </c>
      <c r="D80" s="2">
        <v>704</v>
      </c>
      <c r="E80" s="2">
        <v>318</v>
      </c>
      <c r="F80" s="41">
        <f t="shared" si="8"/>
        <v>1022</v>
      </c>
      <c r="G80" s="58">
        <f t="shared" si="9"/>
        <v>11</v>
      </c>
      <c r="H80" s="43">
        <f t="shared" si="10"/>
        <v>0.31115459882583169</v>
      </c>
      <c r="I80" s="2">
        <f t="shared" si="11"/>
        <v>28</v>
      </c>
    </row>
    <row r="81" spans="1:9">
      <c r="A81" s="1" t="s">
        <v>162</v>
      </c>
      <c r="B81" s="1" t="s">
        <v>273</v>
      </c>
      <c r="C81" s="1" t="s">
        <v>163</v>
      </c>
      <c r="D81" s="2">
        <v>335</v>
      </c>
      <c r="E81" s="2">
        <v>99</v>
      </c>
      <c r="F81" s="41">
        <f t="shared" si="8"/>
        <v>434</v>
      </c>
      <c r="G81" s="58">
        <f t="shared" si="9"/>
        <v>31</v>
      </c>
      <c r="H81" s="43">
        <f t="shared" si="10"/>
        <v>0.22811059907834103</v>
      </c>
      <c r="I81" s="2">
        <f t="shared" si="11"/>
        <v>55</v>
      </c>
    </row>
    <row r="82" spans="1:9">
      <c r="A82" s="1" t="s">
        <v>164</v>
      </c>
      <c r="B82" s="1" t="s">
        <v>273</v>
      </c>
      <c r="C82" s="1" t="s">
        <v>165</v>
      </c>
      <c r="D82" s="2">
        <v>351</v>
      </c>
      <c r="E82" s="2">
        <v>121</v>
      </c>
      <c r="F82" s="41">
        <f t="shared" si="8"/>
        <v>472</v>
      </c>
      <c r="G82" s="58">
        <f t="shared" si="9"/>
        <v>29</v>
      </c>
      <c r="H82" s="43">
        <f t="shared" si="10"/>
        <v>0.25635593220338981</v>
      </c>
      <c r="I82" s="2">
        <f t="shared" si="11"/>
        <v>45</v>
      </c>
    </row>
    <row r="83" spans="1:9">
      <c r="A83" s="1" t="s">
        <v>166</v>
      </c>
      <c r="B83" s="1" t="s">
        <v>269</v>
      </c>
      <c r="C83" s="1" t="s">
        <v>167</v>
      </c>
      <c r="D83" s="2">
        <v>50</v>
      </c>
      <c r="E83" s="2">
        <v>57</v>
      </c>
      <c r="F83" s="41">
        <f t="shared" si="8"/>
        <v>107</v>
      </c>
      <c r="G83" s="58">
        <f t="shared" si="9"/>
        <v>66</v>
      </c>
      <c r="H83" s="43">
        <f t="shared" si="10"/>
        <v>0.53271028037383172</v>
      </c>
      <c r="I83" s="2">
        <f t="shared" si="11"/>
        <v>16</v>
      </c>
    </row>
    <row r="84" spans="1:9">
      <c r="A84" s="1" t="s">
        <v>168</v>
      </c>
      <c r="B84" s="1" t="s">
        <v>273</v>
      </c>
      <c r="C84" s="1" t="s">
        <v>169</v>
      </c>
      <c r="D84" s="2">
        <v>128</v>
      </c>
      <c r="E84" s="2">
        <v>63</v>
      </c>
      <c r="F84" s="41">
        <f t="shared" si="8"/>
        <v>191</v>
      </c>
      <c r="G84" s="58">
        <f t="shared" si="9"/>
        <v>58</v>
      </c>
      <c r="H84" s="43">
        <f t="shared" si="10"/>
        <v>0.32984293193717279</v>
      </c>
      <c r="I84" s="2">
        <f t="shared" si="11"/>
        <v>25</v>
      </c>
    </row>
    <row r="85" spans="1:9">
      <c r="A85" s="1" t="s">
        <v>170</v>
      </c>
      <c r="B85" s="1" t="s">
        <v>273</v>
      </c>
      <c r="C85" s="1" t="s">
        <v>171</v>
      </c>
      <c r="D85" s="2">
        <v>259</v>
      </c>
      <c r="E85" s="2">
        <v>73</v>
      </c>
      <c r="F85" s="41">
        <f t="shared" si="8"/>
        <v>332</v>
      </c>
      <c r="G85" s="58">
        <f t="shared" si="9"/>
        <v>41</v>
      </c>
      <c r="H85" s="43">
        <f t="shared" si="10"/>
        <v>0.21987951807228914</v>
      </c>
      <c r="I85" s="2">
        <f t="shared" si="11"/>
        <v>58</v>
      </c>
    </row>
    <row r="86" spans="1:9">
      <c r="A86" s="13" t="s">
        <v>172</v>
      </c>
      <c r="B86" s="13" t="s">
        <v>273</v>
      </c>
      <c r="C86" s="13" t="s">
        <v>173</v>
      </c>
      <c r="D86" s="48">
        <v>105</v>
      </c>
      <c r="E86" s="48">
        <v>41</v>
      </c>
      <c r="F86" s="49">
        <f t="shared" si="8"/>
        <v>146</v>
      </c>
      <c r="G86" s="59">
        <f t="shared" si="9"/>
        <v>62</v>
      </c>
      <c r="H86" s="51">
        <f t="shared" si="10"/>
        <v>0.28082191780821919</v>
      </c>
      <c r="I86" s="48">
        <f t="shared" si="11"/>
        <v>32</v>
      </c>
    </row>
    <row r="87" spans="1:9">
      <c r="A87" s="1" t="s">
        <v>174</v>
      </c>
      <c r="B87" s="1" t="s">
        <v>270</v>
      </c>
      <c r="C87" s="1" t="s">
        <v>175</v>
      </c>
      <c r="D87" s="2">
        <v>580</v>
      </c>
      <c r="E87" s="2">
        <v>46</v>
      </c>
      <c r="F87" s="41">
        <f t="shared" si="8"/>
        <v>626</v>
      </c>
      <c r="G87" s="58">
        <f t="shared" si="9"/>
        <v>18</v>
      </c>
      <c r="H87" s="43">
        <f t="shared" si="10"/>
        <v>7.3482428115015971E-2</v>
      </c>
      <c r="I87" s="2">
        <f t="shared" si="11"/>
        <v>82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77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1383</v>
      </c>
      <c r="E89" s="2">
        <v>420</v>
      </c>
      <c r="F89" s="41">
        <f t="shared" ref="F89:F97" si="12">SUM(D89:E89)</f>
        <v>1803</v>
      </c>
      <c r="G89" s="58">
        <f t="shared" ref="G89:G97" si="13">_xlfn.RANK.EQ(F89,$F$12:$F$98,0)</f>
        <v>5</v>
      </c>
      <c r="H89" s="43">
        <f t="shared" ref="H89:H97" si="14">E89/F89</f>
        <v>0.23294509151414308</v>
      </c>
      <c r="I89" s="2">
        <f t="shared" ref="I89:I97" si="15">_xlfn.RANK.EQ(H89,$H$12:$H$98,0)</f>
        <v>52</v>
      </c>
    </row>
    <row r="90" spans="1:9">
      <c r="A90" s="1" t="s">
        <v>180</v>
      </c>
      <c r="B90" s="1" t="s">
        <v>273</v>
      </c>
      <c r="C90" s="1" t="s">
        <v>181</v>
      </c>
      <c r="D90" s="2">
        <v>206</v>
      </c>
      <c r="E90" s="2">
        <v>65</v>
      </c>
      <c r="F90" s="41">
        <f t="shared" si="12"/>
        <v>271</v>
      </c>
      <c r="G90" s="58">
        <f t="shared" si="13"/>
        <v>46</v>
      </c>
      <c r="H90" s="43">
        <f t="shared" si="14"/>
        <v>0.23985239852398524</v>
      </c>
      <c r="I90" s="2">
        <f t="shared" si="15"/>
        <v>50</v>
      </c>
    </row>
    <row r="91" spans="1:9">
      <c r="A91" s="1" t="s">
        <v>182</v>
      </c>
      <c r="B91" s="1" t="s">
        <v>273</v>
      </c>
      <c r="C91" s="1" t="s">
        <v>183</v>
      </c>
      <c r="D91" s="2">
        <v>238</v>
      </c>
      <c r="E91" s="2">
        <v>102</v>
      </c>
      <c r="F91" s="41">
        <f t="shared" si="12"/>
        <v>340</v>
      </c>
      <c r="G91" s="58">
        <f t="shared" si="13"/>
        <v>40</v>
      </c>
      <c r="H91" s="43">
        <f t="shared" si="14"/>
        <v>0.3</v>
      </c>
      <c r="I91" s="2">
        <f t="shared" si="15"/>
        <v>31</v>
      </c>
    </row>
    <row r="92" spans="1:9">
      <c r="A92" s="1" t="s">
        <v>184</v>
      </c>
      <c r="B92" s="1" t="s">
        <v>273</v>
      </c>
      <c r="C92" s="1" t="s">
        <v>185</v>
      </c>
      <c r="D92" s="2">
        <v>445</v>
      </c>
      <c r="E92" s="2">
        <v>113</v>
      </c>
      <c r="F92" s="41">
        <f t="shared" si="12"/>
        <v>558</v>
      </c>
      <c r="G92" s="58">
        <f t="shared" si="13"/>
        <v>21</v>
      </c>
      <c r="H92" s="43">
        <f t="shared" si="14"/>
        <v>0.2025089605734767</v>
      </c>
      <c r="I92" s="2">
        <f t="shared" si="15"/>
        <v>68</v>
      </c>
    </row>
    <row r="93" spans="1:9">
      <c r="A93" s="1" t="s">
        <v>186</v>
      </c>
      <c r="B93" s="1" t="s">
        <v>273</v>
      </c>
      <c r="C93" s="1" t="s">
        <v>187</v>
      </c>
      <c r="D93" s="2">
        <v>122</v>
      </c>
      <c r="E93" s="2">
        <v>44</v>
      </c>
      <c r="F93" s="41">
        <f t="shared" si="12"/>
        <v>166</v>
      </c>
      <c r="G93" s="58">
        <f t="shared" si="13"/>
        <v>60</v>
      </c>
      <c r="H93" s="43">
        <f t="shared" si="14"/>
        <v>0.26506024096385544</v>
      </c>
      <c r="I93" s="2">
        <f t="shared" si="15"/>
        <v>40</v>
      </c>
    </row>
    <row r="94" spans="1:9">
      <c r="A94" s="1" t="s">
        <v>188</v>
      </c>
      <c r="B94" s="1" t="s">
        <v>273</v>
      </c>
      <c r="C94" s="1" t="s">
        <v>189</v>
      </c>
      <c r="D94" s="2">
        <v>178</v>
      </c>
      <c r="E94" s="2">
        <v>52</v>
      </c>
      <c r="F94" s="41">
        <f t="shared" si="12"/>
        <v>230</v>
      </c>
      <c r="G94" s="58">
        <f t="shared" si="13"/>
        <v>54</v>
      </c>
      <c r="H94" s="43">
        <f t="shared" si="14"/>
        <v>0.22608695652173913</v>
      </c>
      <c r="I94" s="2">
        <f t="shared" si="15"/>
        <v>56</v>
      </c>
    </row>
    <row r="95" spans="1:9">
      <c r="A95" s="1" t="s">
        <v>190</v>
      </c>
      <c r="B95" s="1" t="s">
        <v>273</v>
      </c>
      <c r="C95" s="1" t="s">
        <v>191</v>
      </c>
      <c r="D95" s="2">
        <v>360</v>
      </c>
      <c r="E95" s="2">
        <v>123</v>
      </c>
      <c r="F95" s="41">
        <f t="shared" si="12"/>
        <v>483</v>
      </c>
      <c r="G95" s="58">
        <f t="shared" si="13"/>
        <v>28</v>
      </c>
      <c r="H95" s="43">
        <f t="shared" si="14"/>
        <v>0.25465838509316768</v>
      </c>
      <c r="I95" s="2">
        <f t="shared" si="15"/>
        <v>47</v>
      </c>
    </row>
    <row r="96" spans="1:9">
      <c r="A96" s="1" t="s">
        <v>192</v>
      </c>
      <c r="B96" s="1" t="s">
        <v>270</v>
      </c>
      <c r="C96" s="1" t="s">
        <v>193</v>
      </c>
      <c r="D96" s="2">
        <v>19</v>
      </c>
      <c r="E96" s="2">
        <v>1</v>
      </c>
      <c r="F96" s="41">
        <f t="shared" si="12"/>
        <v>20</v>
      </c>
      <c r="G96" s="58">
        <f t="shared" si="13"/>
        <v>77</v>
      </c>
      <c r="H96" s="43">
        <f t="shared" si="14"/>
        <v>0.05</v>
      </c>
      <c r="I96" s="2">
        <f t="shared" si="15"/>
        <v>83</v>
      </c>
    </row>
    <row r="97" spans="1:9">
      <c r="A97" s="1" t="s">
        <v>194</v>
      </c>
      <c r="B97" s="1" t="s">
        <v>273</v>
      </c>
      <c r="C97" s="1" t="s">
        <v>195</v>
      </c>
      <c r="D97" s="2">
        <v>166</v>
      </c>
      <c r="E97" s="2">
        <v>57</v>
      </c>
      <c r="F97" s="41">
        <f t="shared" si="12"/>
        <v>223</v>
      </c>
      <c r="G97" s="58">
        <f t="shared" si="13"/>
        <v>55</v>
      </c>
      <c r="H97" s="43">
        <f t="shared" si="14"/>
        <v>0.2556053811659193</v>
      </c>
      <c r="I97" s="2">
        <f t="shared" si="15"/>
        <v>46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30872</v>
      </c>
      <c r="E99" s="267">
        <f t="shared" ref="E99:F99" si="16">SUM(E12:E97)</f>
        <v>10940</v>
      </c>
      <c r="F99" s="268">
        <f t="shared" si="16"/>
        <v>41812</v>
      </c>
    </row>
  </sheetData>
  <autoFilter ref="A11:M11" xr:uid="{00000000-0009-0000-0000-00001A000000}">
    <sortState xmlns:xlrd2="http://schemas.microsoft.com/office/spreadsheetml/2017/richdata2" ref="A12:M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A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7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236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102</v>
      </c>
      <c r="E6" s="53">
        <f>INDEX(E12:E97,MATCH(C6,C12:C97,0),0)</f>
        <v>57</v>
      </c>
      <c r="F6" s="53">
        <f>SUM(D6:E6)</f>
        <v>159</v>
      </c>
      <c r="G6" s="54">
        <f>_xlfn.RANK.EQ(F6,$F$12:$F$97,0)</f>
        <v>62</v>
      </c>
      <c r="H6" s="55">
        <f>E6/F6</f>
        <v>0.35849056603773582</v>
      </c>
      <c r="I6" s="56">
        <f>_xlfn.RANK.EQ(H6,$H$12:$H$97,0)</f>
        <v>20</v>
      </c>
    </row>
    <row r="7" spans="1:13">
      <c r="C7" s="24" t="s">
        <v>20</v>
      </c>
      <c r="D7" s="97">
        <f>ROUND(SUMIF($B$12:$B$97,"G",D12:D97)/(COUNTIFS(B12:B97,"G",D12:D97,"&lt;&gt;")),1)</f>
        <v>284.5</v>
      </c>
      <c r="E7" s="98">
        <f>ROUND(SUMIF($B$12:$B$97,"G",E12:E97)/(COUNTIFS(B12:B97,"G",D12:D97,"&lt;&gt;")),1)</f>
        <v>85.9</v>
      </c>
      <c r="F7" s="98">
        <f>ROUND(SUM(D7:E7),1)</f>
        <v>370.4</v>
      </c>
      <c r="G7" s="26"/>
      <c r="H7" s="27">
        <f>E7/F7</f>
        <v>0.23191144708423328</v>
      </c>
      <c r="I7" s="28"/>
    </row>
    <row r="8" spans="1:13" ht="14.25" thickBot="1">
      <c r="C8" s="29" t="s">
        <v>21</v>
      </c>
      <c r="D8" s="99">
        <f>ROUND(AVERAGE(D12:D97),1)</f>
        <v>380.1</v>
      </c>
      <c r="E8" s="100">
        <f>ROUND(AVERAGE(E12:E97),1)</f>
        <v>136.9</v>
      </c>
      <c r="F8" s="100">
        <f>ROUND(SUM(D8:E8),1)</f>
        <v>517</v>
      </c>
      <c r="G8" s="32"/>
      <c r="H8" s="33">
        <f>E8/F8</f>
        <v>0.26479690522243715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2022年度（基準日：５月１日）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57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1223</v>
      </c>
      <c r="E12" s="2">
        <v>502</v>
      </c>
      <c r="F12" s="41">
        <f t="shared" ref="F12:F45" si="0">SUM(D12:E12)</f>
        <v>1725</v>
      </c>
      <c r="G12" s="58">
        <f t="shared" ref="G12:G45" si="1">_xlfn.RANK.EQ(F12,$F$12:$F$98,0)</f>
        <v>8</v>
      </c>
      <c r="H12" s="43">
        <f t="shared" ref="H12:H21" si="2">E12/F12</f>
        <v>0.29101449275362318</v>
      </c>
      <c r="I12" s="2">
        <f t="shared" ref="I12:I45" si="3">_xlfn.RANK.EQ(H12,$H$12:$H$98,0)</f>
        <v>30</v>
      </c>
    </row>
    <row r="13" spans="1:13">
      <c r="A13" s="1" t="s">
        <v>26</v>
      </c>
      <c r="B13" s="1" t="s">
        <v>269</v>
      </c>
      <c r="C13" s="1" t="s">
        <v>27</v>
      </c>
      <c r="D13" s="2">
        <v>4</v>
      </c>
      <c r="E13" s="2">
        <v>5</v>
      </c>
      <c r="F13" s="41">
        <f t="shared" si="0"/>
        <v>9</v>
      </c>
      <c r="G13" s="58">
        <f t="shared" si="1"/>
        <v>79</v>
      </c>
      <c r="H13" s="43">
        <f t="shared" si="2"/>
        <v>0.55555555555555558</v>
      </c>
      <c r="I13" s="2">
        <f t="shared" si="3"/>
        <v>14</v>
      </c>
    </row>
    <row r="14" spans="1:13">
      <c r="A14" s="1" t="s">
        <v>28</v>
      </c>
      <c r="B14" s="1" t="s">
        <v>270</v>
      </c>
      <c r="C14" s="1" t="s">
        <v>29</v>
      </c>
      <c r="D14" s="2">
        <v>222</v>
      </c>
      <c r="E14" s="2">
        <v>28</v>
      </c>
      <c r="F14" s="41">
        <f t="shared" si="0"/>
        <v>250</v>
      </c>
      <c r="G14" s="58">
        <f t="shared" si="1"/>
        <v>51</v>
      </c>
      <c r="H14" s="43">
        <f t="shared" si="2"/>
        <v>0.112</v>
      </c>
      <c r="I14" s="2">
        <f t="shared" si="3"/>
        <v>78</v>
      </c>
    </row>
    <row r="15" spans="1:13">
      <c r="A15" s="1" t="s">
        <v>30</v>
      </c>
      <c r="B15" s="1" t="s">
        <v>271</v>
      </c>
      <c r="C15" s="1" t="s">
        <v>31</v>
      </c>
      <c r="D15" s="2">
        <v>2</v>
      </c>
      <c r="E15" s="2">
        <v>1</v>
      </c>
      <c r="F15" s="41">
        <f t="shared" si="0"/>
        <v>3</v>
      </c>
      <c r="G15" s="58">
        <f t="shared" si="1"/>
        <v>82</v>
      </c>
      <c r="H15" s="43">
        <f t="shared" si="2"/>
        <v>0.33333333333333331</v>
      </c>
      <c r="I15" s="2">
        <f t="shared" si="3"/>
        <v>27</v>
      </c>
    </row>
    <row r="16" spans="1:13">
      <c r="A16" s="1" t="s">
        <v>32</v>
      </c>
      <c r="B16" s="1" t="s">
        <v>270</v>
      </c>
      <c r="C16" s="1" t="s">
        <v>33</v>
      </c>
      <c r="D16" s="2">
        <v>25</v>
      </c>
      <c r="E16" s="2">
        <v>27</v>
      </c>
      <c r="F16" s="41">
        <f t="shared" si="0"/>
        <v>52</v>
      </c>
      <c r="G16" s="58">
        <f t="shared" si="1"/>
        <v>71</v>
      </c>
      <c r="H16" s="43">
        <f t="shared" si="2"/>
        <v>0.51923076923076927</v>
      </c>
      <c r="I16" s="2">
        <f t="shared" si="3"/>
        <v>17</v>
      </c>
    </row>
    <row r="17" spans="1:9">
      <c r="A17" s="1" t="s">
        <v>34</v>
      </c>
      <c r="B17" s="1" t="s">
        <v>270</v>
      </c>
      <c r="C17" s="1" t="s">
        <v>35</v>
      </c>
      <c r="D17" s="2">
        <v>116</v>
      </c>
      <c r="E17" s="2">
        <v>13</v>
      </c>
      <c r="F17" s="41">
        <f t="shared" si="0"/>
        <v>129</v>
      </c>
      <c r="G17" s="58">
        <f t="shared" si="1"/>
        <v>64</v>
      </c>
      <c r="H17" s="43">
        <f t="shared" si="2"/>
        <v>0.10077519379844961</v>
      </c>
      <c r="I17" s="2">
        <f t="shared" si="3"/>
        <v>81</v>
      </c>
    </row>
    <row r="18" spans="1:9">
      <c r="A18" s="1" t="s">
        <v>36</v>
      </c>
      <c r="B18" s="1" t="s">
        <v>272</v>
      </c>
      <c r="C18" s="1" t="s">
        <v>37</v>
      </c>
      <c r="D18" s="2">
        <v>2</v>
      </c>
      <c r="E18" s="2">
        <v>7</v>
      </c>
      <c r="F18" s="41">
        <f t="shared" si="0"/>
        <v>9</v>
      </c>
      <c r="G18" s="58">
        <f t="shared" si="1"/>
        <v>79</v>
      </c>
      <c r="H18" s="43">
        <f t="shared" si="2"/>
        <v>0.77777777777777779</v>
      </c>
      <c r="I18" s="2">
        <f t="shared" si="3"/>
        <v>6</v>
      </c>
    </row>
    <row r="19" spans="1:9">
      <c r="A19" s="1" t="s">
        <v>38</v>
      </c>
      <c r="B19" s="1" t="s">
        <v>273</v>
      </c>
      <c r="C19" s="1" t="s">
        <v>39</v>
      </c>
      <c r="D19" s="2">
        <v>190</v>
      </c>
      <c r="E19" s="2">
        <v>61</v>
      </c>
      <c r="F19" s="41">
        <f t="shared" si="0"/>
        <v>251</v>
      </c>
      <c r="G19" s="58">
        <f t="shared" si="1"/>
        <v>49</v>
      </c>
      <c r="H19" s="43">
        <f t="shared" si="2"/>
        <v>0.24302788844621515</v>
      </c>
      <c r="I19" s="2">
        <f t="shared" si="3"/>
        <v>49</v>
      </c>
    </row>
    <row r="20" spans="1:9">
      <c r="A20" s="1" t="s">
        <v>40</v>
      </c>
      <c r="B20" s="1" t="s">
        <v>274</v>
      </c>
      <c r="C20" s="1" t="s">
        <v>41</v>
      </c>
      <c r="D20" s="2">
        <v>239</v>
      </c>
      <c r="E20" s="2">
        <v>77</v>
      </c>
      <c r="F20" s="41">
        <f t="shared" si="0"/>
        <v>316</v>
      </c>
      <c r="G20" s="58">
        <f t="shared" si="1"/>
        <v>44</v>
      </c>
      <c r="H20" s="43">
        <f t="shared" si="2"/>
        <v>0.24367088607594936</v>
      </c>
      <c r="I20" s="2">
        <f t="shared" si="3"/>
        <v>48</v>
      </c>
    </row>
    <row r="21" spans="1:9">
      <c r="A21" s="1" t="s">
        <v>42</v>
      </c>
      <c r="B21" s="1" t="s">
        <v>268</v>
      </c>
      <c r="C21" s="1" t="s">
        <v>43</v>
      </c>
      <c r="D21" s="2">
        <v>1327</v>
      </c>
      <c r="E21" s="2">
        <v>444</v>
      </c>
      <c r="F21" s="41">
        <f t="shared" si="0"/>
        <v>1771</v>
      </c>
      <c r="G21" s="58">
        <f t="shared" si="1"/>
        <v>7</v>
      </c>
      <c r="H21" s="43">
        <f t="shared" si="2"/>
        <v>0.25070581592320723</v>
      </c>
      <c r="I21" s="2">
        <f t="shared" si="3"/>
        <v>43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77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232</v>
      </c>
      <c r="E23" s="2">
        <v>54</v>
      </c>
      <c r="F23" s="41">
        <f t="shared" si="0"/>
        <v>286</v>
      </c>
      <c r="G23" s="58">
        <f t="shared" si="1"/>
        <v>46</v>
      </c>
      <c r="H23" s="43">
        <f t="shared" ref="H23:H45" si="4">E23/F23</f>
        <v>0.1888111888111888</v>
      </c>
      <c r="I23" s="2">
        <f t="shared" si="3"/>
        <v>68</v>
      </c>
    </row>
    <row r="24" spans="1:9">
      <c r="A24" s="1" t="s">
        <v>48</v>
      </c>
      <c r="B24" s="1" t="s">
        <v>273</v>
      </c>
      <c r="C24" s="1" t="s">
        <v>49</v>
      </c>
      <c r="D24" s="2">
        <v>391</v>
      </c>
      <c r="E24" s="2">
        <v>100</v>
      </c>
      <c r="F24" s="41">
        <f t="shared" si="0"/>
        <v>491</v>
      </c>
      <c r="G24" s="58">
        <f t="shared" si="1"/>
        <v>28</v>
      </c>
      <c r="H24" s="43">
        <f t="shared" si="4"/>
        <v>0.20366598778004075</v>
      </c>
      <c r="I24" s="2">
        <f t="shared" si="3"/>
        <v>62</v>
      </c>
    </row>
    <row r="25" spans="1:9">
      <c r="A25" s="1" t="s">
        <v>50</v>
      </c>
      <c r="B25" s="1" t="s">
        <v>271</v>
      </c>
      <c r="C25" s="1" t="s">
        <v>51</v>
      </c>
      <c r="D25" s="2">
        <v>69</v>
      </c>
      <c r="E25" s="2">
        <v>34</v>
      </c>
      <c r="F25" s="41">
        <f t="shared" si="0"/>
        <v>103</v>
      </c>
      <c r="G25" s="58">
        <f t="shared" si="1"/>
        <v>68</v>
      </c>
      <c r="H25" s="43">
        <f t="shared" si="4"/>
        <v>0.3300970873786408</v>
      </c>
      <c r="I25" s="2">
        <f t="shared" si="3"/>
        <v>28</v>
      </c>
    </row>
    <row r="26" spans="1:9">
      <c r="A26" s="1" t="s">
        <v>52</v>
      </c>
      <c r="B26" s="1" t="s">
        <v>274</v>
      </c>
      <c r="C26" s="1" t="s">
        <v>53</v>
      </c>
      <c r="D26" s="2">
        <v>399</v>
      </c>
      <c r="E26" s="2">
        <v>100</v>
      </c>
      <c r="F26" s="41">
        <f t="shared" si="0"/>
        <v>499</v>
      </c>
      <c r="G26" s="58">
        <f t="shared" si="1"/>
        <v>27</v>
      </c>
      <c r="H26" s="43">
        <f t="shared" si="4"/>
        <v>0.20040080160320642</v>
      </c>
      <c r="I26" s="2">
        <f t="shared" si="3"/>
        <v>64</v>
      </c>
    </row>
    <row r="27" spans="1:9">
      <c r="A27" s="1" t="s">
        <v>54</v>
      </c>
      <c r="B27" s="1" t="s">
        <v>268</v>
      </c>
      <c r="C27" s="1" t="s">
        <v>55</v>
      </c>
      <c r="D27" s="2">
        <v>1207</v>
      </c>
      <c r="E27" s="2">
        <v>620</v>
      </c>
      <c r="F27" s="41">
        <f t="shared" si="0"/>
        <v>1827</v>
      </c>
      <c r="G27" s="58">
        <f t="shared" si="1"/>
        <v>4</v>
      </c>
      <c r="H27" s="43">
        <f t="shared" si="4"/>
        <v>0.33935413245758073</v>
      </c>
      <c r="I27" s="2">
        <f t="shared" si="3"/>
        <v>24</v>
      </c>
    </row>
    <row r="28" spans="1:9">
      <c r="A28" s="1" t="s">
        <v>56</v>
      </c>
      <c r="B28" s="1" t="s">
        <v>271</v>
      </c>
      <c r="C28" s="1" t="s">
        <v>57</v>
      </c>
      <c r="D28" s="2">
        <v>4</v>
      </c>
      <c r="E28" s="2">
        <v>1</v>
      </c>
      <c r="F28" s="41">
        <f t="shared" si="0"/>
        <v>5</v>
      </c>
      <c r="G28" s="58">
        <f t="shared" si="1"/>
        <v>81</v>
      </c>
      <c r="H28" s="43">
        <f t="shared" si="4"/>
        <v>0.2</v>
      </c>
      <c r="I28" s="2">
        <f t="shared" si="3"/>
        <v>65</v>
      </c>
    </row>
    <row r="29" spans="1:9">
      <c r="A29" s="1" t="s">
        <v>58</v>
      </c>
      <c r="B29" s="1" t="s">
        <v>274</v>
      </c>
      <c r="C29" s="1" t="s">
        <v>59</v>
      </c>
      <c r="D29" s="2">
        <v>295</v>
      </c>
      <c r="E29" s="2">
        <v>97</v>
      </c>
      <c r="F29" s="41">
        <f t="shared" si="0"/>
        <v>392</v>
      </c>
      <c r="G29" s="58">
        <f t="shared" si="1"/>
        <v>37</v>
      </c>
      <c r="H29" s="43">
        <f t="shared" si="4"/>
        <v>0.24744897959183673</v>
      </c>
      <c r="I29" s="2">
        <f t="shared" si="3"/>
        <v>44</v>
      </c>
    </row>
    <row r="30" spans="1:9">
      <c r="A30" s="1" t="s">
        <v>60</v>
      </c>
      <c r="B30" s="1" t="s">
        <v>273</v>
      </c>
      <c r="C30" s="1" t="s">
        <v>61</v>
      </c>
      <c r="D30" s="2">
        <v>306</v>
      </c>
      <c r="E30" s="2">
        <v>93</v>
      </c>
      <c r="F30" s="41">
        <f t="shared" si="0"/>
        <v>399</v>
      </c>
      <c r="G30" s="58">
        <f t="shared" si="1"/>
        <v>36</v>
      </c>
      <c r="H30" s="43">
        <f t="shared" si="4"/>
        <v>0.23308270676691728</v>
      </c>
      <c r="I30" s="2">
        <f t="shared" si="3"/>
        <v>53</v>
      </c>
    </row>
    <row r="31" spans="1:9">
      <c r="A31" s="1" t="s">
        <v>62</v>
      </c>
      <c r="B31" s="1" t="s">
        <v>274</v>
      </c>
      <c r="C31" s="1" t="s">
        <v>63</v>
      </c>
      <c r="D31" s="2">
        <v>432</v>
      </c>
      <c r="E31" s="2">
        <v>104</v>
      </c>
      <c r="F31" s="41">
        <f t="shared" si="0"/>
        <v>536</v>
      </c>
      <c r="G31" s="58">
        <f t="shared" si="1"/>
        <v>24</v>
      </c>
      <c r="H31" s="43">
        <f t="shared" si="4"/>
        <v>0.19402985074626866</v>
      </c>
      <c r="I31" s="2">
        <f t="shared" si="3"/>
        <v>67</v>
      </c>
    </row>
    <row r="32" spans="1:9">
      <c r="A32" s="1" t="s">
        <v>64</v>
      </c>
      <c r="B32" s="1" t="s">
        <v>268</v>
      </c>
      <c r="C32" s="1" t="s">
        <v>65</v>
      </c>
      <c r="D32" s="2">
        <v>616</v>
      </c>
      <c r="E32" s="2">
        <v>311</v>
      </c>
      <c r="F32" s="41">
        <f t="shared" si="0"/>
        <v>927</v>
      </c>
      <c r="G32" s="58">
        <f t="shared" si="1"/>
        <v>12</v>
      </c>
      <c r="H32" s="43">
        <f t="shared" si="4"/>
        <v>0.33549083063646168</v>
      </c>
      <c r="I32" s="2">
        <f t="shared" si="3"/>
        <v>25</v>
      </c>
    </row>
    <row r="33" spans="1:9">
      <c r="A33" s="1" t="s">
        <v>66</v>
      </c>
      <c r="B33" s="1" t="s">
        <v>268</v>
      </c>
      <c r="C33" s="1" t="s">
        <v>67</v>
      </c>
      <c r="D33" s="2">
        <v>2215</v>
      </c>
      <c r="E33" s="2">
        <v>680</v>
      </c>
      <c r="F33" s="41">
        <f t="shared" si="0"/>
        <v>2895</v>
      </c>
      <c r="G33" s="58">
        <f t="shared" si="1"/>
        <v>1</v>
      </c>
      <c r="H33" s="43">
        <f t="shared" si="4"/>
        <v>0.23488773747841105</v>
      </c>
      <c r="I33" s="2">
        <f t="shared" si="3"/>
        <v>51</v>
      </c>
    </row>
    <row r="34" spans="1:9">
      <c r="A34" s="1" t="s">
        <v>68</v>
      </c>
      <c r="B34" s="1" t="s">
        <v>272</v>
      </c>
      <c r="C34" s="1" t="s">
        <v>69</v>
      </c>
      <c r="D34" s="2">
        <v>60</v>
      </c>
      <c r="E34" s="2">
        <v>75</v>
      </c>
      <c r="F34" s="41">
        <f t="shared" si="0"/>
        <v>135</v>
      </c>
      <c r="G34" s="58">
        <f t="shared" si="1"/>
        <v>63</v>
      </c>
      <c r="H34" s="43">
        <f t="shared" si="4"/>
        <v>0.55555555555555558</v>
      </c>
      <c r="I34" s="2">
        <f t="shared" si="3"/>
        <v>14</v>
      </c>
    </row>
    <row r="35" spans="1:9">
      <c r="A35" s="1" t="s">
        <v>70</v>
      </c>
      <c r="B35" s="1" t="s">
        <v>271</v>
      </c>
      <c r="C35" s="1" t="s">
        <v>71</v>
      </c>
      <c r="D35" s="2">
        <v>50</v>
      </c>
      <c r="E35" s="2">
        <v>76</v>
      </c>
      <c r="F35" s="41">
        <f t="shared" si="0"/>
        <v>126</v>
      </c>
      <c r="G35" s="58">
        <f t="shared" si="1"/>
        <v>65</v>
      </c>
      <c r="H35" s="43">
        <f t="shared" si="4"/>
        <v>0.60317460317460314</v>
      </c>
      <c r="I35" s="2">
        <f t="shared" si="3"/>
        <v>11</v>
      </c>
    </row>
    <row r="36" spans="1:9">
      <c r="A36" s="1" t="s">
        <v>72</v>
      </c>
      <c r="B36" s="1" t="s">
        <v>271</v>
      </c>
      <c r="C36" s="1" t="s">
        <v>73</v>
      </c>
      <c r="D36" s="2">
        <v>164</v>
      </c>
      <c r="E36" s="2">
        <v>248</v>
      </c>
      <c r="F36" s="41">
        <f t="shared" si="0"/>
        <v>412</v>
      </c>
      <c r="G36" s="58">
        <f t="shared" si="1"/>
        <v>33</v>
      </c>
      <c r="H36" s="43">
        <f t="shared" si="4"/>
        <v>0.60194174757281549</v>
      </c>
      <c r="I36" s="2">
        <f t="shared" si="3"/>
        <v>12</v>
      </c>
    </row>
    <row r="37" spans="1:9">
      <c r="A37" s="1" t="s">
        <v>74</v>
      </c>
      <c r="B37" s="1" t="s">
        <v>270</v>
      </c>
      <c r="C37" s="1" t="s">
        <v>75</v>
      </c>
      <c r="D37" s="2">
        <v>1384</v>
      </c>
      <c r="E37" s="2">
        <v>297</v>
      </c>
      <c r="F37" s="41">
        <f t="shared" si="0"/>
        <v>1681</v>
      </c>
      <c r="G37" s="58">
        <f t="shared" si="1"/>
        <v>9</v>
      </c>
      <c r="H37" s="43">
        <f t="shared" si="4"/>
        <v>0.17668054729327781</v>
      </c>
      <c r="I37" s="2">
        <f t="shared" si="3"/>
        <v>73</v>
      </c>
    </row>
    <row r="38" spans="1:9">
      <c r="A38" s="1" t="s">
        <v>76</v>
      </c>
      <c r="B38" s="1" t="s">
        <v>274</v>
      </c>
      <c r="C38" s="1" t="s">
        <v>77</v>
      </c>
      <c r="D38" s="2">
        <v>1</v>
      </c>
      <c r="E38" s="2">
        <v>214</v>
      </c>
      <c r="F38" s="41">
        <f t="shared" si="0"/>
        <v>215</v>
      </c>
      <c r="G38" s="58">
        <f t="shared" si="1"/>
        <v>56</v>
      </c>
      <c r="H38" s="43">
        <f t="shared" si="4"/>
        <v>0.99534883720930234</v>
      </c>
      <c r="I38" s="2">
        <f t="shared" si="3"/>
        <v>2</v>
      </c>
    </row>
    <row r="39" spans="1:9">
      <c r="A39" s="1" t="s">
        <v>78</v>
      </c>
      <c r="B39" s="1" t="s">
        <v>269</v>
      </c>
      <c r="C39" s="1" t="s">
        <v>79</v>
      </c>
      <c r="D39" s="2">
        <v>32</v>
      </c>
      <c r="E39" s="2">
        <v>78</v>
      </c>
      <c r="F39" s="41">
        <f t="shared" si="0"/>
        <v>110</v>
      </c>
      <c r="G39" s="58">
        <f t="shared" si="1"/>
        <v>66</v>
      </c>
      <c r="H39" s="43">
        <f t="shared" si="4"/>
        <v>0.70909090909090911</v>
      </c>
      <c r="I39" s="2">
        <f t="shared" si="3"/>
        <v>8</v>
      </c>
    </row>
    <row r="40" spans="1:9">
      <c r="A40" s="1" t="s">
        <v>80</v>
      </c>
      <c r="B40" s="1" t="s">
        <v>270</v>
      </c>
      <c r="C40" s="1" t="s">
        <v>81</v>
      </c>
      <c r="D40" s="2">
        <v>405</v>
      </c>
      <c r="E40" s="2">
        <v>215</v>
      </c>
      <c r="F40" s="41">
        <f t="shared" si="0"/>
        <v>620</v>
      </c>
      <c r="G40" s="58">
        <f t="shared" si="1"/>
        <v>17</v>
      </c>
      <c r="H40" s="43">
        <f t="shared" si="4"/>
        <v>0.34677419354838712</v>
      </c>
      <c r="I40" s="2">
        <f t="shared" si="3"/>
        <v>22</v>
      </c>
    </row>
    <row r="41" spans="1:9">
      <c r="A41" s="1" t="s">
        <v>82</v>
      </c>
      <c r="B41" s="1" t="s">
        <v>270</v>
      </c>
      <c r="C41" s="1" t="s">
        <v>83</v>
      </c>
      <c r="D41" s="2">
        <v>488</v>
      </c>
      <c r="E41" s="2">
        <v>56</v>
      </c>
      <c r="F41" s="41">
        <f t="shared" si="0"/>
        <v>544</v>
      </c>
      <c r="G41" s="58">
        <f t="shared" si="1"/>
        <v>23</v>
      </c>
      <c r="H41" s="43">
        <f t="shared" si="4"/>
        <v>0.10294117647058823</v>
      </c>
      <c r="I41" s="2">
        <f t="shared" si="3"/>
        <v>80</v>
      </c>
    </row>
    <row r="42" spans="1:9">
      <c r="A42" s="1" t="s">
        <v>84</v>
      </c>
      <c r="B42" s="1" t="s">
        <v>271</v>
      </c>
      <c r="C42" s="1" t="s">
        <v>85</v>
      </c>
      <c r="D42" s="2">
        <v>250</v>
      </c>
      <c r="E42" s="2">
        <v>150</v>
      </c>
      <c r="F42" s="41">
        <f t="shared" si="0"/>
        <v>400</v>
      </c>
      <c r="G42" s="58">
        <f t="shared" si="1"/>
        <v>35</v>
      </c>
      <c r="H42" s="43">
        <f t="shared" si="4"/>
        <v>0.375</v>
      </c>
      <c r="I42" s="2">
        <f t="shared" si="3"/>
        <v>19</v>
      </c>
    </row>
    <row r="43" spans="1:9">
      <c r="A43" s="1" t="s">
        <v>86</v>
      </c>
      <c r="B43" s="1" t="s">
        <v>275</v>
      </c>
      <c r="C43" s="1" t="s">
        <v>87</v>
      </c>
      <c r="D43" s="2">
        <v>53</v>
      </c>
      <c r="E43" s="2">
        <v>20</v>
      </c>
      <c r="F43" s="41">
        <f t="shared" si="0"/>
        <v>73</v>
      </c>
      <c r="G43" s="58">
        <f t="shared" si="1"/>
        <v>69</v>
      </c>
      <c r="H43" s="43">
        <f t="shared" si="4"/>
        <v>0.27397260273972601</v>
      </c>
      <c r="I43" s="2">
        <f t="shared" si="3"/>
        <v>33</v>
      </c>
    </row>
    <row r="44" spans="1:9">
      <c r="A44" s="1" t="s">
        <v>88</v>
      </c>
      <c r="B44" s="1" t="s">
        <v>270</v>
      </c>
      <c r="C44" s="1" t="s">
        <v>89</v>
      </c>
      <c r="D44" s="2">
        <v>135</v>
      </c>
      <c r="E44" s="2">
        <v>97</v>
      </c>
      <c r="F44" s="41">
        <f t="shared" si="0"/>
        <v>232</v>
      </c>
      <c r="G44" s="58">
        <f t="shared" si="1"/>
        <v>53</v>
      </c>
      <c r="H44" s="43">
        <f t="shared" si="4"/>
        <v>0.41810344827586204</v>
      </c>
      <c r="I44" s="2">
        <f t="shared" si="3"/>
        <v>18</v>
      </c>
    </row>
    <row r="45" spans="1:9">
      <c r="A45" s="1" t="s">
        <v>90</v>
      </c>
      <c r="B45" s="1" t="s">
        <v>274</v>
      </c>
      <c r="C45" s="1" t="s">
        <v>91</v>
      </c>
      <c r="D45" s="2">
        <v>579</v>
      </c>
      <c r="E45" s="2">
        <v>206</v>
      </c>
      <c r="F45" s="41">
        <f t="shared" si="0"/>
        <v>785</v>
      </c>
      <c r="G45" s="58">
        <f t="shared" si="1"/>
        <v>13</v>
      </c>
      <c r="H45" s="43">
        <f t="shared" si="4"/>
        <v>0.26242038216560509</v>
      </c>
      <c r="I45" s="2">
        <f t="shared" si="3"/>
        <v>39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77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457</v>
      </c>
      <c r="E47" s="2">
        <v>148</v>
      </c>
      <c r="F47" s="41">
        <f t="shared" ref="F47:F78" si="5">SUM(D47:E47)</f>
        <v>605</v>
      </c>
      <c r="G47" s="58">
        <f t="shared" ref="G47:G78" si="6">_xlfn.RANK.EQ(F47,$F$12:$F$98,0)</f>
        <v>19</v>
      </c>
      <c r="H47" s="43">
        <f t="shared" ref="H47:H66" si="7">E47/F47</f>
        <v>0.24462809917355371</v>
      </c>
      <c r="I47" s="2">
        <f t="shared" ref="I47:I78" si="8">_xlfn.RANK.EQ(H47,$H$12:$H$98,0)</f>
        <v>46</v>
      </c>
    </row>
    <row r="48" spans="1:9">
      <c r="A48" s="1" t="s">
        <v>96</v>
      </c>
      <c r="B48" s="1" t="s">
        <v>270</v>
      </c>
      <c r="C48" s="1" t="s">
        <v>97</v>
      </c>
      <c r="D48" s="2">
        <v>373</v>
      </c>
      <c r="E48" s="2">
        <v>32</v>
      </c>
      <c r="F48" s="41">
        <f t="shared" si="5"/>
        <v>405</v>
      </c>
      <c r="G48" s="58">
        <f t="shared" si="6"/>
        <v>34</v>
      </c>
      <c r="H48" s="43">
        <f t="shared" si="7"/>
        <v>7.9012345679012344E-2</v>
      </c>
      <c r="I48" s="2">
        <f t="shared" si="8"/>
        <v>82</v>
      </c>
    </row>
    <row r="49" spans="1:9">
      <c r="A49" s="1" t="s">
        <v>98</v>
      </c>
      <c r="B49" s="1" t="s">
        <v>269</v>
      </c>
      <c r="C49" s="1" t="s">
        <v>99</v>
      </c>
      <c r="D49" s="2">
        <v>2</v>
      </c>
      <c r="E49" s="2">
        <v>19</v>
      </c>
      <c r="F49" s="41">
        <f t="shared" si="5"/>
        <v>21</v>
      </c>
      <c r="G49" s="58">
        <f t="shared" si="6"/>
        <v>75</v>
      </c>
      <c r="H49" s="43">
        <f t="shared" si="7"/>
        <v>0.90476190476190477</v>
      </c>
      <c r="I49" s="2">
        <f t="shared" si="8"/>
        <v>3</v>
      </c>
    </row>
    <row r="50" spans="1:9">
      <c r="A50" s="1" t="s">
        <v>100</v>
      </c>
      <c r="B50" s="1" t="s">
        <v>273</v>
      </c>
      <c r="C50" s="1" t="s">
        <v>101</v>
      </c>
      <c r="D50" s="2">
        <v>359</v>
      </c>
      <c r="E50" s="2">
        <v>90</v>
      </c>
      <c r="F50" s="41">
        <f t="shared" si="5"/>
        <v>449</v>
      </c>
      <c r="G50" s="58">
        <f t="shared" si="6"/>
        <v>32</v>
      </c>
      <c r="H50" s="43">
        <f t="shared" si="7"/>
        <v>0.20044543429844097</v>
      </c>
      <c r="I50" s="2">
        <f t="shared" si="8"/>
        <v>63</v>
      </c>
    </row>
    <row r="51" spans="1:9">
      <c r="A51" s="1" t="s">
        <v>102</v>
      </c>
      <c r="B51" s="1" t="s">
        <v>273</v>
      </c>
      <c r="C51" s="1" t="s">
        <v>103</v>
      </c>
      <c r="D51" s="2">
        <v>464</v>
      </c>
      <c r="E51" s="2">
        <v>140</v>
      </c>
      <c r="F51" s="41">
        <f t="shared" si="5"/>
        <v>604</v>
      </c>
      <c r="G51" s="58">
        <f t="shared" si="6"/>
        <v>20</v>
      </c>
      <c r="H51" s="43">
        <f t="shared" si="7"/>
        <v>0.23178807947019867</v>
      </c>
      <c r="I51" s="2">
        <f t="shared" si="8"/>
        <v>54</v>
      </c>
    </row>
    <row r="52" spans="1:9">
      <c r="A52" s="1" t="s">
        <v>104</v>
      </c>
      <c r="B52" s="1" t="s">
        <v>275</v>
      </c>
      <c r="C52" s="1" t="s">
        <v>105</v>
      </c>
      <c r="D52" s="2">
        <v>190</v>
      </c>
      <c r="E52" s="2">
        <v>44</v>
      </c>
      <c r="F52" s="41">
        <f t="shared" si="5"/>
        <v>234</v>
      </c>
      <c r="G52" s="58">
        <f t="shared" si="6"/>
        <v>52</v>
      </c>
      <c r="H52" s="43">
        <f t="shared" si="7"/>
        <v>0.18803418803418803</v>
      </c>
      <c r="I52" s="2">
        <f t="shared" si="8"/>
        <v>69</v>
      </c>
    </row>
    <row r="53" spans="1:9">
      <c r="A53" s="1" t="s">
        <v>106</v>
      </c>
      <c r="B53" s="1" t="s">
        <v>273</v>
      </c>
      <c r="C53" s="1" t="s">
        <v>107</v>
      </c>
      <c r="D53" s="2">
        <v>272</v>
      </c>
      <c r="E53" s="2">
        <v>40</v>
      </c>
      <c r="F53" s="41">
        <f t="shared" si="5"/>
        <v>312</v>
      </c>
      <c r="G53" s="58">
        <f t="shared" si="6"/>
        <v>45</v>
      </c>
      <c r="H53" s="43">
        <f t="shared" si="7"/>
        <v>0.12820512820512819</v>
      </c>
      <c r="I53" s="2">
        <f t="shared" si="8"/>
        <v>76</v>
      </c>
    </row>
    <row r="54" spans="1:9">
      <c r="A54" s="1" t="s">
        <v>108</v>
      </c>
      <c r="B54" s="1" t="s">
        <v>273</v>
      </c>
      <c r="C54" s="1" t="s">
        <v>109</v>
      </c>
      <c r="D54" s="2">
        <v>205</v>
      </c>
      <c r="E54" s="2">
        <v>46</v>
      </c>
      <c r="F54" s="41">
        <f t="shared" si="5"/>
        <v>251</v>
      </c>
      <c r="G54" s="58">
        <f t="shared" si="6"/>
        <v>49</v>
      </c>
      <c r="H54" s="43">
        <f t="shared" si="7"/>
        <v>0.18326693227091634</v>
      </c>
      <c r="I54" s="2">
        <f t="shared" si="8"/>
        <v>71</v>
      </c>
    </row>
    <row r="55" spans="1:9">
      <c r="A55" s="1" t="s">
        <v>110</v>
      </c>
      <c r="B55" s="1" t="s">
        <v>273</v>
      </c>
      <c r="C55" s="1" t="s">
        <v>111</v>
      </c>
      <c r="D55" s="2">
        <v>574</v>
      </c>
      <c r="E55" s="2">
        <v>160</v>
      </c>
      <c r="F55" s="41">
        <f t="shared" si="5"/>
        <v>734</v>
      </c>
      <c r="G55" s="58">
        <f t="shared" si="6"/>
        <v>16</v>
      </c>
      <c r="H55" s="43">
        <f t="shared" si="7"/>
        <v>0.21798365122615804</v>
      </c>
      <c r="I55" s="2">
        <f t="shared" si="8"/>
        <v>58</v>
      </c>
    </row>
    <row r="56" spans="1:9">
      <c r="A56" s="1" t="s">
        <v>112</v>
      </c>
      <c r="B56" s="1" t="s">
        <v>273</v>
      </c>
      <c r="C56" s="1" t="s">
        <v>113</v>
      </c>
      <c r="D56" s="2">
        <v>377</v>
      </c>
      <c r="E56" s="2">
        <v>111</v>
      </c>
      <c r="F56" s="41">
        <f t="shared" si="5"/>
        <v>488</v>
      </c>
      <c r="G56" s="58">
        <f t="shared" si="6"/>
        <v>29</v>
      </c>
      <c r="H56" s="43">
        <f t="shared" si="7"/>
        <v>0.22745901639344263</v>
      </c>
      <c r="I56" s="2">
        <f t="shared" si="8"/>
        <v>56</v>
      </c>
    </row>
    <row r="57" spans="1:9">
      <c r="A57" s="1" t="s">
        <v>114</v>
      </c>
      <c r="B57" s="1" t="s">
        <v>274</v>
      </c>
      <c r="C57" s="1" t="s">
        <v>115</v>
      </c>
      <c r="D57" s="2">
        <v>488</v>
      </c>
      <c r="E57" s="2">
        <v>104</v>
      </c>
      <c r="F57" s="41">
        <f t="shared" si="5"/>
        <v>592</v>
      </c>
      <c r="G57" s="58">
        <f t="shared" si="6"/>
        <v>21</v>
      </c>
      <c r="H57" s="43">
        <f t="shared" si="7"/>
        <v>0.17567567567567569</v>
      </c>
      <c r="I57" s="2">
        <f t="shared" si="8"/>
        <v>74</v>
      </c>
    </row>
    <row r="58" spans="1:9">
      <c r="A58" s="1" t="s">
        <v>116</v>
      </c>
      <c r="B58" s="1" t="s">
        <v>272</v>
      </c>
      <c r="C58" s="1" t="s">
        <v>117</v>
      </c>
      <c r="D58" s="2">
        <v>3</v>
      </c>
      <c r="E58" s="2">
        <v>14</v>
      </c>
      <c r="F58" s="41">
        <f t="shared" si="5"/>
        <v>17</v>
      </c>
      <c r="G58" s="58">
        <f t="shared" si="6"/>
        <v>77</v>
      </c>
      <c r="H58" s="43">
        <f t="shared" si="7"/>
        <v>0.82352941176470584</v>
      </c>
      <c r="I58" s="2">
        <f t="shared" si="8"/>
        <v>4</v>
      </c>
    </row>
    <row r="59" spans="1:9">
      <c r="A59" s="1" t="s">
        <v>118</v>
      </c>
      <c r="B59" s="1" t="s">
        <v>268</v>
      </c>
      <c r="C59" s="1" t="s">
        <v>119</v>
      </c>
      <c r="D59" s="2">
        <v>1296</v>
      </c>
      <c r="E59" s="2">
        <v>482</v>
      </c>
      <c r="F59" s="41">
        <f t="shared" si="5"/>
        <v>1778</v>
      </c>
      <c r="G59" s="58">
        <f t="shared" si="6"/>
        <v>6</v>
      </c>
      <c r="H59" s="43">
        <f t="shared" si="7"/>
        <v>0.27109111361079863</v>
      </c>
      <c r="I59" s="2">
        <f t="shared" si="8"/>
        <v>36</v>
      </c>
    </row>
    <row r="60" spans="1:9">
      <c r="A60" s="1" t="s">
        <v>120</v>
      </c>
      <c r="B60" s="1" t="s">
        <v>270</v>
      </c>
      <c r="C60" s="1" t="s">
        <v>121</v>
      </c>
      <c r="D60" s="2">
        <v>620</v>
      </c>
      <c r="E60" s="2">
        <v>122</v>
      </c>
      <c r="F60" s="41">
        <f t="shared" si="5"/>
        <v>742</v>
      </c>
      <c r="G60" s="58">
        <f t="shared" si="6"/>
        <v>15</v>
      </c>
      <c r="H60" s="43">
        <f t="shared" si="7"/>
        <v>0.16442048517520216</v>
      </c>
      <c r="I60" s="2">
        <f t="shared" si="8"/>
        <v>75</v>
      </c>
    </row>
    <row r="61" spans="1:9">
      <c r="A61" s="1" t="s">
        <v>122</v>
      </c>
      <c r="B61" s="1" t="s">
        <v>269</v>
      </c>
      <c r="C61" s="1" t="s">
        <v>123</v>
      </c>
      <c r="D61" s="2">
        <v>7</v>
      </c>
      <c r="E61" s="2">
        <v>18</v>
      </c>
      <c r="F61" s="41">
        <f t="shared" si="5"/>
        <v>25</v>
      </c>
      <c r="G61" s="58">
        <f t="shared" si="6"/>
        <v>73</v>
      </c>
      <c r="H61" s="43">
        <f t="shared" si="7"/>
        <v>0.72</v>
      </c>
      <c r="I61" s="2">
        <f t="shared" si="8"/>
        <v>7</v>
      </c>
    </row>
    <row r="62" spans="1:9">
      <c r="A62" s="1" t="s">
        <v>124</v>
      </c>
      <c r="B62" s="1" t="s">
        <v>270</v>
      </c>
      <c r="C62" s="1" t="s">
        <v>125</v>
      </c>
      <c r="D62" s="2">
        <v>321</v>
      </c>
      <c r="E62" s="2">
        <v>42</v>
      </c>
      <c r="F62" s="41">
        <f t="shared" si="5"/>
        <v>363</v>
      </c>
      <c r="G62" s="58">
        <f t="shared" si="6"/>
        <v>40</v>
      </c>
      <c r="H62" s="43">
        <f t="shared" si="7"/>
        <v>0.11570247933884298</v>
      </c>
      <c r="I62" s="2">
        <f t="shared" si="8"/>
        <v>77</v>
      </c>
    </row>
    <row r="63" spans="1:9">
      <c r="A63" s="1" t="s">
        <v>126</v>
      </c>
      <c r="B63" s="1" t="s">
        <v>273</v>
      </c>
      <c r="C63" s="1" t="s">
        <v>127</v>
      </c>
      <c r="D63" s="2">
        <v>307</v>
      </c>
      <c r="E63" s="2">
        <v>69</v>
      </c>
      <c r="F63" s="41">
        <f t="shared" si="5"/>
        <v>376</v>
      </c>
      <c r="G63" s="58">
        <f t="shared" si="6"/>
        <v>38</v>
      </c>
      <c r="H63" s="43">
        <f t="shared" si="7"/>
        <v>0.18351063829787234</v>
      </c>
      <c r="I63" s="2">
        <f t="shared" si="8"/>
        <v>70</v>
      </c>
    </row>
    <row r="64" spans="1:9">
      <c r="A64" s="1" t="s">
        <v>128</v>
      </c>
      <c r="B64" s="1" t="s">
        <v>271</v>
      </c>
      <c r="C64" s="1" t="s">
        <v>129</v>
      </c>
      <c r="D64" s="2">
        <v>54</v>
      </c>
      <c r="E64" s="2">
        <v>14</v>
      </c>
      <c r="F64" s="41">
        <f t="shared" si="5"/>
        <v>68</v>
      </c>
      <c r="G64" s="58">
        <f t="shared" si="6"/>
        <v>70</v>
      </c>
      <c r="H64" s="43">
        <f t="shared" si="7"/>
        <v>0.20588235294117646</v>
      </c>
      <c r="I64" s="2">
        <f t="shared" si="8"/>
        <v>61</v>
      </c>
    </row>
    <row r="65" spans="1:9">
      <c r="A65" s="1" t="s">
        <v>130</v>
      </c>
      <c r="B65" s="1" t="s">
        <v>272</v>
      </c>
      <c r="C65" s="1" t="s">
        <v>131</v>
      </c>
      <c r="D65" s="2">
        <v>5</v>
      </c>
      <c r="E65" s="2">
        <v>18</v>
      </c>
      <c r="F65" s="41">
        <f t="shared" si="5"/>
        <v>23</v>
      </c>
      <c r="G65" s="58">
        <f t="shared" si="6"/>
        <v>74</v>
      </c>
      <c r="H65" s="43">
        <f t="shared" si="7"/>
        <v>0.78260869565217395</v>
      </c>
      <c r="I65" s="2">
        <f t="shared" si="8"/>
        <v>5</v>
      </c>
    </row>
    <row r="66" spans="1:9">
      <c r="A66" s="1" t="s">
        <v>132</v>
      </c>
      <c r="B66" s="1" t="s">
        <v>268</v>
      </c>
      <c r="C66" s="1" t="s">
        <v>133</v>
      </c>
      <c r="D66" s="2">
        <v>1699</v>
      </c>
      <c r="E66" s="2">
        <v>592</v>
      </c>
      <c r="F66" s="41">
        <f t="shared" si="5"/>
        <v>2291</v>
      </c>
      <c r="G66" s="58">
        <f t="shared" si="6"/>
        <v>2</v>
      </c>
      <c r="H66" s="43">
        <f t="shared" si="7"/>
        <v>0.25840244434744652</v>
      </c>
      <c r="I66" s="2">
        <f t="shared" si="8"/>
        <v>41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77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376</v>
      </c>
      <c r="E68" s="2">
        <v>140</v>
      </c>
      <c r="F68" s="41">
        <f t="shared" si="5"/>
        <v>516</v>
      </c>
      <c r="G68" s="58">
        <f t="shared" si="6"/>
        <v>26</v>
      </c>
      <c r="H68" s="43">
        <f t="shared" ref="H68:H87" si="9">E68/F68</f>
        <v>0.27131782945736432</v>
      </c>
      <c r="I68" s="2">
        <f t="shared" si="8"/>
        <v>34</v>
      </c>
    </row>
    <row r="69" spans="1:9">
      <c r="A69" s="1" t="s">
        <v>138</v>
      </c>
      <c r="B69" s="1" t="s">
        <v>268</v>
      </c>
      <c r="C69" s="1" t="s">
        <v>139</v>
      </c>
      <c r="D69" s="2">
        <v>1564</v>
      </c>
      <c r="E69" s="2">
        <v>570</v>
      </c>
      <c r="F69" s="41">
        <f t="shared" si="5"/>
        <v>2134</v>
      </c>
      <c r="G69" s="58">
        <f t="shared" si="6"/>
        <v>3</v>
      </c>
      <c r="H69" s="43">
        <f t="shared" si="9"/>
        <v>0.26710402999062793</v>
      </c>
      <c r="I69" s="2">
        <f t="shared" si="8"/>
        <v>38</v>
      </c>
    </row>
    <row r="70" spans="1:9">
      <c r="A70" s="1" t="s">
        <v>140</v>
      </c>
      <c r="B70" s="1" t="s">
        <v>269</v>
      </c>
      <c r="C70" s="1" t="s">
        <v>141</v>
      </c>
      <c r="D70" s="2">
        <v>16</v>
      </c>
      <c r="E70" s="2">
        <v>27</v>
      </c>
      <c r="F70" s="41">
        <f t="shared" si="5"/>
        <v>43</v>
      </c>
      <c r="G70" s="58">
        <f t="shared" si="6"/>
        <v>72</v>
      </c>
      <c r="H70" s="43">
        <f t="shared" si="9"/>
        <v>0.62790697674418605</v>
      </c>
      <c r="I70" s="2">
        <f t="shared" si="8"/>
        <v>10</v>
      </c>
    </row>
    <row r="71" spans="1:9">
      <c r="A71" s="1" t="s">
        <v>142</v>
      </c>
      <c r="B71" s="1" t="s">
        <v>268</v>
      </c>
      <c r="C71" s="1" t="s">
        <v>143</v>
      </c>
      <c r="D71" s="2">
        <v>782</v>
      </c>
      <c r="E71" s="2">
        <v>419</v>
      </c>
      <c r="F71" s="41">
        <f t="shared" si="5"/>
        <v>1201</v>
      </c>
      <c r="G71" s="58">
        <f t="shared" si="6"/>
        <v>10</v>
      </c>
      <c r="H71" s="43">
        <f t="shared" si="9"/>
        <v>0.34887593671940048</v>
      </c>
      <c r="I71" s="2">
        <f t="shared" si="8"/>
        <v>21</v>
      </c>
    </row>
    <row r="72" spans="1:9">
      <c r="A72" s="1" t="s">
        <v>144</v>
      </c>
      <c r="B72" s="1" t="s">
        <v>269</v>
      </c>
      <c r="C72" s="1" t="s">
        <v>145</v>
      </c>
      <c r="D72" s="2">
        <v>62</v>
      </c>
      <c r="E72" s="2">
        <v>106</v>
      </c>
      <c r="F72" s="41">
        <f t="shared" si="5"/>
        <v>168</v>
      </c>
      <c r="G72" s="58">
        <f t="shared" si="6"/>
        <v>61</v>
      </c>
      <c r="H72" s="43">
        <f t="shared" si="9"/>
        <v>0.63095238095238093</v>
      </c>
      <c r="I72" s="2">
        <f t="shared" si="8"/>
        <v>9</v>
      </c>
    </row>
    <row r="73" spans="1:9">
      <c r="A73" s="1" t="s">
        <v>146</v>
      </c>
      <c r="B73" s="1" t="s">
        <v>269</v>
      </c>
      <c r="C73" s="1" t="s">
        <v>147</v>
      </c>
      <c r="D73" s="2">
        <v>8</v>
      </c>
      <c r="E73" s="2">
        <v>11</v>
      </c>
      <c r="F73" s="41">
        <f t="shared" si="5"/>
        <v>19</v>
      </c>
      <c r="G73" s="58">
        <f t="shared" si="6"/>
        <v>76</v>
      </c>
      <c r="H73" s="43">
        <f t="shared" si="9"/>
        <v>0.57894736842105265</v>
      </c>
      <c r="I73" s="2">
        <f t="shared" si="8"/>
        <v>13</v>
      </c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190</v>
      </c>
      <c r="F74" s="41">
        <f t="shared" si="5"/>
        <v>190</v>
      </c>
      <c r="G74" s="58">
        <f t="shared" si="6"/>
        <v>59</v>
      </c>
      <c r="H74" s="43">
        <f t="shared" si="9"/>
        <v>1</v>
      </c>
      <c r="I74" s="2">
        <f t="shared" si="8"/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284</v>
      </c>
      <c r="E75" s="2">
        <v>77</v>
      </c>
      <c r="F75" s="41">
        <f t="shared" si="5"/>
        <v>361</v>
      </c>
      <c r="G75" s="58">
        <f t="shared" si="6"/>
        <v>41</v>
      </c>
      <c r="H75" s="43">
        <f t="shared" si="9"/>
        <v>0.21329639889196675</v>
      </c>
      <c r="I75" s="2">
        <f t="shared" si="8"/>
        <v>59</v>
      </c>
    </row>
    <row r="76" spans="1:9">
      <c r="A76" s="1" t="s">
        <v>152</v>
      </c>
      <c r="B76" s="1" t="s">
        <v>274</v>
      </c>
      <c r="C76" s="1" t="s">
        <v>153</v>
      </c>
      <c r="D76" s="2">
        <v>161</v>
      </c>
      <c r="E76" s="2">
        <v>40</v>
      </c>
      <c r="F76" s="41">
        <f t="shared" si="5"/>
        <v>201</v>
      </c>
      <c r="G76" s="58">
        <f t="shared" si="6"/>
        <v>58</v>
      </c>
      <c r="H76" s="43">
        <f t="shared" si="9"/>
        <v>0.19900497512437812</v>
      </c>
      <c r="I76" s="2">
        <f t="shared" si="8"/>
        <v>66</v>
      </c>
    </row>
    <row r="77" spans="1:9">
      <c r="A77" s="1" t="s">
        <v>154</v>
      </c>
      <c r="B77" s="1" t="s">
        <v>273</v>
      </c>
      <c r="C77" s="1" t="s">
        <v>155</v>
      </c>
      <c r="D77" s="2">
        <v>246</v>
      </c>
      <c r="E77" s="2">
        <v>73</v>
      </c>
      <c r="F77" s="41">
        <f t="shared" si="5"/>
        <v>319</v>
      </c>
      <c r="G77" s="58">
        <f t="shared" si="6"/>
        <v>43</v>
      </c>
      <c r="H77" s="43">
        <f t="shared" si="9"/>
        <v>0.22884012539184953</v>
      </c>
      <c r="I77" s="2">
        <f t="shared" si="8"/>
        <v>55</v>
      </c>
    </row>
    <row r="78" spans="1:9">
      <c r="A78" s="1" t="s">
        <v>156</v>
      </c>
      <c r="B78" s="1" t="s">
        <v>273</v>
      </c>
      <c r="C78" s="1" t="s">
        <v>157</v>
      </c>
      <c r="D78" s="2">
        <v>145</v>
      </c>
      <c r="E78" s="2">
        <v>76</v>
      </c>
      <c r="F78" s="41">
        <f t="shared" si="5"/>
        <v>221</v>
      </c>
      <c r="G78" s="58">
        <f t="shared" si="6"/>
        <v>55</v>
      </c>
      <c r="H78" s="43">
        <f t="shared" si="9"/>
        <v>0.34389140271493213</v>
      </c>
      <c r="I78" s="2">
        <f t="shared" si="8"/>
        <v>23</v>
      </c>
    </row>
    <row r="79" spans="1:9">
      <c r="A79" s="1" t="s">
        <v>158</v>
      </c>
      <c r="B79" s="1" t="s">
        <v>268</v>
      </c>
      <c r="C79" s="1" t="s">
        <v>159</v>
      </c>
      <c r="D79" s="2">
        <v>561</v>
      </c>
      <c r="E79" s="2">
        <v>205</v>
      </c>
      <c r="F79" s="41">
        <f t="shared" ref="F79:F97" si="10">SUM(D79:E79)</f>
        <v>766</v>
      </c>
      <c r="G79" s="58">
        <f t="shared" ref="G79:G97" si="11">_xlfn.RANK.EQ(F79,$F$12:$F$98,0)</f>
        <v>14</v>
      </c>
      <c r="H79" s="43">
        <f t="shared" si="9"/>
        <v>0.26762402088772846</v>
      </c>
      <c r="I79" s="2">
        <f t="shared" ref="I79:I97" si="12">_xlfn.RANK.EQ(H79,$H$12:$H$98,0)</f>
        <v>37</v>
      </c>
    </row>
    <row r="80" spans="1:9">
      <c r="A80" s="1" t="s">
        <v>160</v>
      </c>
      <c r="B80" s="1" t="s">
        <v>268</v>
      </c>
      <c r="C80" s="1" t="s">
        <v>161</v>
      </c>
      <c r="D80" s="2">
        <v>741</v>
      </c>
      <c r="E80" s="2">
        <v>335</v>
      </c>
      <c r="F80" s="41">
        <f t="shared" si="10"/>
        <v>1076</v>
      </c>
      <c r="G80" s="58">
        <f t="shared" si="11"/>
        <v>11</v>
      </c>
      <c r="H80" s="43">
        <f t="shared" si="9"/>
        <v>0.31133828996282525</v>
      </c>
      <c r="I80" s="2">
        <f t="shared" si="12"/>
        <v>29</v>
      </c>
    </row>
    <row r="81" spans="1:9">
      <c r="A81" s="1" t="s">
        <v>162</v>
      </c>
      <c r="B81" s="1" t="s">
        <v>273</v>
      </c>
      <c r="C81" s="1" t="s">
        <v>163</v>
      </c>
      <c r="D81" s="2">
        <v>423</v>
      </c>
      <c r="E81" s="2">
        <v>94</v>
      </c>
      <c r="F81" s="41">
        <f t="shared" si="10"/>
        <v>517</v>
      </c>
      <c r="G81" s="58">
        <f t="shared" si="11"/>
        <v>25</v>
      </c>
      <c r="H81" s="43">
        <f t="shared" si="9"/>
        <v>0.18181818181818182</v>
      </c>
      <c r="I81" s="2">
        <f t="shared" si="12"/>
        <v>72</v>
      </c>
    </row>
    <row r="82" spans="1:9">
      <c r="A82" s="1" t="s">
        <v>164</v>
      </c>
      <c r="B82" s="1" t="s">
        <v>273</v>
      </c>
      <c r="C82" s="1" t="s">
        <v>165</v>
      </c>
      <c r="D82" s="2">
        <v>363</v>
      </c>
      <c r="E82" s="2">
        <v>117</v>
      </c>
      <c r="F82" s="41">
        <f t="shared" si="10"/>
        <v>480</v>
      </c>
      <c r="G82" s="58">
        <f t="shared" si="11"/>
        <v>30</v>
      </c>
      <c r="H82" s="43">
        <f t="shared" si="9"/>
        <v>0.24374999999999999</v>
      </c>
      <c r="I82" s="2">
        <f t="shared" si="12"/>
        <v>47</v>
      </c>
    </row>
    <row r="83" spans="1:9">
      <c r="A83" s="1" t="s">
        <v>166</v>
      </c>
      <c r="B83" s="1" t="s">
        <v>269</v>
      </c>
      <c r="C83" s="1" t="s">
        <v>167</v>
      </c>
      <c r="D83" s="2">
        <v>49</v>
      </c>
      <c r="E83" s="2">
        <v>55</v>
      </c>
      <c r="F83" s="41">
        <f t="shared" si="10"/>
        <v>104</v>
      </c>
      <c r="G83" s="58">
        <f t="shared" si="11"/>
        <v>67</v>
      </c>
      <c r="H83" s="43">
        <f t="shared" si="9"/>
        <v>0.52884615384615385</v>
      </c>
      <c r="I83" s="2">
        <f t="shared" si="12"/>
        <v>16</v>
      </c>
    </row>
    <row r="84" spans="1:9">
      <c r="A84" s="1" t="s">
        <v>168</v>
      </c>
      <c r="B84" s="1" t="s">
        <v>273</v>
      </c>
      <c r="C84" s="1" t="s">
        <v>169</v>
      </c>
      <c r="D84" s="2">
        <v>151</v>
      </c>
      <c r="E84" s="2">
        <v>61</v>
      </c>
      <c r="F84" s="41">
        <f t="shared" si="10"/>
        <v>212</v>
      </c>
      <c r="G84" s="58">
        <f t="shared" si="11"/>
        <v>57</v>
      </c>
      <c r="H84" s="43">
        <f t="shared" si="9"/>
        <v>0.28773584905660377</v>
      </c>
      <c r="I84" s="2">
        <f t="shared" si="12"/>
        <v>31</v>
      </c>
    </row>
    <row r="85" spans="1:9">
      <c r="A85" s="1" t="s">
        <v>170</v>
      </c>
      <c r="B85" s="1" t="s">
        <v>273</v>
      </c>
      <c r="C85" s="1" t="s">
        <v>171</v>
      </c>
      <c r="D85" s="2">
        <v>276</v>
      </c>
      <c r="E85" s="2">
        <v>84</v>
      </c>
      <c r="F85" s="41">
        <f t="shared" si="10"/>
        <v>360</v>
      </c>
      <c r="G85" s="58">
        <f t="shared" si="11"/>
        <v>42</v>
      </c>
      <c r="H85" s="43">
        <f t="shared" si="9"/>
        <v>0.23333333333333334</v>
      </c>
      <c r="I85" s="2">
        <f t="shared" si="12"/>
        <v>52</v>
      </c>
    </row>
    <row r="86" spans="1:9">
      <c r="A86" s="13" t="s">
        <v>172</v>
      </c>
      <c r="B86" s="13" t="s">
        <v>273</v>
      </c>
      <c r="C86" s="13" t="s">
        <v>173</v>
      </c>
      <c r="D86" s="48">
        <v>102</v>
      </c>
      <c r="E86" s="48">
        <v>57</v>
      </c>
      <c r="F86" s="49">
        <f t="shared" si="10"/>
        <v>159</v>
      </c>
      <c r="G86" s="59">
        <f t="shared" si="11"/>
        <v>62</v>
      </c>
      <c r="H86" s="51">
        <f t="shared" si="9"/>
        <v>0.35849056603773582</v>
      </c>
      <c r="I86" s="48">
        <f t="shared" si="12"/>
        <v>20</v>
      </c>
    </row>
    <row r="87" spans="1:9">
      <c r="A87" s="1" t="s">
        <v>174</v>
      </c>
      <c r="B87" s="1" t="s">
        <v>270</v>
      </c>
      <c r="C87" s="1" t="s">
        <v>175</v>
      </c>
      <c r="D87" s="2">
        <v>547</v>
      </c>
      <c r="E87" s="2">
        <v>67</v>
      </c>
      <c r="F87" s="41">
        <f t="shared" si="10"/>
        <v>614</v>
      </c>
      <c r="G87" s="58">
        <f t="shared" si="11"/>
        <v>18</v>
      </c>
      <c r="H87" s="43">
        <f t="shared" si="9"/>
        <v>0.10912052117263844</v>
      </c>
      <c r="I87" s="2">
        <f t="shared" si="12"/>
        <v>79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77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1379</v>
      </c>
      <c r="E89" s="2">
        <v>403</v>
      </c>
      <c r="F89" s="41">
        <f t="shared" si="10"/>
        <v>1782</v>
      </c>
      <c r="G89" s="58">
        <f t="shared" si="11"/>
        <v>5</v>
      </c>
      <c r="H89" s="43">
        <f t="shared" ref="H89:H97" si="13">E89/F89</f>
        <v>0.22615039281705948</v>
      </c>
      <c r="I89" s="2">
        <f t="shared" si="12"/>
        <v>57</v>
      </c>
    </row>
    <row r="90" spans="1:9">
      <c r="A90" s="1" t="s">
        <v>180</v>
      </c>
      <c r="B90" s="1" t="s">
        <v>273</v>
      </c>
      <c r="C90" s="1" t="s">
        <v>181</v>
      </c>
      <c r="D90" s="2">
        <v>214</v>
      </c>
      <c r="E90" s="2">
        <v>58</v>
      </c>
      <c r="F90" s="41">
        <f t="shared" si="10"/>
        <v>272</v>
      </c>
      <c r="G90" s="58">
        <f t="shared" si="11"/>
        <v>48</v>
      </c>
      <c r="H90" s="43">
        <f t="shared" si="13"/>
        <v>0.21323529411764705</v>
      </c>
      <c r="I90" s="2">
        <f t="shared" si="12"/>
        <v>60</v>
      </c>
    </row>
    <row r="91" spans="1:9">
      <c r="A91" s="1" t="s">
        <v>182</v>
      </c>
      <c r="B91" s="1" t="s">
        <v>273</v>
      </c>
      <c r="C91" s="1" t="s">
        <v>183</v>
      </c>
      <c r="D91" s="2">
        <v>265</v>
      </c>
      <c r="E91" s="2">
        <v>107</v>
      </c>
      <c r="F91" s="41">
        <f t="shared" si="10"/>
        <v>372</v>
      </c>
      <c r="G91" s="58">
        <f t="shared" si="11"/>
        <v>39</v>
      </c>
      <c r="H91" s="43">
        <f t="shared" si="13"/>
        <v>0.28763440860215056</v>
      </c>
      <c r="I91" s="2">
        <f t="shared" si="12"/>
        <v>32</v>
      </c>
    </row>
    <row r="92" spans="1:9">
      <c r="A92" s="1" t="s">
        <v>184</v>
      </c>
      <c r="B92" s="1" t="s">
        <v>273</v>
      </c>
      <c r="C92" s="1" t="s">
        <v>185</v>
      </c>
      <c r="D92" s="2">
        <v>434</v>
      </c>
      <c r="E92" s="2">
        <v>142</v>
      </c>
      <c r="F92" s="41">
        <f t="shared" si="10"/>
        <v>576</v>
      </c>
      <c r="G92" s="58">
        <f t="shared" si="11"/>
        <v>22</v>
      </c>
      <c r="H92" s="43">
        <f t="shared" si="13"/>
        <v>0.24652777777777779</v>
      </c>
      <c r="I92" s="2">
        <f t="shared" si="12"/>
        <v>45</v>
      </c>
    </row>
    <row r="93" spans="1:9">
      <c r="A93" s="1" t="s">
        <v>186</v>
      </c>
      <c r="B93" s="1" t="s">
        <v>273</v>
      </c>
      <c r="C93" s="1" t="s">
        <v>187</v>
      </c>
      <c r="D93" s="2">
        <v>134</v>
      </c>
      <c r="E93" s="2">
        <v>47</v>
      </c>
      <c r="F93" s="41">
        <f t="shared" si="10"/>
        <v>181</v>
      </c>
      <c r="G93" s="58">
        <f t="shared" si="11"/>
        <v>60</v>
      </c>
      <c r="H93" s="43">
        <f t="shared" si="13"/>
        <v>0.25966850828729282</v>
      </c>
      <c r="I93" s="2">
        <f t="shared" si="12"/>
        <v>40</v>
      </c>
    </row>
    <row r="94" spans="1:9">
      <c r="A94" s="1" t="s">
        <v>188</v>
      </c>
      <c r="B94" s="1" t="s">
        <v>273</v>
      </c>
      <c r="C94" s="1" t="s">
        <v>189</v>
      </c>
      <c r="D94" s="2">
        <v>205</v>
      </c>
      <c r="E94" s="2">
        <v>70</v>
      </c>
      <c r="F94" s="41">
        <f t="shared" si="10"/>
        <v>275</v>
      </c>
      <c r="G94" s="58">
        <f t="shared" si="11"/>
        <v>47</v>
      </c>
      <c r="H94" s="43">
        <f t="shared" si="13"/>
        <v>0.25454545454545452</v>
      </c>
      <c r="I94" s="2">
        <f t="shared" si="12"/>
        <v>42</v>
      </c>
    </row>
    <row r="95" spans="1:9">
      <c r="A95" s="1" t="s">
        <v>190</v>
      </c>
      <c r="B95" s="1" t="s">
        <v>273</v>
      </c>
      <c r="C95" s="1" t="s">
        <v>191</v>
      </c>
      <c r="D95" s="2">
        <v>328</v>
      </c>
      <c r="E95" s="2">
        <v>122</v>
      </c>
      <c r="F95" s="41">
        <f t="shared" si="10"/>
        <v>450</v>
      </c>
      <c r="G95" s="58">
        <f t="shared" si="11"/>
        <v>31</v>
      </c>
      <c r="H95" s="43">
        <f t="shared" si="13"/>
        <v>0.27111111111111114</v>
      </c>
      <c r="I95" s="2">
        <f t="shared" si="12"/>
        <v>35</v>
      </c>
    </row>
    <row r="96" spans="1:9">
      <c r="A96" s="1" t="s">
        <v>192</v>
      </c>
      <c r="B96" s="1" t="s">
        <v>270</v>
      </c>
      <c r="C96" s="1" t="s">
        <v>193</v>
      </c>
      <c r="D96" s="2">
        <v>13</v>
      </c>
      <c r="E96" s="2">
        <v>4</v>
      </c>
      <c r="F96" s="41">
        <f t="shared" si="10"/>
        <v>17</v>
      </c>
      <c r="G96" s="58">
        <f t="shared" si="11"/>
        <v>77</v>
      </c>
      <c r="H96" s="43">
        <f t="shared" si="13"/>
        <v>0.23529411764705882</v>
      </c>
      <c r="I96" s="2">
        <f t="shared" si="12"/>
        <v>50</v>
      </c>
    </row>
    <row r="97" spans="1:9">
      <c r="A97" s="1" t="s">
        <v>194</v>
      </c>
      <c r="B97" s="1" t="s">
        <v>273</v>
      </c>
      <c r="C97" s="1" t="s">
        <v>195</v>
      </c>
      <c r="D97" s="2">
        <v>149</v>
      </c>
      <c r="E97" s="2">
        <v>75</v>
      </c>
      <c r="F97" s="41">
        <f t="shared" si="10"/>
        <v>224</v>
      </c>
      <c r="G97" s="58">
        <f t="shared" si="11"/>
        <v>54</v>
      </c>
      <c r="H97" s="43">
        <f t="shared" si="13"/>
        <v>0.33482142857142855</v>
      </c>
      <c r="I97" s="2">
        <f t="shared" si="12"/>
        <v>26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31168</v>
      </c>
      <c r="E99" s="267">
        <f t="shared" ref="E99:F99" si="14">SUM(E12:E97)</f>
        <v>11228</v>
      </c>
      <c r="F99" s="268">
        <f t="shared" si="14"/>
        <v>42396</v>
      </c>
    </row>
  </sheetData>
  <autoFilter ref="A11:M11" xr:uid="{00000000-0009-0000-0000-00001B000000}">
    <sortState xmlns:xlrd2="http://schemas.microsoft.com/office/spreadsheetml/2017/richdata2" ref="A12:M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DDD97-2A9C-4406-8DF0-B9F30BAA412B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" sqref="D1:F1048576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8.5" style="22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236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100</v>
      </c>
      <c r="E6" s="53">
        <f>INDEX(E12:E97,MATCH(C6,C12:C97,0),0)</f>
        <v>41</v>
      </c>
      <c r="F6" s="53">
        <f>SUM(D6:E6)</f>
        <v>141</v>
      </c>
      <c r="G6" s="54">
        <f>_xlfn.RANK.EQ(F6,$F$12:$F$97,0)</f>
        <v>62</v>
      </c>
      <c r="H6" s="55">
        <f>E6/F6</f>
        <v>0.29078014184397161</v>
      </c>
      <c r="I6" s="56">
        <f>_xlfn.RANK.EQ(H6,$H$12:$H$97,0)</f>
        <v>28</v>
      </c>
    </row>
    <row r="7" spans="1:13">
      <c r="C7" s="24" t="s">
        <v>20</v>
      </c>
      <c r="D7" s="97">
        <f>ROUND(SUMIF($B$12:$B$97,"G",D12:D97)/(COUNTIFS(B12:B97,"G",D12:D97,"&lt;&gt;")),1)</f>
        <v>283.60000000000002</v>
      </c>
      <c r="E7" s="98">
        <f>ROUND(SUMIF($B$12:$B$97,"G",E12:E97)/(COUNTIFS(B12:B97,"G",D12:D97,"&lt;&gt;")),1)</f>
        <v>86.5</v>
      </c>
      <c r="F7" s="98">
        <f>ROUND(SUM(D7:E7),1)</f>
        <v>370.1</v>
      </c>
      <c r="G7" s="26"/>
      <c r="H7" s="27">
        <f>E7/F7</f>
        <v>0.23372061604971628</v>
      </c>
      <c r="I7" s="28"/>
    </row>
    <row r="8" spans="1:13" ht="14.25" thickBot="1">
      <c r="C8" s="29" t="s">
        <v>21</v>
      </c>
      <c r="D8" s="99">
        <f>ROUND(AVERAGE(D12:D97),1)</f>
        <v>381</v>
      </c>
      <c r="E8" s="100">
        <f>ROUND(AVERAGE(E12:E97),1)</f>
        <v>134.69999999999999</v>
      </c>
      <c r="F8" s="100">
        <f>ROUND(SUM(D8:E8),1)</f>
        <v>515.70000000000005</v>
      </c>
      <c r="G8" s="32"/>
      <c r="H8" s="33">
        <f>E8/F8</f>
        <v>0.26119837114601507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2023年度（基準日：５月１日）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57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1210</v>
      </c>
      <c r="E12" s="2">
        <v>453</v>
      </c>
      <c r="F12" s="41">
        <f t="shared" ref="F12:F21" si="0">SUM(D12:E12)</f>
        <v>1663</v>
      </c>
      <c r="G12" s="58">
        <f t="shared" ref="G12:G21" si="1">_xlfn.RANK.EQ(F12,$F$12:$F$98,0)</f>
        <v>8</v>
      </c>
      <c r="H12" s="43">
        <f t="shared" ref="H12:H21" si="2">E12/F12</f>
        <v>0.2723992784125075</v>
      </c>
      <c r="I12" s="2">
        <f t="shared" ref="I12:I21" si="3">_xlfn.RANK.EQ(H12,$H$12:$H$98,0)</f>
        <v>34</v>
      </c>
    </row>
    <row r="13" spans="1:13">
      <c r="A13" s="1" t="s">
        <v>26</v>
      </c>
      <c r="B13" s="1" t="s">
        <v>269</v>
      </c>
      <c r="C13" s="1" t="s">
        <v>27</v>
      </c>
      <c r="D13" s="2">
        <v>4</v>
      </c>
      <c r="E13" s="2">
        <v>10</v>
      </c>
      <c r="F13" s="41">
        <f t="shared" si="0"/>
        <v>14</v>
      </c>
      <c r="G13" s="58">
        <f t="shared" si="1"/>
        <v>75</v>
      </c>
      <c r="H13" s="43">
        <f t="shared" si="2"/>
        <v>0.7142857142857143</v>
      </c>
      <c r="I13" s="2">
        <f t="shared" si="3"/>
        <v>7</v>
      </c>
    </row>
    <row r="14" spans="1:13">
      <c r="A14" s="1" t="s">
        <v>28</v>
      </c>
      <c r="B14" s="1" t="s">
        <v>270</v>
      </c>
      <c r="C14" s="1" t="s">
        <v>29</v>
      </c>
      <c r="D14" s="2">
        <v>208</v>
      </c>
      <c r="E14" s="2">
        <v>31</v>
      </c>
      <c r="F14" s="41">
        <f t="shared" si="0"/>
        <v>239</v>
      </c>
      <c r="G14" s="58">
        <f t="shared" si="1"/>
        <v>53</v>
      </c>
      <c r="H14" s="43">
        <f t="shared" si="2"/>
        <v>0.1297071129707113</v>
      </c>
      <c r="I14" s="2">
        <f t="shared" si="3"/>
        <v>77</v>
      </c>
    </row>
    <row r="15" spans="1:13">
      <c r="A15" s="1" t="s">
        <v>30</v>
      </c>
      <c r="B15" s="1" t="s">
        <v>271</v>
      </c>
      <c r="C15" s="1" t="s">
        <v>31</v>
      </c>
      <c r="D15" s="2">
        <v>6</v>
      </c>
      <c r="E15" s="2">
        <v>1</v>
      </c>
      <c r="F15" s="41">
        <f t="shared" si="0"/>
        <v>7</v>
      </c>
      <c r="G15" s="58">
        <f t="shared" si="1"/>
        <v>80</v>
      </c>
      <c r="H15" s="43">
        <f t="shared" si="2"/>
        <v>0.14285714285714285</v>
      </c>
      <c r="I15" s="2">
        <f t="shared" si="3"/>
        <v>76</v>
      </c>
    </row>
    <row r="16" spans="1:13">
      <c r="A16" s="1" t="s">
        <v>32</v>
      </c>
      <c r="B16" s="1" t="s">
        <v>270</v>
      </c>
      <c r="C16" s="1" t="s">
        <v>33</v>
      </c>
      <c r="D16" s="2">
        <v>31</v>
      </c>
      <c r="E16" s="2">
        <v>34</v>
      </c>
      <c r="F16" s="41">
        <f t="shared" si="0"/>
        <v>65</v>
      </c>
      <c r="G16" s="58">
        <f t="shared" si="1"/>
        <v>70</v>
      </c>
      <c r="H16" s="43">
        <f t="shared" si="2"/>
        <v>0.52307692307692311</v>
      </c>
      <c r="I16" s="2">
        <f t="shared" si="3"/>
        <v>16</v>
      </c>
    </row>
    <row r="17" spans="1:9">
      <c r="A17" s="1" t="s">
        <v>34</v>
      </c>
      <c r="B17" s="1" t="s">
        <v>270</v>
      </c>
      <c r="C17" s="1" t="s">
        <v>35</v>
      </c>
      <c r="D17" s="2">
        <v>128</v>
      </c>
      <c r="E17" s="2">
        <v>12</v>
      </c>
      <c r="F17" s="41">
        <f t="shared" si="0"/>
        <v>140</v>
      </c>
      <c r="G17" s="58">
        <f t="shared" si="1"/>
        <v>63</v>
      </c>
      <c r="H17" s="43">
        <f t="shared" si="2"/>
        <v>8.5714285714285715E-2</v>
      </c>
      <c r="I17" s="2">
        <f t="shared" si="3"/>
        <v>82</v>
      </c>
    </row>
    <row r="18" spans="1:9">
      <c r="A18" s="1" t="s">
        <v>36</v>
      </c>
      <c r="B18" s="1" t="s">
        <v>272</v>
      </c>
      <c r="C18" s="1" t="s">
        <v>37</v>
      </c>
      <c r="D18" s="2">
        <v>1</v>
      </c>
      <c r="E18" s="2">
        <v>1</v>
      </c>
      <c r="F18" s="41">
        <f t="shared" si="0"/>
        <v>2</v>
      </c>
      <c r="G18" s="58">
        <f t="shared" si="1"/>
        <v>82</v>
      </c>
      <c r="H18" s="43">
        <f t="shared" si="2"/>
        <v>0.5</v>
      </c>
      <c r="I18" s="2">
        <f t="shared" si="3"/>
        <v>17</v>
      </c>
    </row>
    <row r="19" spans="1:9">
      <c r="A19" s="1" t="s">
        <v>38</v>
      </c>
      <c r="B19" s="1" t="s">
        <v>273</v>
      </c>
      <c r="C19" s="1" t="s">
        <v>39</v>
      </c>
      <c r="D19" s="2">
        <v>204</v>
      </c>
      <c r="E19" s="2">
        <v>58</v>
      </c>
      <c r="F19" s="41">
        <f t="shared" si="0"/>
        <v>262</v>
      </c>
      <c r="G19" s="58">
        <f t="shared" si="1"/>
        <v>47</v>
      </c>
      <c r="H19" s="43">
        <f t="shared" si="2"/>
        <v>0.22137404580152673</v>
      </c>
      <c r="I19" s="2">
        <f t="shared" si="3"/>
        <v>56</v>
      </c>
    </row>
    <row r="20" spans="1:9">
      <c r="A20" s="1" t="s">
        <v>40</v>
      </c>
      <c r="B20" s="1" t="s">
        <v>274</v>
      </c>
      <c r="C20" s="1" t="s">
        <v>41</v>
      </c>
      <c r="D20" s="2">
        <v>219</v>
      </c>
      <c r="E20" s="2">
        <v>87</v>
      </c>
      <c r="F20" s="41">
        <f t="shared" si="0"/>
        <v>306</v>
      </c>
      <c r="G20" s="58">
        <f t="shared" si="1"/>
        <v>44</v>
      </c>
      <c r="H20" s="43">
        <f t="shared" si="2"/>
        <v>0.28431372549019607</v>
      </c>
      <c r="I20" s="2">
        <f t="shared" si="3"/>
        <v>29</v>
      </c>
    </row>
    <row r="21" spans="1:9">
      <c r="A21" s="1" t="s">
        <v>42</v>
      </c>
      <c r="B21" s="1" t="s">
        <v>268</v>
      </c>
      <c r="C21" s="1" t="s">
        <v>43</v>
      </c>
      <c r="D21" s="2">
        <v>1379</v>
      </c>
      <c r="E21" s="2">
        <v>399</v>
      </c>
      <c r="F21" s="41">
        <f t="shared" si="0"/>
        <v>1778</v>
      </c>
      <c r="G21" s="58">
        <f t="shared" si="1"/>
        <v>6</v>
      </c>
      <c r="H21" s="43">
        <f t="shared" si="2"/>
        <v>0.22440944881889763</v>
      </c>
      <c r="I21" s="2">
        <f t="shared" si="3"/>
        <v>55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77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191</v>
      </c>
      <c r="E23" s="2">
        <v>54</v>
      </c>
      <c r="F23" s="41">
        <f t="shared" ref="F23:F45" si="4">SUM(D23:E23)</f>
        <v>245</v>
      </c>
      <c r="G23" s="58">
        <f t="shared" ref="G23:G45" si="5">_xlfn.RANK.EQ(F23,$F$12:$F$98,0)</f>
        <v>50</v>
      </c>
      <c r="H23" s="43">
        <f t="shared" ref="H23:H45" si="6">E23/F23</f>
        <v>0.22040816326530613</v>
      </c>
      <c r="I23" s="2">
        <f t="shared" ref="I23:I45" si="7">_xlfn.RANK.EQ(H23,$H$12:$H$98,0)</f>
        <v>57</v>
      </c>
    </row>
    <row r="24" spans="1:9">
      <c r="A24" s="1" t="s">
        <v>48</v>
      </c>
      <c r="B24" s="1" t="s">
        <v>273</v>
      </c>
      <c r="C24" s="1" t="s">
        <v>49</v>
      </c>
      <c r="D24" s="2">
        <v>360</v>
      </c>
      <c r="E24" s="2">
        <v>97</v>
      </c>
      <c r="F24" s="41">
        <f t="shared" si="4"/>
        <v>457</v>
      </c>
      <c r="G24" s="58">
        <f t="shared" si="5"/>
        <v>32</v>
      </c>
      <c r="H24" s="43">
        <f t="shared" si="6"/>
        <v>0.21225382932166301</v>
      </c>
      <c r="I24" s="2">
        <f t="shared" si="7"/>
        <v>62</v>
      </c>
    </row>
    <row r="25" spans="1:9">
      <c r="A25" s="1" t="s">
        <v>50</v>
      </c>
      <c r="B25" s="1" t="s">
        <v>271</v>
      </c>
      <c r="C25" s="1" t="s">
        <v>51</v>
      </c>
      <c r="D25" s="2">
        <v>92</v>
      </c>
      <c r="E25" s="2">
        <v>34</v>
      </c>
      <c r="F25" s="41">
        <f t="shared" si="4"/>
        <v>126</v>
      </c>
      <c r="G25" s="58">
        <f t="shared" si="5"/>
        <v>65</v>
      </c>
      <c r="H25" s="43">
        <f t="shared" si="6"/>
        <v>0.26984126984126983</v>
      </c>
      <c r="I25" s="2">
        <f t="shared" si="7"/>
        <v>35</v>
      </c>
    </row>
    <row r="26" spans="1:9">
      <c r="A26" s="1" t="s">
        <v>52</v>
      </c>
      <c r="B26" s="1" t="s">
        <v>274</v>
      </c>
      <c r="C26" s="1" t="s">
        <v>53</v>
      </c>
      <c r="D26" s="2">
        <v>438</v>
      </c>
      <c r="E26" s="2">
        <v>95</v>
      </c>
      <c r="F26" s="41">
        <f t="shared" si="4"/>
        <v>533</v>
      </c>
      <c r="G26" s="58">
        <f t="shared" si="5"/>
        <v>25</v>
      </c>
      <c r="H26" s="43">
        <f t="shared" si="6"/>
        <v>0.17823639774859287</v>
      </c>
      <c r="I26" s="2">
        <f t="shared" si="7"/>
        <v>71</v>
      </c>
    </row>
    <row r="27" spans="1:9">
      <c r="A27" s="1" t="s">
        <v>54</v>
      </c>
      <c r="B27" s="1" t="s">
        <v>268</v>
      </c>
      <c r="C27" s="1" t="s">
        <v>55</v>
      </c>
      <c r="D27" s="2">
        <v>1222</v>
      </c>
      <c r="E27" s="2">
        <v>662</v>
      </c>
      <c r="F27" s="41">
        <f t="shared" si="4"/>
        <v>1884</v>
      </c>
      <c r="G27" s="58">
        <f t="shared" si="5"/>
        <v>4</v>
      </c>
      <c r="H27" s="43">
        <f t="shared" si="6"/>
        <v>0.35138004246284499</v>
      </c>
      <c r="I27" s="2">
        <f t="shared" si="7"/>
        <v>21</v>
      </c>
    </row>
    <row r="28" spans="1:9">
      <c r="A28" s="1" t="s">
        <v>56</v>
      </c>
      <c r="B28" s="1" t="s">
        <v>271</v>
      </c>
      <c r="C28" s="1" t="s">
        <v>57</v>
      </c>
      <c r="D28" s="2">
        <v>2</v>
      </c>
      <c r="E28" s="2">
        <v>5</v>
      </c>
      <c r="F28" s="41">
        <f t="shared" si="4"/>
        <v>7</v>
      </c>
      <c r="G28" s="58">
        <f t="shared" si="5"/>
        <v>80</v>
      </c>
      <c r="H28" s="43">
        <f t="shared" si="6"/>
        <v>0.7142857142857143</v>
      </c>
      <c r="I28" s="2">
        <f t="shared" si="7"/>
        <v>7</v>
      </c>
    </row>
    <row r="29" spans="1:9">
      <c r="A29" s="1" t="s">
        <v>58</v>
      </c>
      <c r="B29" s="1" t="s">
        <v>274</v>
      </c>
      <c r="C29" s="1" t="s">
        <v>59</v>
      </c>
      <c r="D29" s="2">
        <v>298</v>
      </c>
      <c r="E29" s="2">
        <v>94</v>
      </c>
      <c r="F29" s="41">
        <f t="shared" si="4"/>
        <v>392</v>
      </c>
      <c r="G29" s="58">
        <f t="shared" si="5"/>
        <v>36</v>
      </c>
      <c r="H29" s="43">
        <f t="shared" si="6"/>
        <v>0.23979591836734693</v>
      </c>
      <c r="I29" s="2">
        <f t="shared" si="7"/>
        <v>49</v>
      </c>
    </row>
    <row r="30" spans="1:9">
      <c r="A30" s="1" t="s">
        <v>60</v>
      </c>
      <c r="B30" s="1" t="s">
        <v>273</v>
      </c>
      <c r="C30" s="1" t="s">
        <v>61</v>
      </c>
      <c r="D30" s="2">
        <v>283</v>
      </c>
      <c r="E30" s="2">
        <v>108</v>
      </c>
      <c r="F30" s="41">
        <f t="shared" si="4"/>
        <v>391</v>
      </c>
      <c r="G30" s="58">
        <f t="shared" si="5"/>
        <v>37</v>
      </c>
      <c r="H30" s="43">
        <f t="shared" si="6"/>
        <v>0.27621483375959077</v>
      </c>
      <c r="I30" s="2">
        <f t="shared" si="7"/>
        <v>32</v>
      </c>
    </row>
    <row r="31" spans="1:9">
      <c r="A31" s="1" t="s">
        <v>62</v>
      </c>
      <c r="B31" s="1" t="s">
        <v>274</v>
      </c>
      <c r="C31" s="1" t="s">
        <v>63</v>
      </c>
      <c r="D31" s="2">
        <v>470</v>
      </c>
      <c r="E31" s="2">
        <v>102</v>
      </c>
      <c r="F31" s="41">
        <f t="shared" si="4"/>
        <v>572</v>
      </c>
      <c r="G31" s="58">
        <f t="shared" si="5"/>
        <v>23</v>
      </c>
      <c r="H31" s="43">
        <f t="shared" si="6"/>
        <v>0.17832167832167833</v>
      </c>
      <c r="I31" s="2">
        <f t="shared" si="7"/>
        <v>70</v>
      </c>
    </row>
    <row r="32" spans="1:9">
      <c r="A32" s="1" t="s">
        <v>64</v>
      </c>
      <c r="B32" s="1" t="s">
        <v>268</v>
      </c>
      <c r="C32" s="1" t="s">
        <v>65</v>
      </c>
      <c r="D32" s="2">
        <v>689</v>
      </c>
      <c r="E32" s="2">
        <v>267</v>
      </c>
      <c r="F32" s="41">
        <f t="shared" si="4"/>
        <v>956</v>
      </c>
      <c r="G32" s="58">
        <f t="shared" si="5"/>
        <v>12</v>
      </c>
      <c r="H32" s="43">
        <f t="shared" si="6"/>
        <v>0.27928870292887031</v>
      </c>
      <c r="I32" s="2">
        <f t="shared" si="7"/>
        <v>30</v>
      </c>
    </row>
    <row r="33" spans="1:9">
      <c r="A33" s="1" t="s">
        <v>66</v>
      </c>
      <c r="B33" s="1" t="s">
        <v>268</v>
      </c>
      <c r="C33" s="1" t="s">
        <v>67</v>
      </c>
      <c r="D33" s="2">
        <v>2201</v>
      </c>
      <c r="E33" s="2">
        <v>713</v>
      </c>
      <c r="F33" s="41">
        <f t="shared" si="4"/>
        <v>2914</v>
      </c>
      <c r="G33" s="58">
        <f t="shared" si="5"/>
        <v>1</v>
      </c>
      <c r="H33" s="43">
        <f t="shared" si="6"/>
        <v>0.24468085106382978</v>
      </c>
      <c r="I33" s="2">
        <f t="shared" si="7"/>
        <v>45</v>
      </c>
    </row>
    <row r="34" spans="1:9">
      <c r="A34" s="1" t="s">
        <v>68</v>
      </c>
      <c r="B34" s="1" t="s">
        <v>272</v>
      </c>
      <c r="C34" s="1" t="s">
        <v>69</v>
      </c>
      <c r="D34" s="2">
        <v>71</v>
      </c>
      <c r="E34" s="2">
        <v>66</v>
      </c>
      <c r="F34" s="41">
        <f t="shared" si="4"/>
        <v>137</v>
      </c>
      <c r="G34" s="58">
        <f t="shared" si="5"/>
        <v>64</v>
      </c>
      <c r="H34" s="43">
        <f t="shared" si="6"/>
        <v>0.48175182481751827</v>
      </c>
      <c r="I34" s="2">
        <f t="shared" si="7"/>
        <v>18</v>
      </c>
    </row>
    <row r="35" spans="1:9">
      <c r="A35" s="1" t="s">
        <v>70</v>
      </c>
      <c r="B35" s="1" t="s">
        <v>271</v>
      </c>
      <c r="C35" s="1" t="s">
        <v>71</v>
      </c>
      <c r="D35" s="2">
        <v>38</v>
      </c>
      <c r="E35" s="2">
        <v>65</v>
      </c>
      <c r="F35" s="41">
        <f t="shared" si="4"/>
        <v>103</v>
      </c>
      <c r="G35" s="58">
        <f t="shared" si="5"/>
        <v>66</v>
      </c>
      <c r="H35" s="43">
        <f t="shared" si="6"/>
        <v>0.6310679611650486</v>
      </c>
      <c r="I35" s="2">
        <f t="shared" si="7"/>
        <v>12</v>
      </c>
    </row>
    <row r="36" spans="1:9">
      <c r="A36" s="1" t="s">
        <v>72</v>
      </c>
      <c r="B36" s="1" t="s">
        <v>271</v>
      </c>
      <c r="C36" s="1" t="s">
        <v>73</v>
      </c>
      <c r="D36" s="2">
        <v>142</v>
      </c>
      <c r="E36" s="2">
        <v>266</v>
      </c>
      <c r="F36" s="41">
        <f t="shared" si="4"/>
        <v>408</v>
      </c>
      <c r="G36" s="58">
        <f t="shared" si="5"/>
        <v>34</v>
      </c>
      <c r="H36" s="43">
        <f t="shared" si="6"/>
        <v>0.65196078431372551</v>
      </c>
      <c r="I36" s="2">
        <f t="shared" si="7"/>
        <v>10</v>
      </c>
    </row>
    <row r="37" spans="1:9">
      <c r="A37" s="1" t="s">
        <v>74</v>
      </c>
      <c r="B37" s="1" t="s">
        <v>270</v>
      </c>
      <c r="C37" s="1" t="s">
        <v>75</v>
      </c>
      <c r="D37" s="2">
        <v>1379</v>
      </c>
      <c r="E37" s="2">
        <v>243</v>
      </c>
      <c r="F37" s="41">
        <f t="shared" si="4"/>
        <v>1622</v>
      </c>
      <c r="G37" s="58">
        <f t="shared" si="5"/>
        <v>9</v>
      </c>
      <c r="H37" s="43">
        <f t="shared" si="6"/>
        <v>0.1498150431565968</v>
      </c>
      <c r="I37" s="2">
        <f t="shared" si="7"/>
        <v>75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231</v>
      </c>
      <c r="F38" s="41">
        <f t="shared" si="4"/>
        <v>231</v>
      </c>
      <c r="G38" s="58">
        <f t="shared" si="5"/>
        <v>55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36</v>
      </c>
      <c r="E39" s="2">
        <v>62</v>
      </c>
      <c r="F39" s="41">
        <f t="shared" si="4"/>
        <v>98</v>
      </c>
      <c r="G39" s="58">
        <f t="shared" si="5"/>
        <v>67</v>
      </c>
      <c r="H39" s="43">
        <f t="shared" si="6"/>
        <v>0.63265306122448983</v>
      </c>
      <c r="I39" s="2">
        <f t="shared" si="7"/>
        <v>11</v>
      </c>
    </row>
    <row r="40" spans="1:9">
      <c r="A40" s="1" t="s">
        <v>80</v>
      </c>
      <c r="B40" s="1" t="s">
        <v>270</v>
      </c>
      <c r="C40" s="1" t="s">
        <v>81</v>
      </c>
      <c r="D40" s="2">
        <v>434</v>
      </c>
      <c r="E40" s="2">
        <v>234</v>
      </c>
      <c r="F40" s="41">
        <f t="shared" si="4"/>
        <v>668</v>
      </c>
      <c r="G40" s="58">
        <f t="shared" si="5"/>
        <v>17</v>
      </c>
      <c r="H40" s="43">
        <f t="shared" si="6"/>
        <v>0.35029940119760478</v>
      </c>
      <c r="I40" s="2">
        <f t="shared" si="7"/>
        <v>22</v>
      </c>
    </row>
    <row r="41" spans="1:9">
      <c r="A41" s="1" t="s">
        <v>82</v>
      </c>
      <c r="B41" s="1" t="s">
        <v>270</v>
      </c>
      <c r="C41" s="1" t="s">
        <v>83</v>
      </c>
      <c r="D41" s="2">
        <v>492</v>
      </c>
      <c r="E41" s="2">
        <v>55</v>
      </c>
      <c r="F41" s="41">
        <f t="shared" si="4"/>
        <v>547</v>
      </c>
      <c r="G41" s="58">
        <f t="shared" si="5"/>
        <v>24</v>
      </c>
      <c r="H41" s="43">
        <f t="shared" si="6"/>
        <v>0.10054844606946983</v>
      </c>
      <c r="I41" s="2">
        <f t="shared" si="7"/>
        <v>81</v>
      </c>
    </row>
    <row r="42" spans="1:9">
      <c r="A42" s="1" t="s">
        <v>84</v>
      </c>
      <c r="B42" s="1" t="s">
        <v>271</v>
      </c>
      <c r="C42" s="1" t="s">
        <v>85</v>
      </c>
      <c r="D42" s="2">
        <v>264</v>
      </c>
      <c r="E42" s="2">
        <v>166</v>
      </c>
      <c r="F42" s="41">
        <f t="shared" si="4"/>
        <v>430</v>
      </c>
      <c r="G42" s="58">
        <f t="shared" si="5"/>
        <v>33</v>
      </c>
      <c r="H42" s="43">
        <f t="shared" si="6"/>
        <v>0.38604651162790699</v>
      </c>
      <c r="I42" s="2">
        <f t="shared" si="7"/>
        <v>19</v>
      </c>
    </row>
    <row r="43" spans="1:9">
      <c r="A43" s="1" t="s">
        <v>86</v>
      </c>
      <c r="B43" s="1" t="s">
        <v>275</v>
      </c>
      <c r="C43" s="1" t="s">
        <v>87</v>
      </c>
      <c r="D43" s="2">
        <v>40</v>
      </c>
      <c r="E43" s="2">
        <v>17</v>
      </c>
      <c r="F43" s="41">
        <f t="shared" si="4"/>
        <v>57</v>
      </c>
      <c r="G43" s="58">
        <f t="shared" si="5"/>
        <v>71</v>
      </c>
      <c r="H43" s="43">
        <f t="shared" si="6"/>
        <v>0.2982456140350877</v>
      </c>
      <c r="I43" s="2">
        <f t="shared" si="7"/>
        <v>27</v>
      </c>
    </row>
    <row r="44" spans="1:9">
      <c r="A44" s="1" t="s">
        <v>88</v>
      </c>
      <c r="B44" s="1" t="s">
        <v>270</v>
      </c>
      <c r="C44" s="1" t="s">
        <v>89</v>
      </c>
      <c r="D44" s="2">
        <v>166</v>
      </c>
      <c r="E44" s="2">
        <v>71</v>
      </c>
      <c r="F44" s="41">
        <f t="shared" si="4"/>
        <v>237</v>
      </c>
      <c r="G44" s="58">
        <f t="shared" si="5"/>
        <v>54</v>
      </c>
      <c r="H44" s="43">
        <f t="shared" si="6"/>
        <v>0.29957805907172996</v>
      </c>
      <c r="I44" s="2">
        <f t="shared" si="7"/>
        <v>25</v>
      </c>
    </row>
    <row r="45" spans="1:9">
      <c r="A45" s="1" t="s">
        <v>90</v>
      </c>
      <c r="B45" s="1" t="s">
        <v>274</v>
      </c>
      <c r="C45" s="1" t="s">
        <v>91</v>
      </c>
      <c r="D45" s="2">
        <v>597</v>
      </c>
      <c r="E45" s="2">
        <v>187</v>
      </c>
      <c r="F45" s="41">
        <f t="shared" si="4"/>
        <v>784</v>
      </c>
      <c r="G45" s="58">
        <f t="shared" si="5"/>
        <v>14</v>
      </c>
      <c r="H45" s="43">
        <f t="shared" si="6"/>
        <v>0.23852040816326531</v>
      </c>
      <c r="I45" s="2">
        <f t="shared" si="7"/>
        <v>50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77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431</v>
      </c>
      <c r="E47" s="2">
        <v>154</v>
      </c>
      <c r="F47" s="41">
        <f t="shared" ref="F47:F66" si="8">SUM(D47:E47)</f>
        <v>585</v>
      </c>
      <c r="G47" s="58">
        <f t="shared" ref="G47:G66" si="9">_xlfn.RANK.EQ(F47,$F$12:$F$98,0)</f>
        <v>21</v>
      </c>
      <c r="H47" s="43">
        <f t="shared" ref="H47:H66" si="10">E47/F47</f>
        <v>0.26324786324786326</v>
      </c>
      <c r="I47" s="2">
        <f t="shared" ref="I47:I66" si="11">_xlfn.RANK.EQ(H47,$H$12:$H$98,0)</f>
        <v>37</v>
      </c>
    </row>
    <row r="48" spans="1:9">
      <c r="A48" s="1" t="s">
        <v>96</v>
      </c>
      <c r="B48" s="1" t="s">
        <v>270</v>
      </c>
      <c r="C48" s="1" t="s">
        <v>97</v>
      </c>
      <c r="D48" s="2">
        <v>349</v>
      </c>
      <c r="E48" s="2">
        <v>48</v>
      </c>
      <c r="F48" s="41">
        <f t="shared" si="8"/>
        <v>397</v>
      </c>
      <c r="G48" s="58">
        <f t="shared" si="9"/>
        <v>35</v>
      </c>
      <c r="H48" s="43">
        <f t="shared" si="10"/>
        <v>0.12090680100755667</v>
      </c>
      <c r="I48" s="2">
        <f t="shared" si="11"/>
        <v>78</v>
      </c>
    </row>
    <row r="49" spans="1:9">
      <c r="A49" s="1" t="s">
        <v>98</v>
      </c>
      <c r="B49" s="1" t="s">
        <v>269</v>
      </c>
      <c r="C49" s="1" t="s">
        <v>99</v>
      </c>
      <c r="D49" s="2">
        <v>2</v>
      </c>
      <c r="E49" s="2">
        <v>12</v>
      </c>
      <c r="F49" s="41">
        <f t="shared" si="8"/>
        <v>14</v>
      </c>
      <c r="G49" s="58">
        <f t="shared" si="9"/>
        <v>75</v>
      </c>
      <c r="H49" s="43">
        <f t="shared" si="10"/>
        <v>0.8571428571428571</v>
      </c>
      <c r="I49" s="2">
        <f t="shared" si="11"/>
        <v>3</v>
      </c>
    </row>
    <row r="50" spans="1:9">
      <c r="A50" s="1" t="s">
        <v>100</v>
      </c>
      <c r="B50" s="1" t="s">
        <v>273</v>
      </c>
      <c r="C50" s="1" t="s">
        <v>101</v>
      </c>
      <c r="D50" s="2">
        <v>362</v>
      </c>
      <c r="E50" s="2">
        <v>101</v>
      </c>
      <c r="F50" s="41">
        <f t="shared" si="8"/>
        <v>463</v>
      </c>
      <c r="G50" s="58">
        <f t="shared" si="9"/>
        <v>31</v>
      </c>
      <c r="H50" s="43">
        <f t="shared" si="10"/>
        <v>0.21814254859611232</v>
      </c>
      <c r="I50" s="2">
        <f t="shared" si="11"/>
        <v>58</v>
      </c>
    </row>
    <row r="51" spans="1:9">
      <c r="A51" s="1" t="s">
        <v>102</v>
      </c>
      <c r="B51" s="1" t="s">
        <v>273</v>
      </c>
      <c r="C51" s="1" t="s">
        <v>103</v>
      </c>
      <c r="D51" s="2">
        <v>494</v>
      </c>
      <c r="E51" s="2">
        <v>137</v>
      </c>
      <c r="F51" s="41">
        <f t="shared" si="8"/>
        <v>631</v>
      </c>
      <c r="G51" s="58">
        <f t="shared" si="9"/>
        <v>18</v>
      </c>
      <c r="H51" s="43">
        <f t="shared" si="10"/>
        <v>0.21711568938193343</v>
      </c>
      <c r="I51" s="2">
        <f t="shared" si="11"/>
        <v>59</v>
      </c>
    </row>
    <row r="52" spans="1:9">
      <c r="A52" s="1" t="s">
        <v>104</v>
      </c>
      <c r="B52" s="1" t="s">
        <v>275</v>
      </c>
      <c r="C52" s="1" t="s">
        <v>105</v>
      </c>
      <c r="D52" s="2">
        <v>193</v>
      </c>
      <c r="E52" s="2">
        <v>48</v>
      </c>
      <c r="F52" s="41">
        <f t="shared" si="8"/>
        <v>241</v>
      </c>
      <c r="G52" s="58">
        <f t="shared" si="9"/>
        <v>51</v>
      </c>
      <c r="H52" s="43">
        <f t="shared" si="10"/>
        <v>0.19917012448132779</v>
      </c>
      <c r="I52" s="2">
        <f t="shared" si="11"/>
        <v>66</v>
      </c>
    </row>
    <row r="53" spans="1:9">
      <c r="A53" s="1" t="s">
        <v>106</v>
      </c>
      <c r="B53" s="1" t="s">
        <v>273</v>
      </c>
      <c r="C53" s="1" t="s">
        <v>107</v>
      </c>
      <c r="D53" s="2">
        <v>250</v>
      </c>
      <c r="E53" s="2">
        <v>46</v>
      </c>
      <c r="F53" s="41">
        <f t="shared" si="8"/>
        <v>296</v>
      </c>
      <c r="G53" s="58">
        <f t="shared" si="9"/>
        <v>45</v>
      </c>
      <c r="H53" s="43">
        <f t="shared" si="10"/>
        <v>0.1554054054054054</v>
      </c>
      <c r="I53" s="2">
        <f t="shared" si="11"/>
        <v>74</v>
      </c>
    </row>
    <row r="54" spans="1:9">
      <c r="A54" s="1" t="s">
        <v>108</v>
      </c>
      <c r="B54" s="1" t="s">
        <v>273</v>
      </c>
      <c r="C54" s="1" t="s">
        <v>109</v>
      </c>
      <c r="D54" s="2">
        <v>206</v>
      </c>
      <c r="E54" s="2">
        <v>53</v>
      </c>
      <c r="F54" s="41">
        <f t="shared" si="8"/>
        <v>259</v>
      </c>
      <c r="G54" s="58">
        <f t="shared" si="9"/>
        <v>48</v>
      </c>
      <c r="H54" s="43">
        <f t="shared" si="10"/>
        <v>0.20463320463320464</v>
      </c>
      <c r="I54" s="2">
        <f t="shared" si="11"/>
        <v>65</v>
      </c>
    </row>
    <row r="55" spans="1:9">
      <c r="A55" s="1" t="s">
        <v>110</v>
      </c>
      <c r="B55" s="1" t="s">
        <v>273</v>
      </c>
      <c r="C55" s="1" t="s">
        <v>111</v>
      </c>
      <c r="D55" s="2">
        <v>597</v>
      </c>
      <c r="E55" s="2">
        <v>160</v>
      </c>
      <c r="F55" s="41">
        <f t="shared" si="8"/>
        <v>757</v>
      </c>
      <c r="G55" s="58">
        <f t="shared" si="9"/>
        <v>15</v>
      </c>
      <c r="H55" s="43">
        <f t="shared" si="10"/>
        <v>0.21136063408190225</v>
      </c>
      <c r="I55" s="2">
        <f t="shared" si="11"/>
        <v>63</v>
      </c>
    </row>
    <row r="56" spans="1:9">
      <c r="A56" s="1" t="s">
        <v>112</v>
      </c>
      <c r="B56" s="1" t="s">
        <v>273</v>
      </c>
      <c r="C56" s="1" t="s">
        <v>113</v>
      </c>
      <c r="D56" s="2">
        <v>384</v>
      </c>
      <c r="E56" s="2">
        <v>132</v>
      </c>
      <c r="F56" s="41">
        <f t="shared" si="8"/>
        <v>516</v>
      </c>
      <c r="G56" s="58">
        <f t="shared" si="9"/>
        <v>27</v>
      </c>
      <c r="H56" s="43">
        <f t="shared" si="10"/>
        <v>0.2558139534883721</v>
      </c>
      <c r="I56" s="2">
        <f t="shared" si="11"/>
        <v>42</v>
      </c>
    </row>
    <row r="57" spans="1:9">
      <c r="A57" s="1" t="s">
        <v>114</v>
      </c>
      <c r="B57" s="1" t="s">
        <v>274</v>
      </c>
      <c r="C57" s="1" t="s">
        <v>115</v>
      </c>
      <c r="D57" s="2">
        <v>470</v>
      </c>
      <c r="E57" s="2">
        <v>111</v>
      </c>
      <c r="F57" s="41">
        <f t="shared" si="8"/>
        <v>581</v>
      </c>
      <c r="G57" s="58">
        <f t="shared" si="9"/>
        <v>22</v>
      </c>
      <c r="H57" s="43">
        <f t="shared" si="10"/>
        <v>0.19104991394148021</v>
      </c>
      <c r="I57" s="2">
        <f t="shared" si="11"/>
        <v>68</v>
      </c>
    </row>
    <row r="58" spans="1:9">
      <c r="A58" s="1" t="s">
        <v>116</v>
      </c>
      <c r="B58" s="1" t="s">
        <v>272</v>
      </c>
      <c r="C58" s="1" t="s">
        <v>117</v>
      </c>
      <c r="D58" s="2">
        <v>2</v>
      </c>
      <c r="E58" s="2">
        <v>12</v>
      </c>
      <c r="F58" s="41">
        <f t="shared" si="8"/>
        <v>14</v>
      </c>
      <c r="G58" s="58">
        <f t="shared" si="9"/>
        <v>75</v>
      </c>
      <c r="H58" s="43">
        <f t="shared" si="10"/>
        <v>0.8571428571428571</v>
      </c>
      <c r="I58" s="2">
        <f t="shared" si="11"/>
        <v>3</v>
      </c>
    </row>
    <row r="59" spans="1:9">
      <c r="A59" s="1" t="s">
        <v>118</v>
      </c>
      <c r="B59" s="1" t="s">
        <v>268</v>
      </c>
      <c r="C59" s="1" t="s">
        <v>119</v>
      </c>
      <c r="D59" s="2">
        <v>1247</v>
      </c>
      <c r="E59" s="2">
        <v>436</v>
      </c>
      <c r="F59" s="41">
        <f t="shared" si="8"/>
        <v>1683</v>
      </c>
      <c r="G59" s="58">
        <f t="shared" si="9"/>
        <v>7</v>
      </c>
      <c r="H59" s="43">
        <f t="shared" si="10"/>
        <v>0.25906120023767082</v>
      </c>
      <c r="I59" s="2">
        <f t="shared" si="11"/>
        <v>41</v>
      </c>
    </row>
    <row r="60" spans="1:9">
      <c r="A60" s="1" t="s">
        <v>120</v>
      </c>
      <c r="B60" s="1" t="s">
        <v>270</v>
      </c>
      <c r="C60" s="1" t="s">
        <v>121</v>
      </c>
      <c r="D60" s="2">
        <v>600</v>
      </c>
      <c r="E60" s="2">
        <v>128</v>
      </c>
      <c r="F60" s="41">
        <f t="shared" si="8"/>
        <v>728</v>
      </c>
      <c r="G60" s="58">
        <f t="shared" si="9"/>
        <v>16</v>
      </c>
      <c r="H60" s="43">
        <f t="shared" si="10"/>
        <v>0.17582417582417584</v>
      </c>
      <c r="I60" s="2">
        <f t="shared" si="11"/>
        <v>72</v>
      </c>
    </row>
    <row r="61" spans="1:9">
      <c r="A61" s="1" t="s">
        <v>122</v>
      </c>
      <c r="B61" s="1" t="s">
        <v>269</v>
      </c>
      <c r="C61" s="1" t="s">
        <v>123</v>
      </c>
      <c r="D61" s="2">
        <v>5</v>
      </c>
      <c r="E61" s="2">
        <v>27</v>
      </c>
      <c r="F61" s="41">
        <f t="shared" si="8"/>
        <v>32</v>
      </c>
      <c r="G61" s="58">
        <f t="shared" si="9"/>
        <v>73</v>
      </c>
      <c r="H61" s="43">
        <f t="shared" si="10"/>
        <v>0.84375</v>
      </c>
      <c r="I61" s="2">
        <f t="shared" si="11"/>
        <v>5</v>
      </c>
    </row>
    <row r="62" spans="1:9">
      <c r="A62" s="1" t="s">
        <v>124</v>
      </c>
      <c r="B62" s="1" t="s">
        <v>270</v>
      </c>
      <c r="C62" s="1" t="s">
        <v>125</v>
      </c>
      <c r="D62" s="2">
        <v>318</v>
      </c>
      <c r="E62" s="2">
        <v>37</v>
      </c>
      <c r="F62" s="41">
        <f t="shared" si="8"/>
        <v>355</v>
      </c>
      <c r="G62" s="58">
        <f t="shared" si="9"/>
        <v>41</v>
      </c>
      <c r="H62" s="43">
        <f t="shared" si="10"/>
        <v>0.10422535211267606</v>
      </c>
      <c r="I62" s="2">
        <f t="shared" si="11"/>
        <v>80</v>
      </c>
    </row>
    <row r="63" spans="1:9">
      <c r="A63" s="1" t="s">
        <v>126</v>
      </c>
      <c r="B63" s="1" t="s">
        <v>273</v>
      </c>
      <c r="C63" s="1" t="s">
        <v>127</v>
      </c>
      <c r="D63" s="2">
        <v>293</v>
      </c>
      <c r="E63" s="2">
        <v>88</v>
      </c>
      <c r="F63" s="41">
        <f t="shared" si="8"/>
        <v>381</v>
      </c>
      <c r="G63" s="58">
        <f t="shared" si="9"/>
        <v>38</v>
      </c>
      <c r="H63" s="43">
        <f t="shared" si="10"/>
        <v>0.23097112860892388</v>
      </c>
      <c r="I63" s="2">
        <f t="shared" si="11"/>
        <v>52</v>
      </c>
    </row>
    <row r="64" spans="1:9">
      <c r="A64" s="1" t="s">
        <v>128</v>
      </c>
      <c r="B64" s="1" t="s">
        <v>271</v>
      </c>
      <c r="C64" s="1" t="s">
        <v>129</v>
      </c>
      <c r="D64" s="2">
        <v>56</v>
      </c>
      <c r="E64" s="2">
        <v>15</v>
      </c>
      <c r="F64" s="41">
        <f t="shared" si="8"/>
        <v>71</v>
      </c>
      <c r="G64" s="58">
        <f t="shared" si="9"/>
        <v>69</v>
      </c>
      <c r="H64" s="43">
        <f t="shared" si="10"/>
        <v>0.21126760563380281</v>
      </c>
      <c r="I64" s="2">
        <f t="shared" si="11"/>
        <v>64</v>
      </c>
    </row>
    <row r="65" spans="1:9">
      <c r="A65" s="1" t="s">
        <v>130</v>
      </c>
      <c r="B65" s="1" t="s">
        <v>272</v>
      </c>
      <c r="C65" s="1" t="s">
        <v>131</v>
      </c>
      <c r="D65" s="2">
        <v>2</v>
      </c>
      <c r="E65" s="2">
        <v>9</v>
      </c>
      <c r="F65" s="41">
        <f t="shared" si="8"/>
        <v>11</v>
      </c>
      <c r="G65" s="58">
        <f t="shared" si="9"/>
        <v>79</v>
      </c>
      <c r="H65" s="43">
        <f t="shared" si="10"/>
        <v>0.81818181818181823</v>
      </c>
      <c r="I65" s="2">
        <f t="shared" si="11"/>
        <v>6</v>
      </c>
    </row>
    <row r="66" spans="1:9">
      <c r="A66" s="1" t="s">
        <v>132</v>
      </c>
      <c r="B66" s="1" t="s">
        <v>268</v>
      </c>
      <c r="C66" s="1" t="s">
        <v>133</v>
      </c>
      <c r="D66" s="2">
        <v>1721</v>
      </c>
      <c r="E66" s="2">
        <v>550</v>
      </c>
      <c r="F66" s="41">
        <f t="shared" si="8"/>
        <v>2271</v>
      </c>
      <c r="G66" s="58">
        <f t="shared" si="9"/>
        <v>2</v>
      </c>
      <c r="H66" s="43">
        <f t="shared" si="10"/>
        <v>0.242184059885513</v>
      </c>
      <c r="I66" s="2">
        <f t="shared" si="11"/>
        <v>47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77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393</v>
      </c>
      <c r="E68" s="2">
        <v>134</v>
      </c>
      <c r="F68" s="41">
        <f t="shared" ref="F68:F87" si="12">SUM(D68:E68)</f>
        <v>527</v>
      </c>
      <c r="G68" s="58">
        <f t="shared" ref="G68:G87" si="13">_xlfn.RANK.EQ(F68,$F$12:$F$98,0)</f>
        <v>26</v>
      </c>
      <c r="H68" s="43">
        <f t="shared" ref="H68:H87" si="14">E68/F68</f>
        <v>0.25426944971537002</v>
      </c>
      <c r="I68" s="2">
        <f t="shared" ref="I68:I87" si="15">_xlfn.RANK.EQ(H68,$H$12:$H$98,0)</f>
        <v>43</v>
      </c>
    </row>
    <row r="69" spans="1:9">
      <c r="A69" s="1" t="s">
        <v>138</v>
      </c>
      <c r="B69" s="1" t="s">
        <v>268</v>
      </c>
      <c r="C69" s="1" t="s">
        <v>139</v>
      </c>
      <c r="D69" s="2">
        <v>1565</v>
      </c>
      <c r="E69" s="2">
        <v>551</v>
      </c>
      <c r="F69" s="41">
        <f t="shared" si="12"/>
        <v>2116</v>
      </c>
      <c r="G69" s="58">
        <f t="shared" si="13"/>
        <v>3</v>
      </c>
      <c r="H69" s="43">
        <f t="shared" si="14"/>
        <v>0.2603969754253308</v>
      </c>
      <c r="I69" s="2">
        <f t="shared" si="15"/>
        <v>38</v>
      </c>
    </row>
    <row r="70" spans="1:9">
      <c r="A70" s="1" t="s">
        <v>140</v>
      </c>
      <c r="B70" s="1" t="s">
        <v>269</v>
      </c>
      <c r="C70" s="1" t="s">
        <v>141</v>
      </c>
      <c r="D70" s="2">
        <v>23</v>
      </c>
      <c r="E70" s="2">
        <v>31</v>
      </c>
      <c r="F70" s="41">
        <f t="shared" si="12"/>
        <v>54</v>
      </c>
      <c r="G70" s="58">
        <f t="shared" si="13"/>
        <v>72</v>
      </c>
      <c r="H70" s="43">
        <f t="shared" si="14"/>
        <v>0.57407407407407407</v>
      </c>
      <c r="I70" s="2">
        <f t="shared" si="15"/>
        <v>14</v>
      </c>
    </row>
    <row r="71" spans="1:9">
      <c r="A71" s="1" t="s">
        <v>142</v>
      </c>
      <c r="B71" s="1" t="s">
        <v>268</v>
      </c>
      <c r="C71" s="1" t="s">
        <v>143</v>
      </c>
      <c r="D71" s="2">
        <v>768</v>
      </c>
      <c r="E71" s="2">
        <v>402</v>
      </c>
      <c r="F71" s="41">
        <f t="shared" si="12"/>
        <v>1170</v>
      </c>
      <c r="G71" s="58">
        <f t="shared" si="13"/>
        <v>10</v>
      </c>
      <c r="H71" s="43">
        <f t="shared" si="14"/>
        <v>0.34358974358974359</v>
      </c>
      <c r="I71" s="2">
        <f t="shared" si="15"/>
        <v>23</v>
      </c>
    </row>
    <row r="72" spans="1:9">
      <c r="A72" s="1" t="s">
        <v>144</v>
      </c>
      <c r="B72" s="1" t="s">
        <v>269</v>
      </c>
      <c r="C72" s="1" t="s">
        <v>145</v>
      </c>
      <c r="D72" s="2">
        <v>58</v>
      </c>
      <c r="E72" s="2">
        <v>96</v>
      </c>
      <c r="F72" s="41">
        <f t="shared" si="12"/>
        <v>154</v>
      </c>
      <c r="G72" s="58">
        <f t="shared" si="13"/>
        <v>61</v>
      </c>
      <c r="H72" s="43">
        <f t="shared" si="14"/>
        <v>0.62337662337662336</v>
      </c>
      <c r="I72" s="2">
        <f t="shared" si="15"/>
        <v>13</v>
      </c>
    </row>
    <row r="73" spans="1:9">
      <c r="A73" s="1" t="s">
        <v>146</v>
      </c>
      <c r="B73" s="1" t="s">
        <v>269</v>
      </c>
      <c r="C73" s="1" t="s">
        <v>147</v>
      </c>
      <c r="D73" s="2">
        <v>6</v>
      </c>
      <c r="E73" s="2">
        <v>12</v>
      </c>
      <c r="F73" s="41">
        <f t="shared" si="12"/>
        <v>18</v>
      </c>
      <c r="G73" s="58">
        <f t="shared" si="13"/>
        <v>74</v>
      </c>
      <c r="H73" s="43">
        <f t="shared" si="14"/>
        <v>0.66666666666666663</v>
      </c>
      <c r="I73" s="2">
        <f t="shared" si="15"/>
        <v>9</v>
      </c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177</v>
      </c>
      <c r="F74" s="41">
        <f t="shared" si="12"/>
        <v>177</v>
      </c>
      <c r="G74" s="58">
        <f t="shared" si="13"/>
        <v>60</v>
      </c>
      <c r="H74" s="43">
        <f t="shared" si="14"/>
        <v>1</v>
      </c>
      <c r="I74" s="2">
        <f t="shared" si="15"/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254</v>
      </c>
      <c r="E75" s="2">
        <v>89</v>
      </c>
      <c r="F75" s="41">
        <f t="shared" si="12"/>
        <v>343</v>
      </c>
      <c r="G75" s="58">
        <f t="shared" si="13"/>
        <v>42</v>
      </c>
      <c r="H75" s="43">
        <f t="shared" si="14"/>
        <v>0.25947521865889212</v>
      </c>
      <c r="I75" s="2">
        <f t="shared" si="15"/>
        <v>40</v>
      </c>
    </row>
    <row r="76" spans="1:9">
      <c r="A76" s="1" t="s">
        <v>152</v>
      </c>
      <c r="B76" s="1" t="s">
        <v>274</v>
      </c>
      <c r="C76" s="1" t="s">
        <v>153</v>
      </c>
      <c r="D76" s="2">
        <v>155</v>
      </c>
      <c r="E76" s="2">
        <v>38</v>
      </c>
      <c r="F76" s="41">
        <f t="shared" si="12"/>
        <v>193</v>
      </c>
      <c r="G76" s="58">
        <f t="shared" si="13"/>
        <v>58</v>
      </c>
      <c r="H76" s="43">
        <f t="shared" si="14"/>
        <v>0.19689119170984457</v>
      </c>
      <c r="I76" s="2">
        <f t="shared" si="15"/>
        <v>67</v>
      </c>
    </row>
    <row r="77" spans="1:9">
      <c r="A77" s="1" t="s">
        <v>154</v>
      </c>
      <c r="B77" s="1" t="s">
        <v>273</v>
      </c>
      <c r="C77" s="1" t="s">
        <v>155</v>
      </c>
      <c r="D77" s="2">
        <v>231</v>
      </c>
      <c r="E77" s="2">
        <v>78</v>
      </c>
      <c r="F77" s="41">
        <f t="shared" si="12"/>
        <v>309</v>
      </c>
      <c r="G77" s="58">
        <f t="shared" si="13"/>
        <v>43</v>
      </c>
      <c r="H77" s="43">
        <f t="shared" si="14"/>
        <v>0.25242718446601942</v>
      </c>
      <c r="I77" s="2">
        <f t="shared" si="15"/>
        <v>44</v>
      </c>
    </row>
    <row r="78" spans="1:9">
      <c r="A78" s="1" t="s">
        <v>156</v>
      </c>
      <c r="B78" s="1" t="s">
        <v>273</v>
      </c>
      <c r="C78" s="1" t="s">
        <v>157</v>
      </c>
      <c r="D78" s="2">
        <v>155</v>
      </c>
      <c r="E78" s="2">
        <v>66</v>
      </c>
      <c r="F78" s="41">
        <f t="shared" si="12"/>
        <v>221</v>
      </c>
      <c r="G78" s="58">
        <f t="shared" si="13"/>
        <v>56</v>
      </c>
      <c r="H78" s="43">
        <f t="shared" si="14"/>
        <v>0.29864253393665158</v>
      </c>
      <c r="I78" s="2">
        <f t="shared" si="15"/>
        <v>26</v>
      </c>
    </row>
    <row r="79" spans="1:9">
      <c r="A79" s="1" t="s">
        <v>158</v>
      </c>
      <c r="B79" s="1" t="s">
        <v>268</v>
      </c>
      <c r="C79" s="1" t="s">
        <v>159</v>
      </c>
      <c r="D79" s="2">
        <v>597</v>
      </c>
      <c r="E79" s="2">
        <v>230</v>
      </c>
      <c r="F79" s="41">
        <f t="shared" si="12"/>
        <v>827</v>
      </c>
      <c r="G79" s="58">
        <f t="shared" si="13"/>
        <v>13</v>
      </c>
      <c r="H79" s="43">
        <f t="shared" si="14"/>
        <v>0.27811366384522368</v>
      </c>
      <c r="I79" s="2">
        <f t="shared" si="15"/>
        <v>31</v>
      </c>
    </row>
    <row r="80" spans="1:9">
      <c r="A80" s="1" t="s">
        <v>160</v>
      </c>
      <c r="B80" s="1" t="s">
        <v>268</v>
      </c>
      <c r="C80" s="1" t="s">
        <v>161</v>
      </c>
      <c r="D80" s="2">
        <v>717</v>
      </c>
      <c r="E80" s="2">
        <v>315</v>
      </c>
      <c r="F80" s="41">
        <f t="shared" si="12"/>
        <v>1032</v>
      </c>
      <c r="G80" s="58">
        <f t="shared" si="13"/>
        <v>11</v>
      </c>
      <c r="H80" s="43">
        <f t="shared" si="14"/>
        <v>0.30523255813953487</v>
      </c>
      <c r="I80" s="2">
        <f t="shared" si="15"/>
        <v>24</v>
      </c>
    </row>
    <row r="81" spans="1:9">
      <c r="A81" s="1" t="s">
        <v>162</v>
      </c>
      <c r="B81" s="1" t="s">
        <v>273</v>
      </c>
      <c r="C81" s="1" t="s">
        <v>163</v>
      </c>
      <c r="D81" s="2">
        <v>382</v>
      </c>
      <c r="E81" s="2">
        <v>89</v>
      </c>
      <c r="F81" s="41">
        <f t="shared" si="12"/>
        <v>471</v>
      </c>
      <c r="G81" s="58">
        <f t="shared" si="13"/>
        <v>29</v>
      </c>
      <c r="H81" s="43">
        <f t="shared" si="14"/>
        <v>0.18895966029723993</v>
      </c>
      <c r="I81" s="2">
        <f t="shared" si="15"/>
        <v>69</v>
      </c>
    </row>
    <row r="82" spans="1:9">
      <c r="A82" s="1" t="s">
        <v>164</v>
      </c>
      <c r="B82" s="1" t="s">
        <v>273</v>
      </c>
      <c r="C82" s="1" t="s">
        <v>165</v>
      </c>
      <c r="D82" s="2">
        <v>375</v>
      </c>
      <c r="E82" s="2">
        <v>119</v>
      </c>
      <c r="F82" s="41">
        <f t="shared" si="12"/>
        <v>494</v>
      </c>
      <c r="G82" s="58">
        <f t="shared" si="13"/>
        <v>28</v>
      </c>
      <c r="H82" s="43">
        <f t="shared" si="14"/>
        <v>0.24089068825910931</v>
      </c>
      <c r="I82" s="2">
        <f t="shared" si="15"/>
        <v>48</v>
      </c>
    </row>
    <row r="83" spans="1:9">
      <c r="A83" s="1" t="s">
        <v>166</v>
      </c>
      <c r="B83" s="1" t="s">
        <v>269</v>
      </c>
      <c r="C83" s="1" t="s">
        <v>167</v>
      </c>
      <c r="D83" s="2">
        <v>38</v>
      </c>
      <c r="E83" s="2">
        <v>50</v>
      </c>
      <c r="F83" s="41">
        <f t="shared" si="12"/>
        <v>88</v>
      </c>
      <c r="G83" s="58">
        <f t="shared" si="13"/>
        <v>68</v>
      </c>
      <c r="H83" s="43">
        <f t="shared" si="14"/>
        <v>0.56818181818181823</v>
      </c>
      <c r="I83" s="2">
        <f t="shared" si="15"/>
        <v>15</v>
      </c>
    </row>
    <row r="84" spans="1:9">
      <c r="A84" s="1" t="s">
        <v>168</v>
      </c>
      <c r="B84" s="1" t="s">
        <v>273</v>
      </c>
      <c r="C84" s="1" t="s">
        <v>169</v>
      </c>
      <c r="D84" s="2">
        <v>155</v>
      </c>
      <c r="E84" s="2">
        <v>85</v>
      </c>
      <c r="F84" s="41">
        <f t="shared" si="12"/>
        <v>240</v>
      </c>
      <c r="G84" s="58">
        <f t="shared" si="13"/>
        <v>52</v>
      </c>
      <c r="H84" s="43">
        <f t="shared" si="14"/>
        <v>0.35416666666666669</v>
      </c>
      <c r="I84" s="2">
        <f t="shared" si="15"/>
        <v>20</v>
      </c>
    </row>
    <row r="85" spans="1:9">
      <c r="A85" s="1" t="s">
        <v>170</v>
      </c>
      <c r="B85" s="1" t="s">
        <v>273</v>
      </c>
      <c r="C85" s="1" t="s">
        <v>171</v>
      </c>
      <c r="D85" s="2">
        <v>273</v>
      </c>
      <c r="E85" s="2">
        <v>103</v>
      </c>
      <c r="F85" s="41">
        <f t="shared" si="12"/>
        <v>376</v>
      </c>
      <c r="G85" s="58">
        <f t="shared" si="13"/>
        <v>39</v>
      </c>
      <c r="H85" s="43">
        <f t="shared" si="14"/>
        <v>0.27393617021276595</v>
      </c>
      <c r="I85" s="2">
        <f t="shared" si="15"/>
        <v>33</v>
      </c>
    </row>
    <row r="86" spans="1:9">
      <c r="A86" s="13" t="s">
        <v>172</v>
      </c>
      <c r="B86" s="13" t="s">
        <v>273</v>
      </c>
      <c r="C86" s="13" t="s">
        <v>173</v>
      </c>
      <c r="D86" s="48">
        <v>100</v>
      </c>
      <c r="E86" s="48">
        <v>41</v>
      </c>
      <c r="F86" s="49">
        <f t="shared" si="12"/>
        <v>141</v>
      </c>
      <c r="G86" s="59">
        <f t="shared" si="13"/>
        <v>62</v>
      </c>
      <c r="H86" s="51">
        <f t="shared" si="14"/>
        <v>0.29078014184397161</v>
      </c>
      <c r="I86" s="48">
        <f t="shared" si="15"/>
        <v>28</v>
      </c>
    </row>
    <row r="87" spans="1:9">
      <c r="A87" s="1" t="s">
        <v>174</v>
      </c>
      <c r="B87" s="1" t="s">
        <v>270</v>
      </c>
      <c r="C87" s="1" t="s">
        <v>175</v>
      </c>
      <c r="D87" s="2">
        <v>544</v>
      </c>
      <c r="E87" s="2">
        <v>74</v>
      </c>
      <c r="F87" s="41">
        <f t="shared" si="12"/>
        <v>618</v>
      </c>
      <c r="G87" s="58">
        <f t="shared" si="13"/>
        <v>19</v>
      </c>
      <c r="H87" s="43">
        <f t="shared" si="14"/>
        <v>0.11974110032362459</v>
      </c>
      <c r="I87" s="2">
        <f t="shared" si="15"/>
        <v>79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77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1368</v>
      </c>
      <c r="E89" s="2">
        <v>428</v>
      </c>
      <c r="F89" s="41">
        <f t="shared" ref="F89:F97" si="16">SUM(D89:E89)</f>
        <v>1796</v>
      </c>
      <c r="G89" s="58">
        <f t="shared" ref="G89:G97" si="17">_xlfn.RANK.EQ(F89,$F$12:$F$98,0)</f>
        <v>5</v>
      </c>
      <c r="H89" s="43">
        <f t="shared" ref="H89:H97" si="18">E89/F89</f>
        <v>0.23830734966592429</v>
      </c>
      <c r="I89" s="2">
        <f t="shared" ref="I89:I97" si="19">_xlfn.RANK.EQ(H89,$H$12:$H$98,0)</f>
        <v>51</v>
      </c>
    </row>
    <row r="90" spans="1:9">
      <c r="A90" s="1" t="s">
        <v>180</v>
      </c>
      <c r="B90" s="1" t="s">
        <v>273</v>
      </c>
      <c r="C90" s="1" t="s">
        <v>181</v>
      </c>
      <c r="D90" s="2">
        <v>211</v>
      </c>
      <c r="E90" s="2">
        <v>62</v>
      </c>
      <c r="F90" s="41">
        <f t="shared" si="16"/>
        <v>273</v>
      </c>
      <c r="G90" s="58">
        <f t="shared" si="17"/>
        <v>46</v>
      </c>
      <c r="H90" s="43">
        <f t="shared" si="18"/>
        <v>0.2271062271062271</v>
      </c>
      <c r="I90" s="2">
        <f t="shared" si="19"/>
        <v>54</v>
      </c>
    </row>
    <row r="91" spans="1:9">
      <c r="A91" s="1" t="s">
        <v>182</v>
      </c>
      <c r="B91" s="1" t="s">
        <v>273</v>
      </c>
      <c r="C91" s="1" t="s">
        <v>183</v>
      </c>
      <c r="D91" s="2">
        <v>287</v>
      </c>
      <c r="E91" s="2">
        <v>78</v>
      </c>
      <c r="F91" s="41">
        <f t="shared" si="16"/>
        <v>365</v>
      </c>
      <c r="G91" s="58">
        <f t="shared" si="17"/>
        <v>40</v>
      </c>
      <c r="H91" s="43">
        <f t="shared" si="18"/>
        <v>0.21369863013698631</v>
      </c>
      <c r="I91" s="2">
        <f t="shared" si="19"/>
        <v>61</v>
      </c>
    </row>
    <row r="92" spans="1:9">
      <c r="A92" s="1" t="s">
        <v>184</v>
      </c>
      <c r="B92" s="1" t="s">
        <v>273</v>
      </c>
      <c r="C92" s="1" t="s">
        <v>185</v>
      </c>
      <c r="D92" s="2">
        <v>454</v>
      </c>
      <c r="E92" s="2">
        <v>147</v>
      </c>
      <c r="F92" s="41">
        <f t="shared" si="16"/>
        <v>601</v>
      </c>
      <c r="G92" s="58">
        <f t="shared" si="17"/>
        <v>20</v>
      </c>
      <c r="H92" s="43">
        <f t="shared" si="18"/>
        <v>0.24459234608985025</v>
      </c>
      <c r="I92" s="2">
        <f t="shared" si="19"/>
        <v>46</v>
      </c>
    </row>
    <row r="93" spans="1:9">
      <c r="A93" s="1" t="s">
        <v>186</v>
      </c>
      <c r="B93" s="1" t="s">
        <v>273</v>
      </c>
      <c r="C93" s="1" t="s">
        <v>187</v>
      </c>
      <c r="D93" s="2">
        <v>154</v>
      </c>
      <c r="E93" s="2">
        <v>31</v>
      </c>
      <c r="F93" s="41">
        <f t="shared" si="16"/>
        <v>185</v>
      </c>
      <c r="G93" s="58">
        <f t="shared" si="17"/>
        <v>59</v>
      </c>
      <c r="H93" s="43">
        <f t="shared" si="18"/>
        <v>0.16756756756756758</v>
      </c>
      <c r="I93" s="2">
        <f t="shared" si="19"/>
        <v>73</v>
      </c>
    </row>
    <row r="94" spans="1:9">
      <c r="A94" s="1" t="s">
        <v>188</v>
      </c>
      <c r="B94" s="1" t="s">
        <v>273</v>
      </c>
      <c r="C94" s="1" t="s">
        <v>189</v>
      </c>
      <c r="D94" s="2">
        <v>200</v>
      </c>
      <c r="E94" s="2">
        <v>55</v>
      </c>
      <c r="F94" s="41">
        <f t="shared" si="16"/>
        <v>255</v>
      </c>
      <c r="G94" s="58">
        <f t="shared" si="17"/>
        <v>49</v>
      </c>
      <c r="H94" s="43">
        <f t="shared" si="18"/>
        <v>0.21568627450980393</v>
      </c>
      <c r="I94" s="2">
        <f t="shared" si="19"/>
        <v>60</v>
      </c>
    </row>
    <row r="95" spans="1:9">
      <c r="A95" s="1" t="s">
        <v>190</v>
      </c>
      <c r="B95" s="1" t="s">
        <v>273</v>
      </c>
      <c r="C95" s="1" t="s">
        <v>191</v>
      </c>
      <c r="D95" s="2">
        <v>342</v>
      </c>
      <c r="E95" s="2">
        <v>123</v>
      </c>
      <c r="F95" s="41">
        <f t="shared" si="16"/>
        <v>465</v>
      </c>
      <c r="G95" s="58">
        <f t="shared" si="17"/>
        <v>30</v>
      </c>
      <c r="H95" s="43">
        <f t="shared" si="18"/>
        <v>0.26451612903225807</v>
      </c>
      <c r="I95" s="2">
        <f t="shared" si="19"/>
        <v>36</v>
      </c>
    </row>
    <row r="96" spans="1:9">
      <c r="A96" s="1" t="s">
        <v>192</v>
      </c>
      <c r="B96" s="1" t="s">
        <v>270</v>
      </c>
      <c r="C96" s="1" t="s">
        <v>193</v>
      </c>
      <c r="D96" s="2">
        <v>10</v>
      </c>
      <c r="E96" s="2">
        <v>3</v>
      </c>
      <c r="F96" s="41">
        <f t="shared" si="16"/>
        <v>13</v>
      </c>
      <c r="G96" s="58">
        <f t="shared" si="17"/>
        <v>78</v>
      </c>
      <c r="H96" s="43">
        <f t="shared" si="18"/>
        <v>0.23076923076923078</v>
      </c>
      <c r="I96" s="2">
        <f t="shared" si="19"/>
        <v>53</v>
      </c>
    </row>
    <row r="97" spans="1:9">
      <c r="A97" s="1" t="s">
        <v>194</v>
      </c>
      <c r="B97" s="1" t="s">
        <v>273</v>
      </c>
      <c r="C97" s="1" t="s">
        <v>195</v>
      </c>
      <c r="D97" s="2">
        <v>148</v>
      </c>
      <c r="E97" s="2">
        <v>52</v>
      </c>
      <c r="F97" s="41">
        <f t="shared" si="16"/>
        <v>200</v>
      </c>
      <c r="G97" s="58">
        <f t="shared" si="17"/>
        <v>57</v>
      </c>
      <c r="H97" s="43">
        <f t="shared" si="18"/>
        <v>0.26</v>
      </c>
      <c r="I97" s="2">
        <f t="shared" si="19"/>
        <v>39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31240</v>
      </c>
      <c r="E99" s="267">
        <f t="shared" ref="E99:F99" si="20">SUM(E12:E97)</f>
        <v>11043</v>
      </c>
      <c r="F99" s="268">
        <f t="shared" si="20"/>
        <v>42283</v>
      </c>
    </row>
  </sheetData>
  <autoFilter ref="A11:M11" xr:uid="{00000000-0009-0000-0000-00001B000000}">
    <sortState xmlns:xlrd2="http://schemas.microsoft.com/office/spreadsheetml/2017/richdata2" ref="A12:M97">
      <sortCondition ref="A11"/>
    </sortState>
  </autoFilter>
  <mergeCells count="1">
    <mergeCell ref="D10:I10"/>
  </mergeCells>
  <phoneticPr fontId="1"/>
  <hyperlinks>
    <hyperlink ref="K1" location="目次!A1" display="目次に戻る" xr:uid="{B51948DC-D9AE-49AA-AF69-064EF60762C4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C768F-D29D-40A4-B661-C0CE5659EB5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2" sqref="D12"/>
    </sheetView>
  </sheetViews>
  <sheetFormatPr defaultRowHeight="13.5"/>
  <cols>
    <col min="1" max="1" width="15" bestFit="1" customWidth="1"/>
    <col min="2" max="2" width="5.25" customWidth="1"/>
    <col min="3" max="3" width="29.375" bestFit="1" customWidth="1"/>
    <col min="4" max="6" width="8.5" style="22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236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87</v>
      </c>
      <c r="E6" s="53">
        <f>INDEX(E12:E97,MATCH(C6,C12:C97,0),0)</f>
        <v>62</v>
      </c>
      <c r="F6" s="53">
        <f>SUM(D6:E6)</f>
        <v>149</v>
      </c>
      <c r="G6" s="54">
        <f>_xlfn.RANK.EQ(F6,$F$12:$F$97,0)</f>
        <v>63</v>
      </c>
      <c r="H6" s="55">
        <f>E6/F6</f>
        <v>0.41610738255033558</v>
      </c>
      <c r="I6" s="56">
        <f>_xlfn.RANK.EQ(H6,$H$12:$H$97,0)</f>
        <v>20</v>
      </c>
    </row>
    <row r="7" spans="1:13">
      <c r="C7" s="24" t="s">
        <v>20</v>
      </c>
      <c r="D7" s="97">
        <f>ROUND(SUMIF($B$12:$B$97,"G",D12:D97)/(COUNTIFS(B12:B97,"G",D12:D97,"&lt;&gt;")),1)</f>
        <v>285.2</v>
      </c>
      <c r="E7" s="98">
        <f>ROUND(SUMIF($B$12:$B$97,"G",E12:E97)/(COUNTIFS(B12:B97,"G",D12:D97,"&lt;&gt;")),1)</f>
        <v>91.3</v>
      </c>
      <c r="F7" s="98">
        <f>ROUND(SUM(D7:E7),1)</f>
        <v>376.5</v>
      </c>
      <c r="G7" s="26"/>
      <c r="H7" s="27">
        <f>E7/F7</f>
        <v>0.24249667994687915</v>
      </c>
      <c r="I7" s="28"/>
    </row>
    <row r="8" spans="1:13" ht="14.25" thickBot="1">
      <c r="C8" s="29" t="s">
        <v>21</v>
      </c>
      <c r="D8" s="99">
        <f>ROUND(AVERAGE(D12:D97),1)</f>
        <v>386</v>
      </c>
      <c r="E8" s="100">
        <f>ROUND(AVERAGE(E12:E97),1)</f>
        <v>137.19999999999999</v>
      </c>
      <c r="F8" s="100">
        <f>ROUND(SUM(D8:E8),1)</f>
        <v>523.20000000000005</v>
      </c>
      <c r="G8" s="32"/>
      <c r="H8" s="33">
        <f>E8/F8</f>
        <v>0.26223241590214064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2024年度（基準日：５月１日）</v>
      </c>
      <c r="E10" s="354"/>
      <c r="F10" s="354"/>
      <c r="G10" s="354"/>
      <c r="H10" s="354"/>
      <c r="I10" s="355"/>
    </row>
    <row r="11" spans="1:13" ht="27">
      <c r="A11" s="298" t="s">
        <v>22</v>
      </c>
      <c r="B11" s="35" t="s">
        <v>23</v>
      </c>
      <c r="C11" s="298" t="s">
        <v>15</v>
      </c>
      <c r="D11" s="36" t="s">
        <v>0</v>
      </c>
      <c r="E11" s="36" t="s">
        <v>1</v>
      </c>
      <c r="F11" s="37" t="s">
        <v>16</v>
      </c>
      <c r="G11" s="57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1181</v>
      </c>
      <c r="E12" s="2">
        <v>453</v>
      </c>
      <c r="F12" s="41">
        <f t="shared" ref="F12:F21" si="0">SUM(D12:E12)</f>
        <v>1634</v>
      </c>
      <c r="G12" s="58">
        <f t="shared" ref="G12:G21" si="1">_xlfn.RANK.EQ(F12,$F$12:$F$98,0)</f>
        <v>8</v>
      </c>
      <c r="H12" s="43">
        <f t="shared" ref="H12:H21" si="2">E12/F12</f>
        <v>0.27723378212974298</v>
      </c>
      <c r="I12" s="2">
        <f t="shared" ref="I12:I21" si="3">_xlfn.RANK.EQ(H12,$H$12:$H$98,0)</f>
        <v>34</v>
      </c>
    </row>
    <row r="13" spans="1:13">
      <c r="A13" s="1" t="s">
        <v>26</v>
      </c>
      <c r="B13" s="1" t="s">
        <v>269</v>
      </c>
      <c r="C13" s="1" t="s">
        <v>27</v>
      </c>
      <c r="D13" s="2">
        <v>0</v>
      </c>
      <c r="E13" s="2">
        <v>9</v>
      </c>
      <c r="F13" s="41">
        <f t="shared" si="0"/>
        <v>9</v>
      </c>
      <c r="G13" s="58">
        <f t="shared" si="1"/>
        <v>80</v>
      </c>
      <c r="H13" s="43">
        <f t="shared" si="2"/>
        <v>1</v>
      </c>
      <c r="I13" s="2">
        <f t="shared" si="3"/>
        <v>1</v>
      </c>
    </row>
    <row r="14" spans="1:13">
      <c r="A14" s="1" t="s">
        <v>28</v>
      </c>
      <c r="B14" s="1" t="s">
        <v>270</v>
      </c>
      <c r="C14" s="1" t="s">
        <v>29</v>
      </c>
      <c r="D14" s="2">
        <v>210</v>
      </c>
      <c r="E14" s="2">
        <v>26</v>
      </c>
      <c r="F14" s="41">
        <f t="shared" si="0"/>
        <v>236</v>
      </c>
      <c r="G14" s="58">
        <f t="shared" si="1"/>
        <v>55</v>
      </c>
      <c r="H14" s="43">
        <f t="shared" si="2"/>
        <v>0.11016949152542373</v>
      </c>
      <c r="I14" s="2">
        <f t="shared" si="3"/>
        <v>81</v>
      </c>
    </row>
    <row r="15" spans="1:13">
      <c r="A15" s="1" t="s">
        <v>30</v>
      </c>
      <c r="B15" s="1" t="s">
        <v>271</v>
      </c>
      <c r="C15" s="1" t="s">
        <v>31</v>
      </c>
      <c r="D15" s="2">
        <v>1</v>
      </c>
      <c r="E15" s="2">
        <v>4</v>
      </c>
      <c r="F15" s="41">
        <f t="shared" si="0"/>
        <v>5</v>
      </c>
      <c r="G15" s="58">
        <f t="shared" si="1"/>
        <v>82</v>
      </c>
      <c r="H15" s="43">
        <f t="shared" si="2"/>
        <v>0.8</v>
      </c>
      <c r="I15" s="2">
        <f t="shared" si="3"/>
        <v>7</v>
      </c>
    </row>
    <row r="16" spans="1:13">
      <c r="A16" s="1" t="s">
        <v>32</v>
      </c>
      <c r="B16" s="1" t="s">
        <v>270</v>
      </c>
      <c r="C16" s="1" t="s">
        <v>33</v>
      </c>
      <c r="D16" s="2">
        <v>27</v>
      </c>
      <c r="E16" s="2">
        <v>36</v>
      </c>
      <c r="F16" s="41">
        <f t="shared" si="0"/>
        <v>63</v>
      </c>
      <c r="G16" s="58">
        <f t="shared" si="1"/>
        <v>71</v>
      </c>
      <c r="H16" s="43">
        <f t="shared" si="2"/>
        <v>0.5714285714285714</v>
      </c>
      <c r="I16" s="2">
        <f t="shared" si="3"/>
        <v>18</v>
      </c>
    </row>
    <row r="17" spans="1:9">
      <c r="A17" s="1" t="s">
        <v>34</v>
      </c>
      <c r="B17" s="1" t="s">
        <v>270</v>
      </c>
      <c r="C17" s="1" t="s">
        <v>35</v>
      </c>
      <c r="D17" s="2">
        <v>138</v>
      </c>
      <c r="E17" s="2">
        <v>23</v>
      </c>
      <c r="F17" s="41">
        <f t="shared" si="0"/>
        <v>161</v>
      </c>
      <c r="G17" s="58">
        <f t="shared" si="1"/>
        <v>61</v>
      </c>
      <c r="H17" s="43">
        <f t="shared" si="2"/>
        <v>0.14285714285714285</v>
      </c>
      <c r="I17" s="2">
        <f t="shared" si="3"/>
        <v>77</v>
      </c>
    </row>
    <row r="18" spans="1:9">
      <c r="A18" s="1" t="s">
        <v>36</v>
      </c>
      <c r="B18" s="1" t="s">
        <v>272</v>
      </c>
      <c r="C18" s="1" t="s">
        <v>37</v>
      </c>
      <c r="D18" s="2">
        <v>1</v>
      </c>
      <c r="E18" s="2">
        <v>5</v>
      </c>
      <c r="F18" s="41">
        <f t="shared" si="0"/>
        <v>6</v>
      </c>
      <c r="G18" s="58">
        <f t="shared" si="1"/>
        <v>81</v>
      </c>
      <c r="H18" s="43">
        <f t="shared" si="2"/>
        <v>0.83333333333333337</v>
      </c>
      <c r="I18" s="2">
        <f t="shared" si="3"/>
        <v>4</v>
      </c>
    </row>
    <row r="19" spans="1:9">
      <c r="A19" s="1" t="s">
        <v>38</v>
      </c>
      <c r="B19" s="1" t="s">
        <v>273</v>
      </c>
      <c r="C19" s="1" t="s">
        <v>39</v>
      </c>
      <c r="D19" s="2">
        <v>185</v>
      </c>
      <c r="E19" s="2">
        <v>64</v>
      </c>
      <c r="F19" s="41">
        <f t="shared" si="0"/>
        <v>249</v>
      </c>
      <c r="G19" s="58">
        <f t="shared" si="1"/>
        <v>53</v>
      </c>
      <c r="H19" s="43">
        <f t="shared" si="2"/>
        <v>0.25702811244979917</v>
      </c>
      <c r="I19" s="2">
        <f t="shared" si="3"/>
        <v>41</v>
      </c>
    </row>
    <row r="20" spans="1:9">
      <c r="A20" s="1" t="s">
        <v>40</v>
      </c>
      <c r="B20" s="1" t="s">
        <v>274</v>
      </c>
      <c r="C20" s="1" t="s">
        <v>41</v>
      </c>
      <c r="D20" s="2">
        <v>232</v>
      </c>
      <c r="E20" s="2">
        <v>72</v>
      </c>
      <c r="F20" s="41">
        <f t="shared" si="0"/>
        <v>304</v>
      </c>
      <c r="G20" s="58">
        <f t="shared" si="1"/>
        <v>44</v>
      </c>
      <c r="H20" s="43">
        <f t="shared" si="2"/>
        <v>0.23684210526315788</v>
      </c>
      <c r="I20" s="2">
        <f t="shared" si="3"/>
        <v>52</v>
      </c>
    </row>
    <row r="21" spans="1:9">
      <c r="A21" s="1" t="s">
        <v>42</v>
      </c>
      <c r="B21" s="1" t="s">
        <v>268</v>
      </c>
      <c r="C21" s="1" t="s">
        <v>43</v>
      </c>
      <c r="D21" s="2">
        <v>1401</v>
      </c>
      <c r="E21" s="2">
        <v>377</v>
      </c>
      <c r="F21" s="41">
        <f t="shared" si="0"/>
        <v>1778</v>
      </c>
      <c r="G21" s="58">
        <f t="shared" si="1"/>
        <v>6</v>
      </c>
      <c r="H21" s="43">
        <f t="shared" si="2"/>
        <v>0.21203599550056243</v>
      </c>
      <c r="I21" s="2">
        <f t="shared" si="3"/>
        <v>59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77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198</v>
      </c>
      <c r="E23" s="2">
        <v>43</v>
      </c>
      <c r="F23" s="41">
        <f t="shared" ref="F23:F45" si="4">SUM(D23:E23)</f>
        <v>241</v>
      </c>
      <c r="G23" s="58">
        <f t="shared" ref="G23:G45" si="5">_xlfn.RANK.EQ(F23,$F$12:$F$98,0)</f>
        <v>54</v>
      </c>
      <c r="H23" s="43">
        <f t="shared" ref="H23:H45" si="6">E23/F23</f>
        <v>0.17842323651452283</v>
      </c>
      <c r="I23" s="2">
        <f t="shared" ref="I23:I45" si="7">_xlfn.RANK.EQ(H23,$H$12:$H$98,0)</f>
        <v>73</v>
      </c>
    </row>
    <row r="24" spans="1:9">
      <c r="A24" s="1" t="s">
        <v>48</v>
      </c>
      <c r="B24" s="1" t="s">
        <v>273</v>
      </c>
      <c r="C24" s="1" t="s">
        <v>49</v>
      </c>
      <c r="D24" s="2">
        <v>371</v>
      </c>
      <c r="E24" s="2">
        <v>98</v>
      </c>
      <c r="F24" s="41">
        <f t="shared" si="4"/>
        <v>469</v>
      </c>
      <c r="G24" s="58">
        <f t="shared" si="5"/>
        <v>31</v>
      </c>
      <c r="H24" s="43">
        <f t="shared" si="6"/>
        <v>0.20895522388059701</v>
      </c>
      <c r="I24" s="2">
        <f t="shared" si="7"/>
        <v>61</v>
      </c>
    </row>
    <row r="25" spans="1:9">
      <c r="A25" s="1" t="s">
        <v>50</v>
      </c>
      <c r="B25" s="1" t="s">
        <v>271</v>
      </c>
      <c r="C25" s="1" t="s">
        <v>51</v>
      </c>
      <c r="D25" s="2">
        <v>78</v>
      </c>
      <c r="E25" s="2">
        <v>44</v>
      </c>
      <c r="F25" s="41">
        <f t="shared" si="4"/>
        <v>122</v>
      </c>
      <c r="G25" s="58">
        <f t="shared" si="5"/>
        <v>65</v>
      </c>
      <c r="H25" s="43">
        <f t="shared" si="6"/>
        <v>0.36065573770491804</v>
      </c>
      <c r="I25" s="2">
        <f t="shared" si="7"/>
        <v>22</v>
      </c>
    </row>
    <row r="26" spans="1:9">
      <c r="A26" s="1" t="s">
        <v>52</v>
      </c>
      <c r="B26" s="1" t="s">
        <v>274</v>
      </c>
      <c r="C26" s="1" t="s">
        <v>53</v>
      </c>
      <c r="D26" s="2">
        <v>424</v>
      </c>
      <c r="E26" s="2">
        <v>103</v>
      </c>
      <c r="F26" s="41">
        <f t="shared" si="4"/>
        <v>527</v>
      </c>
      <c r="G26" s="58">
        <f t="shared" si="5"/>
        <v>25</v>
      </c>
      <c r="H26" s="43">
        <f t="shared" si="6"/>
        <v>0.1954459203036053</v>
      </c>
      <c r="I26" s="2">
        <f t="shared" si="7"/>
        <v>67</v>
      </c>
    </row>
    <row r="27" spans="1:9">
      <c r="A27" s="1" t="s">
        <v>54</v>
      </c>
      <c r="B27" s="1" t="s">
        <v>268</v>
      </c>
      <c r="C27" s="1" t="s">
        <v>55</v>
      </c>
      <c r="D27" s="2">
        <v>1244</v>
      </c>
      <c r="E27" s="2">
        <v>629</v>
      </c>
      <c r="F27" s="41">
        <f t="shared" si="4"/>
        <v>1873</v>
      </c>
      <c r="G27" s="58">
        <f t="shared" si="5"/>
        <v>4</v>
      </c>
      <c r="H27" s="43">
        <f t="shared" si="6"/>
        <v>0.33582487987186332</v>
      </c>
      <c r="I27" s="2">
        <f t="shared" si="7"/>
        <v>24</v>
      </c>
    </row>
    <row r="28" spans="1:9">
      <c r="A28" s="1" t="s">
        <v>56</v>
      </c>
      <c r="B28" s="1" t="s">
        <v>271</v>
      </c>
      <c r="C28" s="1" t="s">
        <v>57</v>
      </c>
      <c r="D28" s="2">
        <v>4</v>
      </c>
      <c r="E28" s="2">
        <v>7</v>
      </c>
      <c r="F28" s="41">
        <f t="shared" si="4"/>
        <v>11</v>
      </c>
      <c r="G28" s="58">
        <f t="shared" si="5"/>
        <v>79</v>
      </c>
      <c r="H28" s="43">
        <f t="shared" si="6"/>
        <v>0.63636363636363635</v>
      </c>
      <c r="I28" s="2">
        <f t="shared" si="7"/>
        <v>12</v>
      </c>
    </row>
    <row r="29" spans="1:9">
      <c r="A29" s="1" t="s">
        <v>58</v>
      </c>
      <c r="B29" s="1" t="s">
        <v>274</v>
      </c>
      <c r="C29" s="1" t="s">
        <v>59</v>
      </c>
      <c r="D29" s="2">
        <v>278</v>
      </c>
      <c r="E29" s="2">
        <v>99</v>
      </c>
      <c r="F29" s="41">
        <f t="shared" si="4"/>
        <v>377</v>
      </c>
      <c r="G29" s="58">
        <f t="shared" si="5"/>
        <v>39</v>
      </c>
      <c r="H29" s="43">
        <f t="shared" si="6"/>
        <v>0.2625994694960212</v>
      </c>
      <c r="I29" s="2">
        <f t="shared" si="7"/>
        <v>38</v>
      </c>
    </row>
    <row r="30" spans="1:9">
      <c r="A30" s="1" t="s">
        <v>60</v>
      </c>
      <c r="B30" s="1" t="s">
        <v>273</v>
      </c>
      <c r="C30" s="1" t="s">
        <v>61</v>
      </c>
      <c r="D30" s="2">
        <v>325</v>
      </c>
      <c r="E30" s="2">
        <v>115</v>
      </c>
      <c r="F30" s="41">
        <f t="shared" si="4"/>
        <v>440</v>
      </c>
      <c r="G30" s="58">
        <f t="shared" si="5"/>
        <v>34</v>
      </c>
      <c r="H30" s="43">
        <f t="shared" si="6"/>
        <v>0.26136363636363635</v>
      </c>
      <c r="I30" s="2">
        <f t="shared" si="7"/>
        <v>39</v>
      </c>
    </row>
    <row r="31" spans="1:9">
      <c r="A31" s="1" t="s">
        <v>62</v>
      </c>
      <c r="B31" s="1" t="s">
        <v>274</v>
      </c>
      <c r="C31" s="1" t="s">
        <v>63</v>
      </c>
      <c r="D31" s="2">
        <v>462</v>
      </c>
      <c r="E31" s="2">
        <v>115</v>
      </c>
      <c r="F31" s="41">
        <f t="shared" si="4"/>
        <v>577</v>
      </c>
      <c r="G31" s="58">
        <f t="shared" si="5"/>
        <v>24</v>
      </c>
      <c r="H31" s="43">
        <f t="shared" si="6"/>
        <v>0.19930675909878684</v>
      </c>
      <c r="I31" s="2">
        <f t="shared" si="7"/>
        <v>66</v>
      </c>
    </row>
    <row r="32" spans="1:9">
      <c r="A32" s="1" t="s">
        <v>64</v>
      </c>
      <c r="B32" s="1" t="s">
        <v>268</v>
      </c>
      <c r="C32" s="1" t="s">
        <v>65</v>
      </c>
      <c r="D32" s="2">
        <v>663</v>
      </c>
      <c r="E32" s="2">
        <v>281</v>
      </c>
      <c r="F32" s="41">
        <f t="shared" si="4"/>
        <v>944</v>
      </c>
      <c r="G32" s="58">
        <f t="shared" si="5"/>
        <v>12</v>
      </c>
      <c r="H32" s="43">
        <f t="shared" si="6"/>
        <v>0.29766949152542371</v>
      </c>
      <c r="I32" s="2">
        <f t="shared" si="7"/>
        <v>30</v>
      </c>
    </row>
    <row r="33" spans="1:9">
      <c r="A33" s="1" t="s">
        <v>66</v>
      </c>
      <c r="B33" s="1" t="s">
        <v>268</v>
      </c>
      <c r="C33" s="1" t="s">
        <v>67</v>
      </c>
      <c r="D33" s="2">
        <v>2194</v>
      </c>
      <c r="E33" s="2">
        <v>736</v>
      </c>
      <c r="F33" s="41">
        <f t="shared" si="4"/>
        <v>2930</v>
      </c>
      <c r="G33" s="58">
        <f t="shared" si="5"/>
        <v>1</v>
      </c>
      <c r="H33" s="43">
        <f t="shared" si="6"/>
        <v>0.25119453924914675</v>
      </c>
      <c r="I33" s="2">
        <f t="shared" si="7"/>
        <v>46</v>
      </c>
    </row>
    <row r="34" spans="1:9">
      <c r="A34" s="1" t="s">
        <v>68</v>
      </c>
      <c r="B34" s="1" t="s">
        <v>272</v>
      </c>
      <c r="C34" s="1" t="s">
        <v>69</v>
      </c>
      <c r="D34" s="2">
        <v>61</v>
      </c>
      <c r="E34" s="2">
        <v>71</v>
      </c>
      <c r="F34" s="41">
        <f t="shared" si="4"/>
        <v>132</v>
      </c>
      <c r="G34" s="58">
        <f t="shared" si="5"/>
        <v>64</v>
      </c>
      <c r="H34" s="43">
        <f t="shared" si="6"/>
        <v>0.53787878787878785</v>
      </c>
      <c r="I34" s="2">
        <f t="shared" si="7"/>
        <v>19</v>
      </c>
    </row>
    <row r="35" spans="1:9">
      <c r="A35" s="1" t="s">
        <v>70</v>
      </c>
      <c r="B35" s="1" t="s">
        <v>271</v>
      </c>
      <c r="C35" s="1" t="s">
        <v>71</v>
      </c>
      <c r="D35" s="2">
        <v>40</v>
      </c>
      <c r="E35" s="2">
        <v>57</v>
      </c>
      <c r="F35" s="41">
        <f t="shared" si="4"/>
        <v>97</v>
      </c>
      <c r="G35" s="58">
        <f t="shared" si="5"/>
        <v>67</v>
      </c>
      <c r="H35" s="43">
        <f t="shared" si="6"/>
        <v>0.58762886597938147</v>
      </c>
      <c r="I35" s="2">
        <f t="shared" si="7"/>
        <v>16</v>
      </c>
    </row>
    <row r="36" spans="1:9">
      <c r="A36" s="1" t="s">
        <v>72</v>
      </c>
      <c r="B36" s="1" t="s">
        <v>271</v>
      </c>
      <c r="C36" s="1" t="s">
        <v>73</v>
      </c>
      <c r="D36" s="2">
        <v>143</v>
      </c>
      <c r="E36" s="2">
        <v>267</v>
      </c>
      <c r="F36" s="41">
        <f t="shared" si="4"/>
        <v>410</v>
      </c>
      <c r="G36" s="58">
        <f t="shared" si="5"/>
        <v>37</v>
      </c>
      <c r="H36" s="43">
        <f t="shared" si="6"/>
        <v>0.65121951219512197</v>
      </c>
      <c r="I36" s="2">
        <f t="shared" si="7"/>
        <v>11</v>
      </c>
    </row>
    <row r="37" spans="1:9">
      <c r="A37" s="1" t="s">
        <v>74</v>
      </c>
      <c r="B37" s="1" t="s">
        <v>270</v>
      </c>
      <c r="C37" s="1" t="s">
        <v>75</v>
      </c>
      <c r="D37" s="2">
        <v>1321</v>
      </c>
      <c r="E37" s="2">
        <v>308</v>
      </c>
      <c r="F37" s="41">
        <f t="shared" si="4"/>
        <v>1629</v>
      </c>
      <c r="G37" s="58">
        <f t="shared" si="5"/>
        <v>9</v>
      </c>
      <c r="H37" s="43">
        <f t="shared" si="6"/>
        <v>0.18907305095150398</v>
      </c>
      <c r="I37" s="2">
        <f t="shared" si="7"/>
        <v>70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267</v>
      </c>
      <c r="F38" s="41">
        <f t="shared" si="4"/>
        <v>267</v>
      </c>
      <c r="G38" s="58">
        <f t="shared" si="5"/>
        <v>48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35</v>
      </c>
      <c r="E39" s="2">
        <v>75</v>
      </c>
      <c r="F39" s="41">
        <f t="shared" si="4"/>
        <v>110</v>
      </c>
      <c r="G39" s="58">
        <f t="shared" si="5"/>
        <v>66</v>
      </c>
      <c r="H39" s="43">
        <f t="shared" si="6"/>
        <v>0.68181818181818177</v>
      </c>
      <c r="I39" s="2">
        <f t="shared" si="7"/>
        <v>10</v>
      </c>
    </row>
    <row r="40" spans="1:9">
      <c r="A40" s="1" t="s">
        <v>80</v>
      </c>
      <c r="B40" s="1" t="s">
        <v>270</v>
      </c>
      <c r="C40" s="1" t="s">
        <v>81</v>
      </c>
      <c r="D40" s="2">
        <v>453</v>
      </c>
      <c r="E40" s="2">
        <v>214</v>
      </c>
      <c r="F40" s="41">
        <f t="shared" si="4"/>
        <v>667</v>
      </c>
      <c r="G40" s="58">
        <f t="shared" si="5"/>
        <v>17</v>
      </c>
      <c r="H40" s="43">
        <f t="shared" si="6"/>
        <v>0.32083958020989506</v>
      </c>
      <c r="I40" s="2">
        <f t="shared" si="7"/>
        <v>25</v>
      </c>
    </row>
    <row r="41" spans="1:9">
      <c r="A41" s="1" t="s">
        <v>82</v>
      </c>
      <c r="B41" s="1" t="s">
        <v>270</v>
      </c>
      <c r="C41" s="1" t="s">
        <v>83</v>
      </c>
      <c r="D41" s="2">
        <v>531</v>
      </c>
      <c r="E41" s="2">
        <v>57</v>
      </c>
      <c r="F41" s="41">
        <f t="shared" si="4"/>
        <v>588</v>
      </c>
      <c r="G41" s="58">
        <f t="shared" si="5"/>
        <v>23</v>
      </c>
      <c r="H41" s="43">
        <f t="shared" si="6"/>
        <v>9.6938775510204078E-2</v>
      </c>
      <c r="I41" s="2">
        <f t="shared" si="7"/>
        <v>82</v>
      </c>
    </row>
    <row r="42" spans="1:9">
      <c r="A42" s="1" t="s">
        <v>84</v>
      </c>
      <c r="B42" s="1" t="s">
        <v>271</v>
      </c>
      <c r="C42" s="1" t="s">
        <v>85</v>
      </c>
      <c r="D42" s="2">
        <v>275</v>
      </c>
      <c r="E42" s="2">
        <v>179</v>
      </c>
      <c r="F42" s="41">
        <f t="shared" si="4"/>
        <v>454</v>
      </c>
      <c r="G42" s="58">
        <f t="shared" si="5"/>
        <v>32</v>
      </c>
      <c r="H42" s="43">
        <f t="shared" si="6"/>
        <v>0.39427312775330398</v>
      </c>
      <c r="I42" s="2">
        <f t="shared" si="7"/>
        <v>21</v>
      </c>
    </row>
    <row r="43" spans="1:9">
      <c r="A43" s="1" t="s">
        <v>86</v>
      </c>
      <c r="B43" s="1" t="s">
        <v>275</v>
      </c>
      <c r="C43" s="1" t="s">
        <v>87</v>
      </c>
      <c r="D43" s="2">
        <v>64</v>
      </c>
      <c r="E43" s="2">
        <v>14</v>
      </c>
      <c r="F43" s="41">
        <f t="shared" si="4"/>
        <v>78</v>
      </c>
      <c r="G43" s="58">
        <f t="shared" si="5"/>
        <v>70</v>
      </c>
      <c r="H43" s="43">
        <f t="shared" si="6"/>
        <v>0.17948717948717949</v>
      </c>
      <c r="I43" s="2">
        <f t="shared" si="7"/>
        <v>72</v>
      </c>
    </row>
    <row r="44" spans="1:9">
      <c r="A44" s="1" t="s">
        <v>88</v>
      </c>
      <c r="B44" s="1" t="s">
        <v>270</v>
      </c>
      <c r="C44" s="1" t="s">
        <v>89</v>
      </c>
      <c r="D44" s="2">
        <v>162</v>
      </c>
      <c r="E44" s="2">
        <v>91</v>
      </c>
      <c r="F44" s="41">
        <f t="shared" si="4"/>
        <v>253</v>
      </c>
      <c r="G44" s="58">
        <f t="shared" si="5"/>
        <v>50</v>
      </c>
      <c r="H44" s="43">
        <f t="shared" si="6"/>
        <v>0.35968379446640314</v>
      </c>
      <c r="I44" s="2">
        <f t="shared" si="7"/>
        <v>23</v>
      </c>
    </row>
    <row r="45" spans="1:9">
      <c r="A45" s="1" t="s">
        <v>90</v>
      </c>
      <c r="B45" s="1" t="s">
        <v>274</v>
      </c>
      <c r="C45" s="1" t="s">
        <v>91</v>
      </c>
      <c r="D45" s="2">
        <v>640</v>
      </c>
      <c r="E45" s="2">
        <v>169</v>
      </c>
      <c r="F45" s="41">
        <f t="shared" si="4"/>
        <v>809</v>
      </c>
      <c r="G45" s="58">
        <f t="shared" si="5"/>
        <v>14</v>
      </c>
      <c r="H45" s="43">
        <f t="shared" si="6"/>
        <v>0.2088998763906057</v>
      </c>
      <c r="I45" s="2">
        <f t="shared" si="7"/>
        <v>62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77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485</v>
      </c>
      <c r="E47" s="2">
        <v>126</v>
      </c>
      <c r="F47" s="41">
        <f t="shared" ref="F47:F66" si="8">SUM(D47:E47)</f>
        <v>611</v>
      </c>
      <c r="G47" s="58">
        <f t="shared" ref="G47:G66" si="9">_xlfn.RANK.EQ(F47,$F$12:$F$98,0)</f>
        <v>22</v>
      </c>
      <c r="H47" s="43">
        <f t="shared" ref="H47:H66" si="10">E47/F47</f>
        <v>0.20621931260229132</v>
      </c>
      <c r="I47" s="2">
        <f t="shared" ref="I47:I66" si="11">_xlfn.RANK.EQ(H47,$H$12:$H$98,0)</f>
        <v>64</v>
      </c>
    </row>
    <row r="48" spans="1:9">
      <c r="A48" s="1" t="s">
        <v>96</v>
      </c>
      <c r="B48" s="1" t="s">
        <v>270</v>
      </c>
      <c r="C48" s="1" t="s">
        <v>97</v>
      </c>
      <c r="D48" s="2">
        <v>328</v>
      </c>
      <c r="E48" s="2">
        <v>47</v>
      </c>
      <c r="F48" s="41">
        <f t="shared" si="8"/>
        <v>375</v>
      </c>
      <c r="G48" s="58">
        <f t="shared" si="9"/>
        <v>40</v>
      </c>
      <c r="H48" s="43">
        <f t="shared" si="10"/>
        <v>0.12533333333333332</v>
      </c>
      <c r="I48" s="2">
        <f t="shared" si="11"/>
        <v>78</v>
      </c>
    </row>
    <row r="49" spans="1:9">
      <c r="A49" s="1" t="s">
        <v>98</v>
      </c>
      <c r="B49" s="1" t="s">
        <v>269</v>
      </c>
      <c r="C49" s="1" t="s">
        <v>99</v>
      </c>
      <c r="D49" s="2">
        <v>5</v>
      </c>
      <c r="E49" s="2">
        <v>22</v>
      </c>
      <c r="F49" s="41">
        <f t="shared" si="8"/>
        <v>27</v>
      </c>
      <c r="G49" s="58">
        <f t="shared" si="9"/>
        <v>73</v>
      </c>
      <c r="H49" s="43">
        <f t="shared" si="10"/>
        <v>0.81481481481481477</v>
      </c>
      <c r="I49" s="2">
        <f t="shared" si="11"/>
        <v>6</v>
      </c>
    </row>
    <row r="50" spans="1:9">
      <c r="A50" s="1" t="s">
        <v>100</v>
      </c>
      <c r="B50" s="1" t="s">
        <v>273</v>
      </c>
      <c r="C50" s="1" t="s">
        <v>101</v>
      </c>
      <c r="D50" s="2">
        <v>376</v>
      </c>
      <c r="E50" s="2">
        <v>104</v>
      </c>
      <c r="F50" s="41">
        <f t="shared" si="8"/>
        <v>480</v>
      </c>
      <c r="G50" s="58">
        <f t="shared" si="9"/>
        <v>28</v>
      </c>
      <c r="H50" s="43">
        <f t="shared" si="10"/>
        <v>0.21666666666666667</v>
      </c>
      <c r="I50" s="2">
        <f t="shared" si="11"/>
        <v>57</v>
      </c>
    </row>
    <row r="51" spans="1:9">
      <c r="A51" s="1" t="s">
        <v>102</v>
      </c>
      <c r="B51" s="1" t="s">
        <v>273</v>
      </c>
      <c r="C51" s="1" t="s">
        <v>103</v>
      </c>
      <c r="D51" s="2">
        <v>482</v>
      </c>
      <c r="E51" s="2">
        <v>140</v>
      </c>
      <c r="F51" s="41">
        <f t="shared" si="8"/>
        <v>622</v>
      </c>
      <c r="G51" s="58">
        <f t="shared" si="9"/>
        <v>20</v>
      </c>
      <c r="H51" s="43">
        <f t="shared" si="10"/>
        <v>0.22508038585209003</v>
      </c>
      <c r="I51" s="2">
        <f t="shared" si="11"/>
        <v>55</v>
      </c>
    </row>
    <row r="52" spans="1:9">
      <c r="A52" s="1" t="s">
        <v>104</v>
      </c>
      <c r="B52" s="1" t="s">
        <v>275</v>
      </c>
      <c r="C52" s="1" t="s">
        <v>105</v>
      </c>
      <c r="D52" s="2">
        <v>206</v>
      </c>
      <c r="E52" s="2">
        <v>46</v>
      </c>
      <c r="F52" s="41">
        <f t="shared" si="8"/>
        <v>252</v>
      </c>
      <c r="G52" s="58">
        <f t="shared" si="9"/>
        <v>51</v>
      </c>
      <c r="H52" s="43">
        <f t="shared" si="10"/>
        <v>0.18253968253968253</v>
      </c>
      <c r="I52" s="2">
        <f t="shared" si="11"/>
        <v>71</v>
      </c>
    </row>
    <row r="53" spans="1:9">
      <c r="A53" s="1" t="s">
        <v>106</v>
      </c>
      <c r="B53" s="1" t="s">
        <v>273</v>
      </c>
      <c r="C53" s="1" t="s">
        <v>107</v>
      </c>
      <c r="D53" s="2">
        <v>253</v>
      </c>
      <c r="E53" s="2">
        <v>45</v>
      </c>
      <c r="F53" s="41">
        <f t="shared" si="8"/>
        <v>298</v>
      </c>
      <c r="G53" s="58">
        <f t="shared" si="9"/>
        <v>45</v>
      </c>
      <c r="H53" s="43">
        <f t="shared" si="10"/>
        <v>0.15100671140939598</v>
      </c>
      <c r="I53" s="2">
        <f t="shared" si="11"/>
        <v>76</v>
      </c>
    </row>
    <row r="54" spans="1:9">
      <c r="A54" s="1" t="s">
        <v>108</v>
      </c>
      <c r="B54" s="1" t="s">
        <v>273</v>
      </c>
      <c r="C54" s="1" t="s">
        <v>109</v>
      </c>
      <c r="D54" s="2">
        <v>198</v>
      </c>
      <c r="E54" s="2">
        <v>52</v>
      </c>
      <c r="F54" s="41">
        <f t="shared" si="8"/>
        <v>250</v>
      </c>
      <c r="G54" s="58">
        <f t="shared" si="9"/>
        <v>52</v>
      </c>
      <c r="H54" s="43">
        <f t="shared" si="10"/>
        <v>0.20799999999999999</v>
      </c>
      <c r="I54" s="2">
        <f t="shared" si="11"/>
        <v>63</v>
      </c>
    </row>
    <row r="55" spans="1:9">
      <c r="A55" s="1" t="s">
        <v>110</v>
      </c>
      <c r="B55" s="1" t="s">
        <v>273</v>
      </c>
      <c r="C55" s="1" t="s">
        <v>111</v>
      </c>
      <c r="D55" s="2">
        <v>572</v>
      </c>
      <c r="E55" s="2">
        <v>157</v>
      </c>
      <c r="F55" s="41">
        <f t="shared" si="8"/>
        <v>729</v>
      </c>
      <c r="G55" s="58">
        <f t="shared" si="9"/>
        <v>16</v>
      </c>
      <c r="H55" s="43">
        <f t="shared" si="10"/>
        <v>0.21536351165980797</v>
      </c>
      <c r="I55" s="2">
        <f t="shared" si="11"/>
        <v>58</v>
      </c>
    </row>
    <row r="56" spans="1:9">
      <c r="A56" s="1" t="s">
        <v>112</v>
      </c>
      <c r="B56" s="1" t="s">
        <v>273</v>
      </c>
      <c r="C56" s="1" t="s">
        <v>113</v>
      </c>
      <c r="D56" s="2">
        <v>400</v>
      </c>
      <c r="E56" s="2">
        <v>121</v>
      </c>
      <c r="F56" s="41">
        <f t="shared" si="8"/>
        <v>521</v>
      </c>
      <c r="G56" s="58">
        <f t="shared" si="9"/>
        <v>27</v>
      </c>
      <c r="H56" s="43">
        <f t="shared" si="10"/>
        <v>0.23224568138195778</v>
      </c>
      <c r="I56" s="2">
        <f t="shared" si="11"/>
        <v>54</v>
      </c>
    </row>
    <row r="57" spans="1:9">
      <c r="A57" s="1" t="s">
        <v>114</v>
      </c>
      <c r="B57" s="1" t="s">
        <v>274</v>
      </c>
      <c r="C57" s="1" t="s">
        <v>115</v>
      </c>
      <c r="D57" s="2">
        <v>506</v>
      </c>
      <c r="E57" s="2">
        <v>121</v>
      </c>
      <c r="F57" s="41">
        <f t="shared" si="8"/>
        <v>627</v>
      </c>
      <c r="G57" s="58">
        <f t="shared" si="9"/>
        <v>19</v>
      </c>
      <c r="H57" s="43">
        <f t="shared" si="10"/>
        <v>0.19298245614035087</v>
      </c>
      <c r="I57" s="2">
        <f t="shared" si="11"/>
        <v>68</v>
      </c>
    </row>
    <row r="58" spans="1:9">
      <c r="A58" s="1" t="s">
        <v>116</v>
      </c>
      <c r="B58" s="1" t="s">
        <v>272</v>
      </c>
      <c r="C58" s="1" t="s">
        <v>117</v>
      </c>
      <c r="D58" s="2">
        <v>5</v>
      </c>
      <c r="E58" s="2">
        <v>14</v>
      </c>
      <c r="F58" s="41">
        <f t="shared" si="8"/>
        <v>19</v>
      </c>
      <c r="G58" s="58">
        <f t="shared" si="9"/>
        <v>75</v>
      </c>
      <c r="H58" s="43">
        <f t="shared" si="10"/>
        <v>0.73684210526315785</v>
      </c>
      <c r="I58" s="2">
        <f t="shared" si="11"/>
        <v>8</v>
      </c>
    </row>
    <row r="59" spans="1:9">
      <c r="A59" s="1" t="s">
        <v>118</v>
      </c>
      <c r="B59" s="1" t="s">
        <v>268</v>
      </c>
      <c r="C59" s="1" t="s">
        <v>119</v>
      </c>
      <c r="D59" s="2">
        <v>1273</v>
      </c>
      <c r="E59" s="2">
        <v>457</v>
      </c>
      <c r="F59" s="41">
        <f t="shared" si="8"/>
        <v>1730</v>
      </c>
      <c r="G59" s="58">
        <f t="shared" si="9"/>
        <v>7</v>
      </c>
      <c r="H59" s="43">
        <f t="shared" si="10"/>
        <v>0.26416184971098267</v>
      </c>
      <c r="I59" s="2">
        <f t="shared" si="11"/>
        <v>36</v>
      </c>
    </row>
    <row r="60" spans="1:9">
      <c r="A60" s="1" t="s">
        <v>120</v>
      </c>
      <c r="B60" s="1" t="s">
        <v>270</v>
      </c>
      <c r="C60" s="1" t="s">
        <v>121</v>
      </c>
      <c r="D60" s="2">
        <v>606</v>
      </c>
      <c r="E60" s="2">
        <v>125</v>
      </c>
      <c r="F60" s="41">
        <f t="shared" si="8"/>
        <v>731</v>
      </c>
      <c r="G60" s="58">
        <f t="shared" si="9"/>
        <v>15</v>
      </c>
      <c r="H60" s="43">
        <f t="shared" si="10"/>
        <v>0.17099863201094392</v>
      </c>
      <c r="I60" s="2">
        <f t="shared" si="11"/>
        <v>74</v>
      </c>
    </row>
    <row r="61" spans="1:9">
      <c r="A61" s="1" t="s">
        <v>122</v>
      </c>
      <c r="B61" s="1" t="s">
        <v>269</v>
      </c>
      <c r="C61" s="1" t="s">
        <v>123</v>
      </c>
      <c r="D61" s="2">
        <v>8</v>
      </c>
      <c r="E61" s="2">
        <v>18</v>
      </c>
      <c r="F61" s="41">
        <f t="shared" si="8"/>
        <v>26</v>
      </c>
      <c r="G61" s="58">
        <f t="shared" si="9"/>
        <v>74</v>
      </c>
      <c r="H61" s="43">
        <f t="shared" si="10"/>
        <v>0.69230769230769229</v>
      </c>
      <c r="I61" s="2">
        <f t="shared" si="11"/>
        <v>9</v>
      </c>
    </row>
    <row r="62" spans="1:9">
      <c r="A62" s="1" t="s">
        <v>124</v>
      </c>
      <c r="B62" s="1" t="s">
        <v>270</v>
      </c>
      <c r="C62" s="1" t="s">
        <v>125</v>
      </c>
      <c r="D62" s="2">
        <v>352</v>
      </c>
      <c r="E62" s="2">
        <v>48</v>
      </c>
      <c r="F62" s="41">
        <f t="shared" si="8"/>
        <v>400</v>
      </c>
      <c r="G62" s="58">
        <f t="shared" si="9"/>
        <v>38</v>
      </c>
      <c r="H62" s="43">
        <f t="shared" si="10"/>
        <v>0.12</v>
      </c>
      <c r="I62" s="2">
        <f t="shared" si="11"/>
        <v>79</v>
      </c>
    </row>
    <row r="63" spans="1:9">
      <c r="A63" s="1" t="s">
        <v>126</v>
      </c>
      <c r="B63" s="1" t="s">
        <v>273</v>
      </c>
      <c r="C63" s="1" t="s">
        <v>127</v>
      </c>
      <c r="D63" s="2">
        <v>273</v>
      </c>
      <c r="E63" s="2">
        <v>94</v>
      </c>
      <c r="F63" s="41">
        <f t="shared" si="8"/>
        <v>367</v>
      </c>
      <c r="G63" s="58">
        <f t="shared" si="9"/>
        <v>41</v>
      </c>
      <c r="H63" s="43">
        <f t="shared" si="10"/>
        <v>0.2561307901907357</v>
      </c>
      <c r="I63" s="2">
        <f t="shared" si="11"/>
        <v>43</v>
      </c>
    </row>
    <row r="64" spans="1:9">
      <c r="A64" s="1" t="s">
        <v>128</v>
      </c>
      <c r="B64" s="1" t="s">
        <v>271</v>
      </c>
      <c r="C64" s="1" t="s">
        <v>129</v>
      </c>
      <c r="D64" s="2">
        <v>67</v>
      </c>
      <c r="E64" s="2">
        <v>16</v>
      </c>
      <c r="F64" s="41">
        <f t="shared" si="8"/>
        <v>83</v>
      </c>
      <c r="G64" s="58">
        <f t="shared" si="9"/>
        <v>68</v>
      </c>
      <c r="H64" s="43">
        <f t="shared" si="10"/>
        <v>0.19277108433734941</v>
      </c>
      <c r="I64" s="2">
        <f t="shared" si="11"/>
        <v>69</v>
      </c>
    </row>
    <row r="65" spans="1:9">
      <c r="A65" s="1" t="s">
        <v>130</v>
      </c>
      <c r="B65" s="1" t="s">
        <v>272</v>
      </c>
      <c r="C65" s="1" t="s">
        <v>131</v>
      </c>
      <c r="D65" s="2">
        <v>5</v>
      </c>
      <c r="E65" s="2">
        <v>7</v>
      </c>
      <c r="F65" s="41">
        <f t="shared" si="8"/>
        <v>12</v>
      </c>
      <c r="G65" s="58">
        <f t="shared" si="9"/>
        <v>78</v>
      </c>
      <c r="H65" s="43">
        <f t="shared" si="10"/>
        <v>0.58333333333333337</v>
      </c>
      <c r="I65" s="2">
        <f t="shared" si="11"/>
        <v>17</v>
      </c>
    </row>
    <row r="66" spans="1:9">
      <c r="A66" s="1" t="s">
        <v>132</v>
      </c>
      <c r="B66" s="1" t="s">
        <v>268</v>
      </c>
      <c r="C66" s="1" t="s">
        <v>133</v>
      </c>
      <c r="D66" s="2">
        <v>1714</v>
      </c>
      <c r="E66" s="2">
        <v>528</v>
      </c>
      <c r="F66" s="41">
        <f t="shared" si="8"/>
        <v>2242</v>
      </c>
      <c r="G66" s="58">
        <f t="shared" si="9"/>
        <v>2</v>
      </c>
      <c r="H66" s="43">
        <f t="shared" si="10"/>
        <v>0.23550401427297057</v>
      </c>
      <c r="I66" s="2">
        <f t="shared" si="11"/>
        <v>53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77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368</v>
      </c>
      <c r="E68" s="2">
        <v>156</v>
      </c>
      <c r="F68" s="41">
        <f t="shared" ref="F68:F87" si="12">SUM(D68:E68)</f>
        <v>524</v>
      </c>
      <c r="G68" s="58">
        <f t="shared" ref="G68:G87" si="13">_xlfn.RANK.EQ(F68,$F$12:$F$98,0)</f>
        <v>26</v>
      </c>
      <c r="H68" s="43">
        <f t="shared" ref="H68:H87" si="14">E68/F68</f>
        <v>0.29770992366412213</v>
      </c>
      <c r="I68" s="2">
        <f t="shared" ref="I68:I87" si="15">_xlfn.RANK.EQ(H68,$H$12:$H$98,0)</f>
        <v>29</v>
      </c>
    </row>
    <row r="69" spans="1:9">
      <c r="A69" s="1" t="s">
        <v>138</v>
      </c>
      <c r="B69" s="1" t="s">
        <v>268</v>
      </c>
      <c r="C69" s="1" t="s">
        <v>139</v>
      </c>
      <c r="D69" s="2">
        <v>1556</v>
      </c>
      <c r="E69" s="2">
        <v>536</v>
      </c>
      <c r="F69" s="41">
        <f t="shared" si="12"/>
        <v>2092</v>
      </c>
      <c r="G69" s="58">
        <f t="shared" si="13"/>
        <v>3</v>
      </c>
      <c r="H69" s="43">
        <f t="shared" si="14"/>
        <v>0.25621414913957935</v>
      </c>
      <c r="I69" s="2">
        <f t="shared" si="15"/>
        <v>42</v>
      </c>
    </row>
    <row r="70" spans="1:9">
      <c r="A70" s="1" t="s">
        <v>140</v>
      </c>
      <c r="B70" s="1" t="s">
        <v>269</v>
      </c>
      <c r="C70" s="1" t="s">
        <v>141</v>
      </c>
      <c r="D70" s="2">
        <v>19</v>
      </c>
      <c r="E70" s="2">
        <v>29</v>
      </c>
      <c r="F70" s="41">
        <f t="shared" si="12"/>
        <v>48</v>
      </c>
      <c r="G70" s="58">
        <f t="shared" si="13"/>
        <v>72</v>
      </c>
      <c r="H70" s="43">
        <f t="shared" si="14"/>
        <v>0.60416666666666663</v>
      </c>
      <c r="I70" s="2">
        <f t="shared" si="15"/>
        <v>14</v>
      </c>
    </row>
    <row r="71" spans="1:9">
      <c r="A71" s="1" t="s">
        <v>142</v>
      </c>
      <c r="B71" s="1" t="s">
        <v>268</v>
      </c>
      <c r="C71" s="1" t="s">
        <v>143</v>
      </c>
      <c r="D71" s="2">
        <v>838</v>
      </c>
      <c r="E71" s="2">
        <v>387</v>
      </c>
      <c r="F71" s="41">
        <f t="shared" si="12"/>
        <v>1225</v>
      </c>
      <c r="G71" s="58">
        <f t="shared" si="13"/>
        <v>10</v>
      </c>
      <c r="H71" s="43">
        <f t="shared" si="14"/>
        <v>0.31591836734693879</v>
      </c>
      <c r="I71" s="2">
        <f t="shared" si="15"/>
        <v>26</v>
      </c>
    </row>
    <row r="72" spans="1:9">
      <c r="A72" s="1" t="s">
        <v>144</v>
      </c>
      <c r="B72" s="1" t="s">
        <v>269</v>
      </c>
      <c r="C72" s="1" t="s">
        <v>145</v>
      </c>
      <c r="D72" s="2">
        <v>65</v>
      </c>
      <c r="E72" s="2">
        <v>95</v>
      </c>
      <c r="F72" s="41">
        <f t="shared" si="12"/>
        <v>160</v>
      </c>
      <c r="G72" s="58">
        <f t="shared" si="13"/>
        <v>62</v>
      </c>
      <c r="H72" s="43">
        <f t="shared" si="14"/>
        <v>0.59375</v>
      </c>
      <c r="I72" s="2">
        <f t="shared" si="15"/>
        <v>15</v>
      </c>
    </row>
    <row r="73" spans="1:9">
      <c r="A73" s="1" t="s">
        <v>146</v>
      </c>
      <c r="B73" s="1" t="s">
        <v>269</v>
      </c>
      <c r="C73" s="1" t="s">
        <v>147</v>
      </c>
      <c r="D73" s="2">
        <v>3</v>
      </c>
      <c r="E73" s="2">
        <v>14</v>
      </c>
      <c r="F73" s="41">
        <f t="shared" si="12"/>
        <v>17</v>
      </c>
      <c r="G73" s="58">
        <f t="shared" si="13"/>
        <v>77</v>
      </c>
      <c r="H73" s="43">
        <f t="shared" si="14"/>
        <v>0.82352941176470584</v>
      </c>
      <c r="I73" s="2">
        <f t="shared" si="15"/>
        <v>5</v>
      </c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176</v>
      </c>
      <c r="F74" s="41">
        <f t="shared" si="12"/>
        <v>176</v>
      </c>
      <c r="G74" s="58">
        <f t="shared" si="13"/>
        <v>59</v>
      </c>
      <c r="H74" s="43">
        <f t="shared" si="14"/>
        <v>1</v>
      </c>
      <c r="I74" s="2">
        <f t="shared" si="15"/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248</v>
      </c>
      <c r="E75" s="2">
        <v>92</v>
      </c>
      <c r="F75" s="41">
        <f t="shared" si="12"/>
        <v>340</v>
      </c>
      <c r="G75" s="58">
        <f t="shared" si="13"/>
        <v>42</v>
      </c>
      <c r="H75" s="43">
        <f t="shared" si="14"/>
        <v>0.27058823529411763</v>
      </c>
      <c r="I75" s="2">
        <f t="shared" si="15"/>
        <v>35</v>
      </c>
    </row>
    <row r="76" spans="1:9">
      <c r="A76" s="1" t="s">
        <v>152</v>
      </c>
      <c r="B76" s="1" t="s">
        <v>274</v>
      </c>
      <c r="C76" s="1" t="s">
        <v>153</v>
      </c>
      <c r="D76" s="2">
        <v>147</v>
      </c>
      <c r="E76" s="2">
        <v>42</v>
      </c>
      <c r="F76" s="41">
        <f t="shared" si="12"/>
        <v>189</v>
      </c>
      <c r="G76" s="58">
        <f t="shared" si="13"/>
        <v>57</v>
      </c>
      <c r="H76" s="43">
        <f t="shared" si="14"/>
        <v>0.22222222222222221</v>
      </c>
      <c r="I76" s="2">
        <f t="shared" si="15"/>
        <v>56</v>
      </c>
    </row>
    <row r="77" spans="1:9">
      <c r="A77" s="1" t="s">
        <v>154</v>
      </c>
      <c r="B77" s="1" t="s">
        <v>273</v>
      </c>
      <c r="C77" s="1" t="s">
        <v>155</v>
      </c>
      <c r="D77" s="2">
        <v>251</v>
      </c>
      <c r="E77" s="2">
        <v>85</v>
      </c>
      <c r="F77" s="41">
        <f t="shared" si="12"/>
        <v>336</v>
      </c>
      <c r="G77" s="58">
        <f t="shared" si="13"/>
        <v>43</v>
      </c>
      <c r="H77" s="43">
        <f t="shared" si="14"/>
        <v>0.25297619047619047</v>
      </c>
      <c r="I77" s="2">
        <f t="shared" si="15"/>
        <v>45</v>
      </c>
    </row>
    <row r="78" spans="1:9">
      <c r="A78" s="1" t="s">
        <v>156</v>
      </c>
      <c r="B78" s="1" t="s">
        <v>273</v>
      </c>
      <c r="C78" s="1" t="s">
        <v>157</v>
      </c>
      <c r="D78" s="2">
        <v>180</v>
      </c>
      <c r="E78" s="2">
        <v>75</v>
      </c>
      <c r="F78" s="41">
        <f t="shared" si="12"/>
        <v>255</v>
      </c>
      <c r="G78" s="58">
        <f t="shared" si="13"/>
        <v>49</v>
      </c>
      <c r="H78" s="43">
        <f t="shared" si="14"/>
        <v>0.29411764705882354</v>
      </c>
      <c r="I78" s="2">
        <f t="shared" si="15"/>
        <v>32</v>
      </c>
    </row>
    <row r="79" spans="1:9">
      <c r="A79" s="1" t="s">
        <v>158</v>
      </c>
      <c r="B79" s="1" t="s">
        <v>268</v>
      </c>
      <c r="C79" s="1" t="s">
        <v>159</v>
      </c>
      <c r="D79" s="2">
        <v>632</v>
      </c>
      <c r="E79" s="2">
        <v>212</v>
      </c>
      <c r="F79" s="41">
        <f t="shared" si="12"/>
        <v>844</v>
      </c>
      <c r="G79" s="58">
        <f t="shared" si="13"/>
        <v>13</v>
      </c>
      <c r="H79" s="43">
        <f t="shared" si="14"/>
        <v>0.25118483412322273</v>
      </c>
      <c r="I79" s="2">
        <f t="shared" si="15"/>
        <v>47</v>
      </c>
    </row>
    <row r="80" spans="1:9">
      <c r="A80" s="1" t="s">
        <v>160</v>
      </c>
      <c r="B80" s="1" t="s">
        <v>268</v>
      </c>
      <c r="C80" s="1" t="s">
        <v>161</v>
      </c>
      <c r="D80" s="2">
        <v>767</v>
      </c>
      <c r="E80" s="2">
        <v>353</v>
      </c>
      <c r="F80" s="41">
        <f t="shared" si="12"/>
        <v>1120</v>
      </c>
      <c r="G80" s="58">
        <f t="shared" si="13"/>
        <v>11</v>
      </c>
      <c r="H80" s="43">
        <f t="shared" si="14"/>
        <v>0.31517857142857142</v>
      </c>
      <c r="I80" s="2">
        <f t="shared" si="15"/>
        <v>27</v>
      </c>
    </row>
    <row r="81" spans="1:9">
      <c r="A81" s="1" t="s">
        <v>162</v>
      </c>
      <c r="B81" s="1" t="s">
        <v>273</v>
      </c>
      <c r="C81" s="1" t="s">
        <v>163</v>
      </c>
      <c r="D81" s="2">
        <v>360</v>
      </c>
      <c r="E81" s="2">
        <v>114</v>
      </c>
      <c r="F81" s="41">
        <f t="shared" si="12"/>
        <v>474</v>
      </c>
      <c r="G81" s="58">
        <f t="shared" si="13"/>
        <v>30</v>
      </c>
      <c r="H81" s="43">
        <f t="shared" si="14"/>
        <v>0.24050632911392406</v>
      </c>
      <c r="I81" s="2">
        <f t="shared" si="15"/>
        <v>51</v>
      </c>
    </row>
    <row r="82" spans="1:9">
      <c r="A82" s="1" t="s">
        <v>164</v>
      </c>
      <c r="B82" s="1" t="s">
        <v>273</v>
      </c>
      <c r="C82" s="1" t="s">
        <v>165</v>
      </c>
      <c r="D82" s="2">
        <v>351</v>
      </c>
      <c r="E82" s="2">
        <v>125</v>
      </c>
      <c r="F82" s="41">
        <f t="shared" si="12"/>
        <v>476</v>
      </c>
      <c r="G82" s="58">
        <f t="shared" si="13"/>
        <v>29</v>
      </c>
      <c r="H82" s="43">
        <f t="shared" si="14"/>
        <v>0.26260504201680673</v>
      </c>
      <c r="I82" s="2">
        <f t="shared" si="15"/>
        <v>37</v>
      </c>
    </row>
    <row r="83" spans="1:9">
      <c r="A83" s="1" t="s">
        <v>166</v>
      </c>
      <c r="B83" s="1" t="s">
        <v>269</v>
      </c>
      <c r="C83" s="1" t="s">
        <v>167</v>
      </c>
      <c r="D83" s="2">
        <v>31</v>
      </c>
      <c r="E83" s="2">
        <v>52</v>
      </c>
      <c r="F83" s="41">
        <f t="shared" si="12"/>
        <v>83</v>
      </c>
      <c r="G83" s="58">
        <f t="shared" si="13"/>
        <v>68</v>
      </c>
      <c r="H83" s="43">
        <f t="shared" si="14"/>
        <v>0.62650602409638556</v>
      </c>
      <c r="I83" s="2">
        <f t="shared" si="15"/>
        <v>13</v>
      </c>
    </row>
    <row r="84" spans="1:9">
      <c r="A84" s="1" t="s">
        <v>168</v>
      </c>
      <c r="B84" s="1" t="s">
        <v>273</v>
      </c>
      <c r="C84" s="1" t="s">
        <v>169</v>
      </c>
      <c r="D84" s="2">
        <v>158</v>
      </c>
      <c r="E84" s="2">
        <v>67</v>
      </c>
      <c r="F84" s="41">
        <f t="shared" si="12"/>
        <v>225</v>
      </c>
      <c r="G84" s="58">
        <f t="shared" si="13"/>
        <v>56</v>
      </c>
      <c r="H84" s="43">
        <f t="shared" si="14"/>
        <v>0.29777777777777775</v>
      </c>
      <c r="I84" s="2">
        <f t="shared" si="15"/>
        <v>28</v>
      </c>
    </row>
    <row r="85" spans="1:9">
      <c r="A85" s="1" t="s">
        <v>170</v>
      </c>
      <c r="B85" s="1" t="s">
        <v>273</v>
      </c>
      <c r="C85" s="1" t="s">
        <v>171</v>
      </c>
      <c r="D85" s="2">
        <v>311</v>
      </c>
      <c r="E85" s="2">
        <v>110</v>
      </c>
      <c r="F85" s="41">
        <f t="shared" si="12"/>
        <v>421</v>
      </c>
      <c r="G85" s="58">
        <f t="shared" si="13"/>
        <v>36</v>
      </c>
      <c r="H85" s="43">
        <f t="shared" si="14"/>
        <v>0.26128266033254155</v>
      </c>
      <c r="I85" s="2">
        <f t="shared" si="15"/>
        <v>40</v>
      </c>
    </row>
    <row r="86" spans="1:9">
      <c r="A86" s="13" t="s">
        <v>172</v>
      </c>
      <c r="B86" s="13" t="s">
        <v>273</v>
      </c>
      <c r="C86" s="13" t="s">
        <v>173</v>
      </c>
      <c r="D86" s="48">
        <v>87</v>
      </c>
      <c r="E86" s="48">
        <v>62</v>
      </c>
      <c r="F86" s="49">
        <f t="shared" si="12"/>
        <v>149</v>
      </c>
      <c r="G86" s="59">
        <f t="shared" si="13"/>
        <v>63</v>
      </c>
      <c r="H86" s="51">
        <f t="shared" si="14"/>
        <v>0.41610738255033558</v>
      </c>
      <c r="I86" s="48">
        <f t="shared" si="15"/>
        <v>20</v>
      </c>
    </row>
    <row r="87" spans="1:9">
      <c r="A87" s="1" t="s">
        <v>174</v>
      </c>
      <c r="B87" s="1" t="s">
        <v>270</v>
      </c>
      <c r="C87" s="1" t="s">
        <v>175</v>
      </c>
      <c r="D87" s="2">
        <v>583</v>
      </c>
      <c r="E87" s="2">
        <v>74</v>
      </c>
      <c r="F87" s="41">
        <f t="shared" si="12"/>
        <v>657</v>
      </c>
      <c r="G87" s="58">
        <f t="shared" si="13"/>
        <v>18</v>
      </c>
      <c r="H87" s="43">
        <f t="shared" si="14"/>
        <v>0.11263318112633181</v>
      </c>
      <c r="I87" s="2">
        <f t="shared" si="15"/>
        <v>80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77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1428</v>
      </c>
      <c r="E89" s="2">
        <v>382</v>
      </c>
      <c r="F89" s="41">
        <f t="shared" ref="F89:F97" si="16">SUM(D89:E89)</f>
        <v>1810</v>
      </c>
      <c r="G89" s="58">
        <f t="shared" ref="G89:G97" si="17">_xlfn.RANK.EQ(F89,$F$12:$F$98,0)</f>
        <v>5</v>
      </c>
      <c r="H89" s="43">
        <f t="shared" ref="H89:H97" si="18">E89/F89</f>
        <v>0.21104972375690609</v>
      </c>
      <c r="I89" s="2">
        <f t="shared" ref="I89:I97" si="19">_xlfn.RANK.EQ(H89,$H$12:$H$98,0)</f>
        <v>60</v>
      </c>
    </row>
    <row r="90" spans="1:9">
      <c r="A90" s="1" t="s">
        <v>180</v>
      </c>
      <c r="B90" s="1" t="s">
        <v>273</v>
      </c>
      <c r="C90" s="1" t="s">
        <v>181</v>
      </c>
      <c r="D90" s="2">
        <v>218</v>
      </c>
      <c r="E90" s="2">
        <v>73</v>
      </c>
      <c r="F90" s="41">
        <f t="shared" si="16"/>
        <v>291</v>
      </c>
      <c r="G90" s="58">
        <f t="shared" si="17"/>
        <v>46</v>
      </c>
      <c r="H90" s="43">
        <f t="shared" si="18"/>
        <v>0.25085910652920962</v>
      </c>
      <c r="I90" s="2">
        <f t="shared" si="19"/>
        <v>48</v>
      </c>
    </row>
    <row r="91" spans="1:9">
      <c r="A91" s="1" t="s">
        <v>182</v>
      </c>
      <c r="B91" s="1" t="s">
        <v>273</v>
      </c>
      <c r="C91" s="1" t="s">
        <v>183</v>
      </c>
      <c r="D91" s="2">
        <v>322</v>
      </c>
      <c r="E91" s="2">
        <v>104</v>
      </c>
      <c r="F91" s="41">
        <f t="shared" si="16"/>
        <v>426</v>
      </c>
      <c r="G91" s="58">
        <f t="shared" si="17"/>
        <v>35</v>
      </c>
      <c r="H91" s="43">
        <f t="shared" si="18"/>
        <v>0.24413145539906103</v>
      </c>
      <c r="I91" s="2">
        <f t="shared" si="19"/>
        <v>50</v>
      </c>
    </row>
    <row r="92" spans="1:9">
      <c r="A92" s="1" t="s">
        <v>184</v>
      </c>
      <c r="B92" s="1" t="s">
        <v>273</v>
      </c>
      <c r="C92" s="1" t="s">
        <v>185</v>
      </c>
      <c r="D92" s="2">
        <v>456</v>
      </c>
      <c r="E92" s="2">
        <v>157</v>
      </c>
      <c r="F92" s="41">
        <f t="shared" si="16"/>
        <v>613</v>
      </c>
      <c r="G92" s="58">
        <f t="shared" si="17"/>
        <v>21</v>
      </c>
      <c r="H92" s="43">
        <f t="shared" si="18"/>
        <v>0.2561174551386623</v>
      </c>
      <c r="I92" s="2">
        <f t="shared" si="19"/>
        <v>44</v>
      </c>
    </row>
    <row r="93" spans="1:9">
      <c r="A93" s="1" t="s">
        <v>186</v>
      </c>
      <c r="B93" s="1" t="s">
        <v>273</v>
      </c>
      <c r="C93" s="1" t="s">
        <v>187</v>
      </c>
      <c r="D93" s="2">
        <v>132</v>
      </c>
      <c r="E93" s="2">
        <v>44</v>
      </c>
      <c r="F93" s="41">
        <f t="shared" si="16"/>
        <v>176</v>
      </c>
      <c r="G93" s="58">
        <f t="shared" si="17"/>
        <v>59</v>
      </c>
      <c r="H93" s="43">
        <f t="shared" si="18"/>
        <v>0.25</v>
      </c>
      <c r="I93" s="2">
        <f t="shared" si="19"/>
        <v>49</v>
      </c>
    </row>
    <row r="94" spans="1:9">
      <c r="A94" s="1" t="s">
        <v>188</v>
      </c>
      <c r="B94" s="1" t="s">
        <v>273</v>
      </c>
      <c r="C94" s="1" t="s">
        <v>189</v>
      </c>
      <c r="D94" s="2">
        <v>219</v>
      </c>
      <c r="E94" s="2">
        <v>55</v>
      </c>
      <c r="F94" s="41">
        <f t="shared" si="16"/>
        <v>274</v>
      </c>
      <c r="G94" s="58">
        <f t="shared" si="17"/>
        <v>47</v>
      </c>
      <c r="H94" s="43">
        <f t="shared" si="18"/>
        <v>0.20072992700729927</v>
      </c>
      <c r="I94" s="2">
        <f t="shared" si="19"/>
        <v>65</v>
      </c>
    </row>
    <row r="95" spans="1:9">
      <c r="A95" s="1" t="s">
        <v>190</v>
      </c>
      <c r="B95" s="1" t="s">
        <v>273</v>
      </c>
      <c r="C95" s="1" t="s">
        <v>191</v>
      </c>
      <c r="D95" s="2">
        <v>326</v>
      </c>
      <c r="E95" s="2">
        <v>126</v>
      </c>
      <c r="F95" s="41">
        <f t="shared" si="16"/>
        <v>452</v>
      </c>
      <c r="G95" s="58">
        <f t="shared" si="17"/>
        <v>33</v>
      </c>
      <c r="H95" s="43">
        <f t="shared" si="18"/>
        <v>0.27876106194690264</v>
      </c>
      <c r="I95" s="2">
        <f t="shared" si="19"/>
        <v>33</v>
      </c>
    </row>
    <row r="96" spans="1:9">
      <c r="A96" s="1" t="s">
        <v>192</v>
      </c>
      <c r="B96" s="1" t="s">
        <v>270</v>
      </c>
      <c r="C96" s="1" t="s">
        <v>193</v>
      </c>
      <c r="D96" s="2">
        <v>15</v>
      </c>
      <c r="E96" s="2">
        <v>3</v>
      </c>
      <c r="F96" s="41">
        <f t="shared" si="16"/>
        <v>18</v>
      </c>
      <c r="G96" s="58">
        <f t="shared" si="17"/>
        <v>76</v>
      </c>
      <c r="H96" s="43">
        <f t="shared" si="18"/>
        <v>0.16666666666666666</v>
      </c>
      <c r="I96" s="2">
        <f t="shared" si="19"/>
        <v>75</v>
      </c>
    </row>
    <row r="97" spans="1:9">
      <c r="A97" s="1" t="s">
        <v>194</v>
      </c>
      <c r="B97" s="1" t="s">
        <v>273</v>
      </c>
      <c r="C97" s="1" t="s">
        <v>195</v>
      </c>
      <c r="D97" s="2">
        <v>127</v>
      </c>
      <c r="E97" s="2">
        <v>53</v>
      </c>
      <c r="F97" s="41">
        <f t="shared" si="16"/>
        <v>180</v>
      </c>
      <c r="G97" s="58">
        <f t="shared" si="17"/>
        <v>58</v>
      </c>
      <c r="H97" s="43">
        <f t="shared" si="18"/>
        <v>0.29444444444444445</v>
      </c>
      <c r="I97" s="2">
        <f t="shared" si="19"/>
        <v>31</v>
      </c>
    </row>
    <row r="98" spans="1:9" ht="14.25" thickBot="1">
      <c r="A98" s="22"/>
      <c r="B98" s="22"/>
      <c r="C98" s="22"/>
    </row>
    <row r="99" spans="1:9" ht="14.25" thickBot="1">
      <c r="C99" s="266" t="s">
        <v>436</v>
      </c>
      <c r="D99" s="267">
        <f>SUM(D12:D97)</f>
        <v>31654</v>
      </c>
      <c r="E99" s="267">
        <f t="shared" ref="E99:F99" si="20">SUM(E12:E97)</f>
        <v>11249</v>
      </c>
      <c r="F99" s="268">
        <f t="shared" si="20"/>
        <v>42903</v>
      </c>
    </row>
  </sheetData>
  <autoFilter ref="A11:M11" xr:uid="{00000000-0009-0000-0000-00001B000000}">
    <sortState xmlns:xlrd2="http://schemas.microsoft.com/office/spreadsheetml/2017/richdata2" ref="A12:M97">
      <sortCondition ref="A11"/>
    </sortState>
  </autoFilter>
  <mergeCells count="1">
    <mergeCell ref="D10:I10"/>
  </mergeCells>
  <phoneticPr fontId="1"/>
  <hyperlinks>
    <hyperlink ref="K1" location="目次!A1" display="目次に戻る" xr:uid="{0FF35902-687D-45B3-91E4-32EFA5F58D87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241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/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16</v>
      </c>
      <c r="E6" s="53">
        <f>INDEX(E12:E97,MATCH(C6,C12:C97,0),0)</f>
        <v>8</v>
      </c>
      <c r="F6" s="53">
        <f>SUM(D6:E6)</f>
        <v>24</v>
      </c>
      <c r="G6" s="54">
        <f>_xlfn.RANK.EQ(F6,$F$12:$F$97,0)</f>
        <v>58</v>
      </c>
      <c r="H6" s="55">
        <f>E6/F6</f>
        <v>0.33333333333333331</v>
      </c>
      <c r="I6" s="56">
        <f>_xlfn.RANK.EQ(H6,$H$12:$H$97,0)</f>
        <v>24</v>
      </c>
    </row>
    <row r="7" spans="1:13">
      <c r="C7" s="24" t="s">
        <v>20</v>
      </c>
      <c r="D7" s="97">
        <f>ROUND(SUMIF($B$12:$B$97,"G",D12:D97)/(COUNTIFS(B12:B97,"G",D12:D97,"&lt;&gt;")),1)</f>
        <v>44.5</v>
      </c>
      <c r="E7" s="98">
        <f>ROUND(SUMIF($B$12:$B$97,"G",E12:E97)/(COUNTIFS(B12:B97,"G",D12:D97,"&lt;&gt;")),1)</f>
        <v>18.2</v>
      </c>
      <c r="F7" s="98">
        <f>ROUND(SUM(D7:E7),1)</f>
        <v>62.7</v>
      </c>
      <c r="G7" s="26"/>
      <c r="H7" s="27">
        <f>E7/F7</f>
        <v>0.29027113237639551</v>
      </c>
      <c r="I7" s="28"/>
    </row>
    <row r="8" spans="1:13" ht="14.25" thickBot="1">
      <c r="C8" s="29" t="s">
        <v>21</v>
      </c>
      <c r="D8" s="99">
        <f>ROUND(AVERAGE(D12:D97),1)</f>
        <v>89.2</v>
      </c>
      <c r="E8" s="100">
        <f>ROUND(AVERAGE(E12:E97),1)</f>
        <v>38.1</v>
      </c>
      <c r="F8" s="100">
        <f>ROUND(SUM(D8:E8),1)</f>
        <v>127.3</v>
      </c>
      <c r="G8" s="32"/>
      <c r="H8" s="33">
        <f>E8/F8</f>
        <v>0.2992930086410055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2020年度（基準日：５月１日）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329</v>
      </c>
      <c r="E12" s="2">
        <v>156</v>
      </c>
      <c r="F12" s="41">
        <f>SUM(D12:E12)</f>
        <v>485</v>
      </c>
      <c r="G12" s="42">
        <f>_xlfn.RANK.EQ(F12,$F$12:$F$97,0)</f>
        <v>7</v>
      </c>
      <c r="H12" s="43">
        <f>E12/F12</f>
        <v>0.3216494845360825</v>
      </c>
      <c r="I12" s="2">
        <f>_xlfn.RANK.EQ(H12,$H$12:$H$97,0)</f>
        <v>31</v>
      </c>
    </row>
    <row r="13" spans="1:13">
      <c r="A13" s="76" t="s">
        <v>26</v>
      </c>
      <c r="B13" s="76" t="s">
        <v>269</v>
      </c>
      <c r="C13" s="76" t="s">
        <v>27</v>
      </c>
      <c r="D13" s="44"/>
      <c r="E13" s="44"/>
      <c r="F13" s="45"/>
      <c r="G13" s="46"/>
      <c r="H13" s="47"/>
      <c r="I13" s="44"/>
    </row>
    <row r="14" spans="1:13">
      <c r="A14" s="1" t="s">
        <v>28</v>
      </c>
      <c r="B14" s="1" t="s">
        <v>270</v>
      </c>
      <c r="C14" s="1" t="s">
        <v>29</v>
      </c>
      <c r="D14" s="2">
        <v>12</v>
      </c>
      <c r="E14" s="2">
        <v>1</v>
      </c>
      <c r="F14" s="41">
        <f t="shared" ref="F14:F21" si="0">SUM(D14:E14)</f>
        <v>13</v>
      </c>
      <c r="G14" s="42">
        <f t="shared" ref="G14:G21" si="1">_xlfn.RANK.EQ(F14,$F$12:$F$97,0)</f>
        <v>64</v>
      </c>
      <c r="H14" s="43">
        <f t="shared" ref="H14:H21" si="2">E14/F14</f>
        <v>7.6923076923076927E-2</v>
      </c>
      <c r="I14" s="2">
        <f t="shared" ref="I14:I21" si="3">_xlfn.RANK.EQ(H14,$H$12:$H$97,0)</f>
        <v>74</v>
      </c>
    </row>
    <row r="15" spans="1:13">
      <c r="A15" s="1" t="s">
        <v>30</v>
      </c>
      <c r="B15" s="1" t="s">
        <v>271</v>
      </c>
      <c r="C15" s="1" t="s">
        <v>31</v>
      </c>
      <c r="D15" s="2">
        <v>1</v>
      </c>
      <c r="E15" s="2">
        <v>1</v>
      </c>
      <c r="F15" s="41">
        <f t="shared" si="0"/>
        <v>2</v>
      </c>
      <c r="G15" s="42">
        <f t="shared" si="1"/>
        <v>77</v>
      </c>
      <c r="H15" s="43">
        <f t="shared" si="2"/>
        <v>0.5</v>
      </c>
      <c r="I15" s="2">
        <f t="shared" si="3"/>
        <v>5</v>
      </c>
    </row>
    <row r="16" spans="1:13">
      <c r="A16" s="1" t="s">
        <v>32</v>
      </c>
      <c r="B16" s="1" t="s">
        <v>270</v>
      </c>
      <c r="C16" s="1" t="s">
        <v>33</v>
      </c>
      <c r="D16" s="2">
        <v>8</v>
      </c>
      <c r="E16" s="2">
        <v>4</v>
      </c>
      <c r="F16" s="41">
        <f t="shared" si="0"/>
        <v>12</v>
      </c>
      <c r="G16" s="42">
        <f t="shared" si="1"/>
        <v>66</v>
      </c>
      <c r="H16" s="43">
        <f t="shared" si="2"/>
        <v>0.33333333333333331</v>
      </c>
      <c r="I16" s="2">
        <f t="shared" si="3"/>
        <v>24</v>
      </c>
    </row>
    <row r="17" spans="1:9">
      <c r="A17" s="1" t="s">
        <v>34</v>
      </c>
      <c r="B17" s="1" t="s">
        <v>270</v>
      </c>
      <c r="C17" s="1" t="s">
        <v>35</v>
      </c>
      <c r="D17" s="2">
        <v>5</v>
      </c>
      <c r="E17" s="2">
        <v>2</v>
      </c>
      <c r="F17" s="41">
        <f t="shared" si="0"/>
        <v>7</v>
      </c>
      <c r="G17" s="42">
        <f t="shared" si="1"/>
        <v>72</v>
      </c>
      <c r="H17" s="43">
        <f t="shared" si="2"/>
        <v>0.2857142857142857</v>
      </c>
      <c r="I17" s="2">
        <f t="shared" si="3"/>
        <v>41</v>
      </c>
    </row>
    <row r="18" spans="1:9">
      <c r="A18" s="1" t="s">
        <v>36</v>
      </c>
      <c r="B18" s="1" t="s">
        <v>272</v>
      </c>
      <c r="C18" s="1" t="s">
        <v>37</v>
      </c>
      <c r="D18" s="2">
        <v>5</v>
      </c>
      <c r="E18" s="2">
        <v>3</v>
      </c>
      <c r="F18" s="41">
        <f t="shared" si="0"/>
        <v>8</v>
      </c>
      <c r="G18" s="42">
        <f t="shared" si="1"/>
        <v>71</v>
      </c>
      <c r="H18" s="43">
        <f t="shared" si="2"/>
        <v>0.375</v>
      </c>
      <c r="I18" s="2">
        <f t="shared" si="3"/>
        <v>11</v>
      </c>
    </row>
    <row r="19" spans="1:9">
      <c r="A19" s="1" t="s">
        <v>38</v>
      </c>
      <c r="B19" s="1" t="s">
        <v>273</v>
      </c>
      <c r="C19" s="1" t="s">
        <v>39</v>
      </c>
      <c r="D19" s="2">
        <v>45</v>
      </c>
      <c r="E19" s="2">
        <v>20</v>
      </c>
      <c r="F19" s="41">
        <f t="shared" si="0"/>
        <v>65</v>
      </c>
      <c r="G19" s="42">
        <f t="shared" si="1"/>
        <v>31</v>
      </c>
      <c r="H19" s="43">
        <f t="shared" si="2"/>
        <v>0.30769230769230771</v>
      </c>
      <c r="I19" s="2">
        <f t="shared" si="3"/>
        <v>36</v>
      </c>
    </row>
    <row r="20" spans="1:9">
      <c r="A20" s="1" t="s">
        <v>40</v>
      </c>
      <c r="B20" s="1" t="s">
        <v>274</v>
      </c>
      <c r="C20" s="1" t="s">
        <v>41</v>
      </c>
      <c r="D20" s="2">
        <v>19</v>
      </c>
      <c r="E20" s="2">
        <v>8</v>
      </c>
      <c r="F20" s="41">
        <f t="shared" si="0"/>
        <v>27</v>
      </c>
      <c r="G20" s="42">
        <f t="shared" si="1"/>
        <v>55</v>
      </c>
      <c r="H20" s="43">
        <f t="shared" si="2"/>
        <v>0.29629629629629628</v>
      </c>
      <c r="I20" s="2">
        <f t="shared" si="3"/>
        <v>39</v>
      </c>
    </row>
    <row r="21" spans="1:9">
      <c r="A21" s="1" t="s">
        <v>42</v>
      </c>
      <c r="B21" s="1" t="s">
        <v>268</v>
      </c>
      <c r="C21" s="1" t="s">
        <v>43</v>
      </c>
      <c r="D21" s="2">
        <v>393</v>
      </c>
      <c r="E21" s="2">
        <v>155</v>
      </c>
      <c r="F21" s="41">
        <f t="shared" si="0"/>
        <v>548</v>
      </c>
      <c r="G21" s="42">
        <f t="shared" si="1"/>
        <v>5</v>
      </c>
      <c r="H21" s="43">
        <f t="shared" si="2"/>
        <v>0.28284671532846717</v>
      </c>
      <c r="I21" s="2">
        <f t="shared" si="3"/>
        <v>43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46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37</v>
      </c>
      <c r="E23" s="2">
        <v>12</v>
      </c>
      <c r="F23" s="41">
        <f>SUM(D23:E23)</f>
        <v>49</v>
      </c>
      <c r="G23" s="42">
        <f>_xlfn.RANK.EQ(F23,$F$12:$F$97,0)</f>
        <v>39</v>
      </c>
      <c r="H23" s="43">
        <f>E23/F23</f>
        <v>0.24489795918367346</v>
      </c>
      <c r="I23" s="2">
        <f>_xlfn.RANK.EQ(H23,$H$12:$H$97,0)</f>
        <v>53</v>
      </c>
    </row>
    <row r="24" spans="1:9">
      <c r="A24" s="1" t="s">
        <v>48</v>
      </c>
      <c r="B24" s="1" t="s">
        <v>273</v>
      </c>
      <c r="C24" s="1" t="s">
        <v>49</v>
      </c>
      <c r="D24" s="2">
        <v>41</v>
      </c>
      <c r="E24" s="2">
        <v>8</v>
      </c>
      <c r="F24" s="41">
        <f>SUM(D24:E24)</f>
        <v>49</v>
      </c>
      <c r="G24" s="42">
        <f>_xlfn.RANK.EQ(F24,$F$12:$F$97,0)</f>
        <v>39</v>
      </c>
      <c r="H24" s="43">
        <f>E24/F24</f>
        <v>0.16326530612244897</v>
      </c>
      <c r="I24" s="2">
        <f>_xlfn.RANK.EQ(H24,$H$12:$H$97,0)</f>
        <v>69</v>
      </c>
    </row>
    <row r="25" spans="1:9">
      <c r="A25" s="1" t="s">
        <v>50</v>
      </c>
      <c r="B25" s="1" t="s">
        <v>271</v>
      </c>
      <c r="C25" s="1" t="s">
        <v>51</v>
      </c>
      <c r="D25" s="2">
        <v>3</v>
      </c>
      <c r="E25" s="2">
        <v>0</v>
      </c>
      <c r="F25" s="41">
        <f>SUM(D25:E25)</f>
        <v>3</v>
      </c>
      <c r="G25" s="42">
        <f>_xlfn.RANK.EQ(F25,$F$12:$F$97,0)</f>
        <v>76</v>
      </c>
      <c r="H25" s="43">
        <f>E25/F25</f>
        <v>0</v>
      </c>
      <c r="I25" s="2">
        <f>_xlfn.RANK.EQ(H25,$H$12:$H$97,0)</f>
        <v>75</v>
      </c>
    </row>
    <row r="26" spans="1:9">
      <c r="A26" s="1" t="s">
        <v>52</v>
      </c>
      <c r="B26" s="1" t="s">
        <v>274</v>
      </c>
      <c r="C26" s="1" t="s">
        <v>53</v>
      </c>
      <c r="D26" s="2">
        <v>13</v>
      </c>
      <c r="E26" s="2">
        <v>3</v>
      </c>
      <c r="F26" s="41">
        <f>SUM(D26:E26)</f>
        <v>16</v>
      </c>
      <c r="G26" s="42">
        <f>_xlfn.RANK.EQ(F26,$F$12:$F$97,0)</f>
        <v>62</v>
      </c>
      <c r="H26" s="43">
        <f>E26/F26</f>
        <v>0.1875</v>
      </c>
      <c r="I26" s="2">
        <f>_xlfn.RANK.EQ(H26,$H$12:$H$97,0)</f>
        <v>65</v>
      </c>
    </row>
    <row r="27" spans="1:9">
      <c r="A27" s="1" t="s">
        <v>54</v>
      </c>
      <c r="B27" s="1" t="s">
        <v>268</v>
      </c>
      <c r="C27" s="1" t="s">
        <v>55</v>
      </c>
      <c r="D27" s="2">
        <v>365</v>
      </c>
      <c r="E27" s="2">
        <v>199</v>
      </c>
      <c r="F27" s="41">
        <f>SUM(D27:E27)</f>
        <v>564</v>
      </c>
      <c r="G27" s="42">
        <f>_xlfn.RANK.EQ(F27,$F$12:$F$97,0)</f>
        <v>4</v>
      </c>
      <c r="H27" s="43">
        <f>E27/F27</f>
        <v>0.3528368794326241</v>
      </c>
      <c r="I27" s="2">
        <f>_xlfn.RANK.EQ(H27,$H$12:$H$97,0)</f>
        <v>16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7</v>
      </c>
      <c r="E29" s="2">
        <v>4</v>
      </c>
      <c r="F29" s="41">
        <f t="shared" ref="F29:F48" si="4">SUM(D29:E29)</f>
        <v>11</v>
      </c>
      <c r="G29" s="42">
        <f t="shared" ref="G29:G48" si="5">_xlfn.RANK.EQ(F29,$F$12:$F$97,0)</f>
        <v>68</v>
      </c>
      <c r="H29" s="43">
        <f t="shared" ref="H29:H48" si="6">E29/F29</f>
        <v>0.36363636363636365</v>
      </c>
      <c r="I29" s="2">
        <f t="shared" ref="I29:I48" si="7">_xlfn.RANK.EQ(H29,$H$12:$H$97,0)</f>
        <v>13</v>
      </c>
    </row>
    <row r="30" spans="1:9">
      <c r="A30" s="1" t="s">
        <v>60</v>
      </c>
      <c r="B30" s="1" t="s">
        <v>273</v>
      </c>
      <c r="C30" s="1" t="s">
        <v>61</v>
      </c>
      <c r="D30" s="2">
        <v>45</v>
      </c>
      <c r="E30" s="2">
        <v>22</v>
      </c>
      <c r="F30" s="41">
        <f t="shared" si="4"/>
        <v>67</v>
      </c>
      <c r="G30" s="42">
        <f t="shared" si="5"/>
        <v>29</v>
      </c>
      <c r="H30" s="43">
        <f t="shared" si="6"/>
        <v>0.32835820895522388</v>
      </c>
      <c r="I30" s="2">
        <f t="shared" si="7"/>
        <v>28</v>
      </c>
    </row>
    <row r="31" spans="1:9">
      <c r="A31" s="1" t="s">
        <v>62</v>
      </c>
      <c r="B31" s="1" t="s">
        <v>274</v>
      </c>
      <c r="C31" s="1" t="s">
        <v>63</v>
      </c>
      <c r="D31" s="2">
        <v>30</v>
      </c>
      <c r="E31" s="2">
        <v>9</v>
      </c>
      <c r="F31" s="41">
        <f t="shared" si="4"/>
        <v>39</v>
      </c>
      <c r="G31" s="42">
        <f t="shared" si="5"/>
        <v>45</v>
      </c>
      <c r="H31" s="43">
        <f t="shared" si="6"/>
        <v>0.23076923076923078</v>
      </c>
      <c r="I31" s="2">
        <f t="shared" si="7"/>
        <v>56</v>
      </c>
    </row>
    <row r="32" spans="1:9">
      <c r="A32" s="1" t="s">
        <v>64</v>
      </c>
      <c r="B32" s="1" t="s">
        <v>268</v>
      </c>
      <c r="C32" s="1" t="s">
        <v>65</v>
      </c>
      <c r="D32" s="2">
        <v>160</v>
      </c>
      <c r="E32" s="2">
        <v>81</v>
      </c>
      <c r="F32" s="41">
        <f t="shared" si="4"/>
        <v>241</v>
      </c>
      <c r="G32" s="42">
        <f t="shared" si="5"/>
        <v>12</v>
      </c>
      <c r="H32" s="43">
        <f t="shared" si="6"/>
        <v>0.33609958506224069</v>
      </c>
      <c r="I32" s="2">
        <f t="shared" si="7"/>
        <v>23</v>
      </c>
    </row>
    <row r="33" spans="1:9">
      <c r="A33" s="1" t="s">
        <v>66</v>
      </c>
      <c r="B33" s="1" t="s">
        <v>268</v>
      </c>
      <c r="C33" s="1" t="s">
        <v>67</v>
      </c>
      <c r="D33" s="2">
        <v>891</v>
      </c>
      <c r="E33" s="2">
        <v>299</v>
      </c>
      <c r="F33" s="41">
        <f t="shared" si="4"/>
        <v>1190</v>
      </c>
      <c r="G33" s="42">
        <f t="shared" si="5"/>
        <v>1</v>
      </c>
      <c r="H33" s="43">
        <f t="shared" si="6"/>
        <v>0.25126050420168067</v>
      </c>
      <c r="I33" s="2">
        <f t="shared" si="7"/>
        <v>49</v>
      </c>
    </row>
    <row r="34" spans="1:9">
      <c r="A34" s="1" t="s">
        <v>68</v>
      </c>
      <c r="B34" s="1" t="s">
        <v>272</v>
      </c>
      <c r="C34" s="1" t="s">
        <v>69</v>
      </c>
      <c r="D34" s="2">
        <v>144</v>
      </c>
      <c r="E34" s="2">
        <v>83</v>
      </c>
      <c r="F34" s="41">
        <f t="shared" si="4"/>
        <v>227</v>
      </c>
      <c r="G34" s="42">
        <f t="shared" si="5"/>
        <v>13</v>
      </c>
      <c r="H34" s="43">
        <f t="shared" si="6"/>
        <v>0.3656387665198238</v>
      </c>
      <c r="I34" s="2">
        <f t="shared" si="7"/>
        <v>12</v>
      </c>
    </row>
    <row r="35" spans="1:9">
      <c r="A35" s="1" t="s">
        <v>70</v>
      </c>
      <c r="B35" s="1" t="s">
        <v>271</v>
      </c>
      <c r="C35" s="1" t="s">
        <v>71</v>
      </c>
      <c r="D35" s="2">
        <v>11</v>
      </c>
      <c r="E35" s="2">
        <v>16</v>
      </c>
      <c r="F35" s="41">
        <f t="shared" si="4"/>
        <v>27</v>
      </c>
      <c r="G35" s="42">
        <f t="shared" si="5"/>
        <v>55</v>
      </c>
      <c r="H35" s="43">
        <f t="shared" si="6"/>
        <v>0.59259259259259256</v>
      </c>
      <c r="I35" s="2">
        <f t="shared" si="7"/>
        <v>4</v>
      </c>
    </row>
    <row r="36" spans="1:9">
      <c r="A36" s="1" t="s">
        <v>72</v>
      </c>
      <c r="B36" s="1" t="s">
        <v>271</v>
      </c>
      <c r="C36" s="1" t="s">
        <v>73</v>
      </c>
      <c r="D36" s="2">
        <v>24</v>
      </c>
      <c r="E36" s="2">
        <v>42</v>
      </c>
      <c r="F36" s="41">
        <f t="shared" si="4"/>
        <v>66</v>
      </c>
      <c r="G36" s="42">
        <f t="shared" si="5"/>
        <v>30</v>
      </c>
      <c r="H36" s="43">
        <f t="shared" si="6"/>
        <v>0.63636363636363635</v>
      </c>
      <c r="I36" s="2">
        <f t="shared" si="7"/>
        <v>3</v>
      </c>
    </row>
    <row r="37" spans="1:9">
      <c r="A37" s="1" t="s">
        <v>74</v>
      </c>
      <c r="B37" s="1" t="s">
        <v>270</v>
      </c>
      <c r="C37" s="1" t="s">
        <v>75</v>
      </c>
      <c r="D37" s="2">
        <v>226</v>
      </c>
      <c r="E37" s="2">
        <v>37</v>
      </c>
      <c r="F37" s="41">
        <f t="shared" si="4"/>
        <v>263</v>
      </c>
      <c r="G37" s="42">
        <f t="shared" si="5"/>
        <v>11</v>
      </c>
      <c r="H37" s="43">
        <f t="shared" si="6"/>
        <v>0.14068441064638784</v>
      </c>
      <c r="I37" s="2">
        <f t="shared" si="7"/>
        <v>72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46</v>
      </c>
      <c r="F38" s="41">
        <f t="shared" si="4"/>
        <v>46</v>
      </c>
      <c r="G38" s="42">
        <f t="shared" si="5"/>
        <v>42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19</v>
      </c>
      <c r="E39" s="2">
        <v>12</v>
      </c>
      <c r="F39" s="41">
        <f t="shared" si="4"/>
        <v>31</v>
      </c>
      <c r="G39" s="42">
        <f t="shared" si="5"/>
        <v>54</v>
      </c>
      <c r="H39" s="43">
        <f t="shared" si="6"/>
        <v>0.38709677419354838</v>
      </c>
      <c r="I39" s="2">
        <f t="shared" si="7"/>
        <v>9</v>
      </c>
    </row>
    <row r="40" spans="1:9">
      <c r="A40" s="1" t="s">
        <v>80</v>
      </c>
      <c r="B40" s="1" t="s">
        <v>270</v>
      </c>
      <c r="C40" s="1" t="s">
        <v>81</v>
      </c>
      <c r="D40" s="2">
        <v>77</v>
      </c>
      <c r="E40" s="2">
        <v>33</v>
      </c>
      <c r="F40" s="41">
        <f t="shared" si="4"/>
        <v>110</v>
      </c>
      <c r="G40" s="42">
        <f t="shared" si="5"/>
        <v>19</v>
      </c>
      <c r="H40" s="43">
        <f t="shared" si="6"/>
        <v>0.3</v>
      </c>
      <c r="I40" s="2">
        <f t="shared" si="7"/>
        <v>37</v>
      </c>
    </row>
    <row r="41" spans="1:9">
      <c r="A41" s="1" t="s">
        <v>82</v>
      </c>
      <c r="B41" s="1" t="s">
        <v>270</v>
      </c>
      <c r="C41" s="1" t="s">
        <v>83</v>
      </c>
      <c r="D41" s="2">
        <v>32</v>
      </c>
      <c r="E41" s="2">
        <v>7</v>
      </c>
      <c r="F41" s="41">
        <f t="shared" si="4"/>
        <v>39</v>
      </c>
      <c r="G41" s="42">
        <f t="shared" si="5"/>
        <v>45</v>
      </c>
      <c r="H41" s="43">
        <f t="shared" si="6"/>
        <v>0.17948717948717949</v>
      </c>
      <c r="I41" s="2">
        <f t="shared" si="7"/>
        <v>66</v>
      </c>
    </row>
    <row r="42" spans="1:9">
      <c r="A42" s="1" t="s">
        <v>84</v>
      </c>
      <c r="B42" s="1" t="s">
        <v>271</v>
      </c>
      <c r="C42" s="1" t="s">
        <v>85</v>
      </c>
      <c r="D42" s="2">
        <v>52</v>
      </c>
      <c r="E42" s="2">
        <v>44</v>
      </c>
      <c r="F42" s="41">
        <f t="shared" si="4"/>
        <v>96</v>
      </c>
      <c r="G42" s="42">
        <f t="shared" si="5"/>
        <v>22</v>
      </c>
      <c r="H42" s="43">
        <f t="shared" si="6"/>
        <v>0.45833333333333331</v>
      </c>
      <c r="I42" s="2">
        <f t="shared" si="7"/>
        <v>6</v>
      </c>
    </row>
    <row r="43" spans="1:9">
      <c r="A43" s="1" t="s">
        <v>86</v>
      </c>
      <c r="B43" s="1" t="s">
        <v>275</v>
      </c>
      <c r="C43" s="1" t="s">
        <v>87</v>
      </c>
      <c r="D43" s="2">
        <v>3</v>
      </c>
      <c r="E43" s="2">
        <v>1</v>
      </c>
      <c r="F43" s="41">
        <f t="shared" si="4"/>
        <v>4</v>
      </c>
      <c r="G43" s="42">
        <f t="shared" si="5"/>
        <v>73</v>
      </c>
      <c r="H43" s="43">
        <f t="shared" si="6"/>
        <v>0.25</v>
      </c>
      <c r="I43" s="2">
        <f t="shared" si="7"/>
        <v>50</v>
      </c>
    </row>
    <row r="44" spans="1:9">
      <c r="A44" s="1" t="s">
        <v>88</v>
      </c>
      <c r="B44" s="1" t="s">
        <v>270</v>
      </c>
      <c r="C44" s="1" t="s">
        <v>89</v>
      </c>
      <c r="D44" s="2">
        <v>13</v>
      </c>
      <c r="E44" s="2">
        <v>6</v>
      </c>
      <c r="F44" s="41">
        <f t="shared" si="4"/>
        <v>19</v>
      </c>
      <c r="G44" s="42">
        <f t="shared" si="5"/>
        <v>60</v>
      </c>
      <c r="H44" s="43">
        <f t="shared" si="6"/>
        <v>0.31578947368421051</v>
      </c>
      <c r="I44" s="2">
        <f t="shared" si="7"/>
        <v>32</v>
      </c>
    </row>
    <row r="45" spans="1:9">
      <c r="A45" s="1" t="s">
        <v>90</v>
      </c>
      <c r="B45" s="1" t="s">
        <v>274</v>
      </c>
      <c r="C45" s="1" t="s">
        <v>91</v>
      </c>
      <c r="D45" s="2">
        <v>63</v>
      </c>
      <c r="E45" s="2">
        <v>12</v>
      </c>
      <c r="F45" s="41">
        <f t="shared" si="4"/>
        <v>75</v>
      </c>
      <c r="G45" s="42">
        <f t="shared" si="5"/>
        <v>25</v>
      </c>
      <c r="H45" s="43">
        <f t="shared" si="6"/>
        <v>0.16</v>
      </c>
      <c r="I45" s="2">
        <f t="shared" si="7"/>
        <v>70</v>
      </c>
    </row>
    <row r="46" spans="1:9">
      <c r="A46" s="1" t="s">
        <v>92</v>
      </c>
      <c r="B46" s="1" t="s">
        <v>275</v>
      </c>
      <c r="C46" s="1" t="s">
        <v>93</v>
      </c>
      <c r="D46" s="2">
        <v>36</v>
      </c>
      <c r="E46" s="2">
        <v>18</v>
      </c>
      <c r="F46" s="41">
        <f t="shared" si="4"/>
        <v>54</v>
      </c>
      <c r="G46" s="42">
        <f t="shared" si="5"/>
        <v>36</v>
      </c>
      <c r="H46" s="43">
        <f t="shared" si="6"/>
        <v>0.33333333333333331</v>
      </c>
      <c r="I46" s="2">
        <f t="shared" si="7"/>
        <v>24</v>
      </c>
    </row>
    <row r="47" spans="1:9">
      <c r="A47" s="1" t="s">
        <v>94</v>
      </c>
      <c r="B47" s="1" t="s">
        <v>268</v>
      </c>
      <c r="C47" s="1" t="s">
        <v>95</v>
      </c>
      <c r="D47" s="2">
        <v>95</v>
      </c>
      <c r="E47" s="2">
        <v>51</v>
      </c>
      <c r="F47" s="41">
        <f t="shared" si="4"/>
        <v>146</v>
      </c>
      <c r="G47" s="42">
        <f t="shared" si="5"/>
        <v>15</v>
      </c>
      <c r="H47" s="43">
        <f t="shared" si="6"/>
        <v>0.34931506849315069</v>
      </c>
      <c r="I47" s="2">
        <f t="shared" si="7"/>
        <v>18</v>
      </c>
    </row>
    <row r="48" spans="1:9">
      <c r="A48" s="1" t="s">
        <v>96</v>
      </c>
      <c r="B48" s="1" t="s">
        <v>270</v>
      </c>
      <c r="C48" s="1" t="s">
        <v>97</v>
      </c>
      <c r="D48" s="2">
        <v>30</v>
      </c>
      <c r="E48" s="2">
        <v>7</v>
      </c>
      <c r="F48" s="41">
        <f t="shared" si="4"/>
        <v>37</v>
      </c>
      <c r="G48" s="42">
        <f t="shared" si="5"/>
        <v>48</v>
      </c>
      <c r="H48" s="43">
        <f t="shared" si="6"/>
        <v>0.1891891891891892</v>
      </c>
      <c r="I48" s="2">
        <f t="shared" si="7"/>
        <v>64</v>
      </c>
    </row>
    <row r="49" spans="1:9">
      <c r="A49" s="76" t="s">
        <v>98</v>
      </c>
      <c r="B49" s="76" t="s">
        <v>269</v>
      </c>
      <c r="C49" s="76" t="s">
        <v>99</v>
      </c>
      <c r="D49" s="44"/>
      <c r="E49" s="44"/>
      <c r="F49" s="45"/>
      <c r="G49" s="46"/>
      <c r="H49" s="47"/>
      <c r="I49" s="44"/>
    </row>
    <row r="50" spans="1:9">
      <c r="A50" s="1" t="s">
        <v>100</v>
      </c>
      <c r="B50" s="1" t="s">
        <v>273</v>
      </c>
      <c r="C50" s="1" t="s">
        <v>101</v>
      </c>
      <c r="D50" s="2">
        <v>38</v>
      </c>
      <c r="E50" s="2">
        <v>20</v>
      </c>
      <c r="F50" s="41">
        <f t="shared" ref="F50:F66" si="8">SUM(D50:E50)</f>
        <v>58</v>
      </c>
      <c r="G50" s="42">
        <f t="shared" ref="G50:G66" si="9">_xlfn.RANK.EQ(F50,$F$12:$F$97,0)</f>
        <v>34</v>
      </c>
      <c r="H50" s="43">
        <f t="shared" ref="H50:H66" si="10">E50/F50</f>
        <v>0.34482758620689657</v>
      </c>
      <c r="I50" s="2">
        <f t="shared" ref="I50:I66" si="11">_xlfn.RANK.EQ(H50,$H$12:$H$97,0)</f>
        <v>19</v>
      </c>
    </row>
    <row r="51" spans="1:9">
      <c r="A51" s="1" t="s">
        <v>102</v>
      </c>
      <c r="B51" s="1" t="s">
        <v>273</v>
      </c>
      <c r="C51" s="1" t="s">
        <v>103</v>
      </c>
      <c r="D51" s="2">
        <v>85</v>
      </c>
      <c r="E51" s="2">
        <v>39</v>
      </c>
      <c r="F51" s="41">
        <f t="shared" si="8"/>
        <v>124</v>
      </c>
      <c r="G51" s="42">
        <f t="shared" si="9"/>
        <v>17</v>
      </c>
      <c r="H51" s="43">
        <f t="shared" si="10"/>
        <v>0.31451612903225806</v>
      </c>
      <c r="I51" s="2">
        <f t="shared" si="11"/>
        <v>33</v>
      </c>
    </row>
    <row r="52" spans="1:9">
      <c r="A52" s="1" t="s">
        <v>104</v>
      </c>
      <c r="B52" s="1" t="s">
        <v>275</v>
      </c>
      <c r="C52" s="1" t="s">
        <v>105</v>
      </c>
      <c r="D52" s="2">
        <v>53</v>
      </c>
      <c r="E52" s="2">
        <v>15</v>
      </c>
      <c r="F52" s="41">
        <f t="shared" si="8"/>
        <v>68</v>
      </c>
      <c r="G52" s="42">
        <f t="shared" si="9"/>
        <v>28</v>
      </c>
      <c r="H52" s="43">
        <f t="shared" si="10"/>
        <v>0.22058823529411764</v>
      </c>
      <c r="I52" s="2">
        <f t="shared" si="11"/>
        <v>60</v>
      </c>
    </row>
    <row r="53" spans="1:9">
      <c r="A53" s="1" t="s">
        <v>106</v>
      </c>
      <c r="B53" s="1" t="s">
        <v>273</v>
      </c>
      <c r="C53" s="1" t="s">
        <v>107</v>
      </c>
      <c r="D53" s="2">
        <v>20</v>
      </c>
      <c r="E53" s="2">
        <v>7</v>
      </c>
      <c r="F53" s="41">
        <f t="shared" si="8"/>
        <v>27</v>
      </c>
      <c r="G53" s="42">
        <f t="shared" si="9"/>
        <v>55</v>
      </c>
      <c r="H53" s="43">
        <f t="shared" si="10"/>
        <v>0.25925925925925924</v>
      </c>
      <c r="I53" s="2">
        <f t="shared" si="11"/>
        <v>48</v>
      </c>
    </row>
    <row r="54" spans="1:9">
      <c r="A54" s="1" t="s">
        <v>108</v>
      </c>
      <c r="B54" s="1" t="s">
        <v>273</v>
      </c>
      <c r="C54" s="1" t="s">
        <v>109</v>
      </c>
      <c r="D54" s="2">
        <v>35</v>
      </c>
      <c r="E54" s="2">
        <v>17</v>
      </c>
      <c r="F54" s="41">
        <f t="shared" si="8"/>
        <v>52</v>
      </c>
      <c r="G54" s="42">
        <f t="shared" si="9"/>
        <v>38</v>
      </c>
      <c r="H54" s="43">
        <f t="shared" si="10"/>
        <v>0.32692307692307693</v>
      </c>
      <c r="I54" s="2">
        <f t="shared" si="11"/>
        <v>29</v>
      </c>
    </row>
    <row r="55" spans="1:9">
      <c r="A55" s="1" t="s">
        <v>110</v>
      </c>
      <c r="B55" s="1" t="s">
        <v>273</v>
      </c>
      <c r="C55" s="1" t="s">
        <v>111</v>
      </c>
      <c r="D55" s="2">
        <v>77</v>
      </c>
      <c r="E55" s="2">
        <v>20</v>
      </c>
      <c r="F55" s="41">
        <f t="shared" si="8"/>
        <v>97</v>
      </c>
      <c r="G55" s="42">
        <f t="shared" si="9"/>
        <v>21</v>
      </c>
      <c r="H55" s="43">
        <f t="shared" si="10"/>
        <v>0.20618556701030927</v>
      </c>
      <c r="I55" s="2">
        <f t="shared" si="11"/>
        <v>62</v>
      </c>
    </row>
    <row r="56" spans="1:9">
      <c r="A56" s="1" t="s">
        <v>112</v>
      </c>
      <c r="B56" s="1" t="s">
        <v>273</v>
      </c>
      <c r="C56" s="1" t="s">
        <v>113</v>
      </c>
      <c r="D56" s="2">
        <v>58</v>
      </c>
      <c r="E56" s="2">
        <v>17</v>
      </c>
      <c r="F56" s="41">
        <f t="shared" si="8"/>
        <v>75</v>
      </c>
      <c r="G56" s="42">
        <f t="shared" si="9"/>
        <v>25</v>
      </c>
      <c r="H56" s="43">
        <f t="shared" si="10"/>
        <v>0.22666666666666666</v>
      </c>
      <c r="I56" s="2">
        <f t="shared" si="11"/>
        <v>57</v>
      </c>
    </row>
    <row r="57" spans="1:9">
      <c r="A57" s="1" t="s">
        <v>114</v>
      </c>
      <c r="B57" s="1" t="s">
        <v>274</v>
      </c>
      <c r="C57" s="1" t="s">
        <v>115</v>
      </c>
      <c r="D57" s="2">
        <v>24</v>
      </c>
      <c r="E57" s="2">
        <v>8</v>
      </c>
      <c r="F57" s="41">
        <f t="shared" si="8"/>
        <v>32</v>
      </c>
      <c r="G57" s="42">
        <f t="shared" si="9"/>
        <v>53</v>
      </c>
      <c r="H57" s="43">
        <f t="shared" si="10"/>
        <v>0.25</v>
      </c>
      <c r="I57" s="2">
        <f t="shared" si="11"/>
        <v>50</v>
      </c>
    </row>
    <row r="58" spans="1:9">
      <c r="A58" s="1" t="s">
        <v>116</v>
      </c>
      <c r="B58" s="1" t="s">
        <v>272</v>
      </c>
      <c r="C58" s="1" t="s">
        <v>117</v>
      </c>
      <c r="D58" s="2">
        <v>29</v>
      </c>
      <c r="E58" s="2">
        <v>6</v>
      </c>
      <c r="F58" s="41">
        <f t="shared" si="8"/>
        <v>35</v>
      </c>
      <c r="G58" s="42">
        <f t="shared" si="9"/>
        <v>50</v>
      </c>
      <c r="H58" s="43">
        <f t="shared" si="10"/>
        <v>0.17142857142857143</v>
      </c>
      <c r="I58" s="2">
        <f t="shared" si="11"/>
        <v>67</v>
      </c>
    </row>
    <row r="59" spans="1:9">
      <c r="A59" s="1" t="s">
        <v>118</v>
      </c>
      <c r="B59" s="1" t="s">
        <v>268</v>
      </c>
      <c r="C59" s="1" t="s">
        <v>119</v>
      </c>
      <c r="D59" s="2">
        <v>339</v>
      </c>
      <c r="E59" s="2">
        <v>133</v>
      </c>
      <c r="F59" s="41">
        <f t="shared" si="8"/>
        <v>472</v>
      </c>
      <c r="G59" s="42">
        <f t="shared" si="9"/>
        <v>8</v>
      </c>
      <c r="H59" s="43">
        <f t="shared" si="10"/>
        <v>0.28177966101694918</v>
      </c>
      <c r="I59" s="2">
        <f t="shared" si="11"/>
        <v>44</v>
      </c>
    </row>
    <row r="60" spans="1:9">
      <c r="A60" s="1" t="s">
        <v>120</v>
      </c>
      <c r="B60" s="1" t="s">
        <v>270</v>
      </c>
      <c r="C60" s="1" t="s">
        <v>121</v>
      </c>
      <c r="D60" s="2">
        <v>44</v>
      </c>
      <c r="E60" s="2">
        <v>9</v>
      </c>
      <c r="F60" s="41">
        <f t="shared" si="8"/>
        <v>53</v>
      </c>
      <c r="G60" s="42">
        <f t="shared" si="9"/>
        <v>37</v>
      </c>
      <c r="H60" s="43">
        <f t="shared" si="10"/>
        <v>0.16981132075471697</v>
      </c>
      <c r="I60" s="2">
        <f t="shared" si="11"/>
        <v>68</v>
      </c>
    </row>
    <row r="61" spans="1:9">
      <c r="A61" s="1" t="s">
        <v>122</v>
      </c>
      <c r="B61" s="1" t="s">
        <v>269</v>
      </c>
      <c r="C61" s="1" t="s">
        <v>123</v>
      </c>
      <c r="D61" s="2">
        <v>4</v>
      </c>
      <c r="E61" s="2">
        <v>0</v>
      </c>
      <c r="F61" s="41">
        <f t="shared" si="8"/>
        <v>4</v>
      </c>
      <c r="G61" s="42">
        <f t="shared" si="9"/>
        <v>73</v>
      </c>
      <c r="H61" s="43">
        <f t="shared" si="10"/>
        <v>0</v>
      </c>
      <c r="I61" s="2">
        <f t="shared" si="11"/>
        <v>75</v>
      </c>
    </row>
    <row r="62" spans="1:9">
      <c r="A62" s="1" t="s">
        <v>124</v>
      </c>
      <c r="B62" s="1" t="s">
        <v>270</v>
      </c>
      <c r="C62" s="1" t="s">
        <v>125</v>
      </c>
      <c r="D62" s="2">
        <v>11</v>
      </c>
      <c r="E62" s="2">
        <v>2</v>
      </c>
      <c r="F62" s="41">
        <f t="shared" si="8"/>
        <v>13</v>
      </c>
      <c r="G62" s="42">
        <f t="shared" si="9"/>
        <v>64</v>
      </c>
      <c r="H62" s="43">
        <f t="shared" si="10"/>
        <v>0.15384615384615385</v>
      </c>
      <c r="I62" s="2">
        <f t="shared" si="11"/>
        <v>71</v>
      </c>
    </row>
    <row r="63" spans="1:9">
      <c r="A63" s="1" t="s">
        <v>126</v>
      </c>
      <c r="B63" s="1" t="s">
        <v>273</v>
      </c>
      <c r="C63" s="1" t="s">
        <v>127</v>
      </c>
      <c r="D63" s="2">
        <v>40</v>
      </c>
      <c r="E63" s="2">
        <v>18</v>
      </c>
      <c r="F63" s="41">
        <f t="shared" si="8"/>
        <v>58</v>
      </c>
      <c r="G63" s="42">
        <f t="shared" si="9"/>
        <v>34</v>
      </c>
      <c r="H63" s="43">
        <f t="shared" si="10"/>
        <v>0.31034482758620691</v>
      </c>
      <c r="I63" s="2">
        <f t="shared" si="11"/>
        <v>35</v>
      </c>
    </row>
    <row r="64" spans="1:9">
      <c r="A64" s="1" t="s">
        <v>128</v>
      </c>
      <c r="B64" s="1" t="s">
        <v>271</v>
      </c>
      <c r="C64" s="1" t="s">
        <v>129</v>
      </c>
      <c r="D64" s="2">
        <v>4</v>
      </c>
      <c r="E64" s="2">
        <v>0</v>
      </c>
      <c r="F64" s="41">
        <f t="shared" si="8"/>
        <v>4</v>
      </c>
      <c r="G64" s="42">
        <f t="shared" si="9"/>
        <v>73</v>
      </c>
      <c r="H64" s="43">
        <f t="shared" si="10"/>
        <v>0</v>
      </c>
      <c r="I64" s="2">
        <f t="shared" si="11"/>
        <v>75</v>
      </c>
    </row>
    <row r="65" spans="1:9">
      <c r="A65" s="1" t="s">
        <v>130</v>
      </c>
      <c r="B65" s="1" t="s">
        <v>272</v>
      </c>
      <c r="C65" s="1" t="s">
        <v>131</v>
      </c>
      <c r="D65" s="2">
        <v>13</v>
      </c>
      <c r="E65" s="2">
        <v>8</v>
      </c>
      <c r="F65" s="41">
        <f t="shared" si="8"/>
        <v>21</v>
      </c>
      <c r="G65" s="42">
        <f t="shared" si="9"/>
        <v>59</v>
      </c>
      <c r="H65" s="43">
        <f t="shared" si="10"/>
        <v>0.38095238095238093</v>
      </c>
      <c r="I65" s="2">
        <f t="shared" si="11"/>
        <v>10</v>
      </c>
    </row>
    <row r="66" spans="1:9">
      <c r="A66" s="1" t="s">
        <v>132</v>
      </c>
      <c r="B66" s="1" t="s">
        <v>268</v>
      </c>
      <c r="C66" s="1" t="s">
        <v>133</v>
      </c>
      <c r="D66" s="2">
        <v>598</v>
      </c>
      <c r="E66" s="2">
        <v>249</v>
      </c>
      <c r="F66" s="41">
        <f t="shared" si="8"/>
        <v>847</v>
      </c>
      <c r="G66" s="42">
        <f t="shared" si="9"/>
        <v>2</v>
      </c>
      <c r="H66" s="43">
        <f t="shared" si="10"/>
        <v>0.29397874852420308</v>
      </c>
      <c r="I66" s="2">
        <f t="shared" si="11"/>
        <v>40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46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25</v>
      </c>
      <c r="E68" s="2">
        <v>8</v>
      </c>
      <c r="F68" s="41">
        <f>SUM(D68:E68)</f>
        <v>33</v>
      </c>
      <c r="G68" s="42">
        <f>_xlfn.RANK.EQ(F68,$F$12:$F$97,0)</f>
        <v>52</v>
      </c>
      <c r="H68" s="43">
        <f>E68/F68</f>
        <v>0.24242424242424243</v>
      </c>
      <c r="I68" s="2">
        <f>_xlfn.RANK.EQ(H68,$H$12:$H$97,0)</f>
        <v>54</v>
      </c>
    </row>
    <row r="69" spans="1:9">
      <c r="A69" s="1" t="s">
        <v>138</v>
      </c>
      <c r="B69" s="1" t="s">
        <v>268</v>
      </c>
      <c r="C69" s="1" t="s">
        <v>139</v>
      </c>
      <c r="D69" s="2">
        <v>510</v>
      </c>
      <c r="E69" s="2">
        <v>247</v>
      </c>
      <c r="F69" s="41">
        <f>SUM(D69:E69)</f>
        <v>757</v>
      </c>
      <c r="G69" s="42">
        <f>_xlfn.RANK.EQ(F69,$F$12:$F$97,0)</f>
        <v>3</v>
      </c>
      <c r="H69" s="43">
        <f>E69/F69</f>
        <v>0.32628797886393657</v>
      </c>
      <c r="I69" s="2">
        <f>_xlfn.RANK.EQ(H69,$H$12:$H$97,0)</f>
        <v>30</v>
      </c>
    </row>
    <row r="70" spans="1:9">
      <c r="A70" s="76" t="s">
        <v>140</v>
      </c>
      <c r="B70" s="76" t="s">
        <v>269</v>
      </c>
      <c r="C70" s="76" t="s">
        <v>141</v>
      </c>
      <c r="D70" s="44"/>
      <c r="E70" s="44"/>
      <c r="F70" s="45"/>
      <c r="G70" s="46"/>
      <c r="H70" s="47"/>
      <c r="I70" s="44"/>
    </row>
    <row r="71" spans="1:9">
      <c r="A71" s="1" t="s">
        <v>142</v>
      </c>
      <c r="B71" s="1" t="s">
        <v>268</v>
      </c>
      <c r="C71" s="1" t="s">
        <v>143</v>
      </c>
      <c r="D71" s="2">
        <v>204</v>
      </c>
      <c r="E71" s="2">
        <v>105</v>
      </c>
      <c r="F71" s="41">
        <f>SUM(D71:E71)</f>
        <v>309</v>
      </c>
      <c r="G71" s="42">
        <f>_xlfn.RANK.EQ(F71,$F$12:$F$97,0)</f>
        <v>9</v>
      </c>
      <c r="H71" s="43">
        <f>E71/F71</f>
        <v>0.33980582524271846</v>
      </c>
      <c r="I71" s="2">
        <f>_xlfn.RANK.EQ(H71,$H$12:$H$97,0)</f>
        <v>21</v>
      </c>
    </row>
    <row r="72" spans="1:9">
      <c r="A72" s="1" t="s">
        <v>144</v>
      </c>
      <c r="B72" s="1" t="s">
        <v>269</v>
      </c>
      <c r="C72" s="1" t="s">
        <v>145</v>
      </c>
      <c r="D72" s="2">
        <v>23</v>
      </c>
      <c r="E72" s="2">
        <v>16</v>
      </c>
      <c r="F72" s="41">
        <f>SUM(D72:E72)</f>
        <v>39</v>
      </c>
      <c r="G72" s="42">
        <f>_xlfn.RANK.EQ(F72,$F$12:$F$97,0)</f>
        <v>45</v>
      </c>
      <c r="H72" s="43">
        <f>E72/F72</f>
        <v>0.41025641025641024</v>
      </c>
      <c r="I72" s="2">
        <f>_xlfn.RANK.EQ(H72,$H$12:$H$97,0)</f>
        <v>7</v>
      </c>
    </row>
    <row r="73" spans="1:9">
      <c r="A73" s="76" t="s">
        <v>146</v>
      </c>
      <c r="B73" s="76" t="s">
        <v>269</v>
      </c>
      <c r="C73" s="76" t="s">
        <v>147</v>
      </c>
      <c r="D73" s="44"/>
      <c r="E73" s="44"/>
      <c r="F73" s="45"/>
      <c r="G73" s="46"/>
      <c r="H73" s="47"/>
      <c r="I73" s="44"/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16</v>
      </c>
      <c r="F74" s="41">
        <f t="shared" ref="F74:F82" si="12">SUM(D74:E74)</f>
        <v>16</v>
      </c>
      <c r="G74" s="42">
        <f t="shared" ref="G74:G82" si="13">_xlfn.RANK.EQ(F74,$F$12:$F$97,0)</f>
        <v>62</v>
      </c>
      <c r="H74" s="43">
        <f t="shared" ref="H74:H82" si="14">E74/F74</f>
        <v>1</v>
      </c>
      <c r="I74" s="2">
        <f t="shared" ref="I74:I82" si="15">_xlfn.RANK.EQ(H74,$H$12:$H$97,0)</f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62</v>
      </c>
      <c r="E75" s="2">
        <v>22</v>
      </c>
      <c r="F75" s="41">
        <f t="shared" si="12"/>
        <v>84</v>
      </c>
      <c r="G75" s="42">
        <f t="shared" si="13"/>
        <v>23</v>
      </c>
      <c r="H75" s="43">
        <f t="shared" si="14"/>
        <v>0.26190476190476192</v>
      </c>
      <c r="I75" s="2">
        <f t="shared" si="15"/>
        <v>47</v>
      </c>
    </row>
    <row r="76" spans="1:9">
      <c r="A76" s="1" t="s">
        <v>152</v>
      </c>
      <c r="B76" s="1" t="s">
        <v>274</v>
      </c>
      <c r="C76" s="1" t="s">
        <v>153</v>
      </c>
      <c r="D76" s="2">
        <v>9</v>
      </c>
      <c r="E76" s="2">
        <v>3</v>
      </c>
      <c r="F76" s="41">
        <f t="shared" si="12"/>
        <v>12</v>
      </c>
      <c r="G76" s="42">
        <f t="shared" si="13"/>
        <v>66</v>
      </c>
      <c r="H76" s="43">
        <f t="shared" si="14"/>
        <v>0.25</v>
      </c>
      <c r="I76" s="2">
        <f t="shared" si="15"/>
        <v>50</v>
      </c>
    </row>
    <row r="77" spans="1:9">
      <c r="A77" s="1" t="s">
        <v>154</v>
      </c>
      <c r="B77" s="1" t="s">
        <v>273</v>
      </c>
      <c r="C77" s="1" t="s">
        <v>155</v>
      </c>
      <c r="D77" s="2">
        <v>45</v>
      </c>
      <c r="E77" s="2">
        <v>19</v>
      </c>
      <c r="F77" s="41">
        <f t="shared" si="12"/>
        <v>64</v>
      </c>
      <c r="G77" s="42">
        <f t="shared" si="13"/>
        <v>32</v>
      </c>
      <c r="H77" s="43">
        <f t="shared" si="14"/>
        <v>0.296875</v>
      </c>
      <c r="I77" s="2">
        <f t="shared" si="15"/>
        <v>38</v>
      </c>
    </row>
    <row r="78" spans="1:9">
      <c r="A78" s="1" t="s">
        <v>156</v>
      </c>
      <c r="B78" s="1" t="s">
        <v>273</v>
      </c>
      <c r="C78" s="1" t="s">
        <v>157</v>
      </c>
      <c r="D78" s="2">
        <v>26</v>
      </c>
      <c r="E78" s="2">
        <v>14</v>
      </c>
      <c r="F78" s="41">
        <f t="shared" si="12"/>
        <v>40</v>
      </c>
      <c r="G78" s="42">
        <f t="shared" si="13"/>
        <v>44</v>
      </c>
      <c r="H78" s="43">
        <f t="shared" si="14"/>
        <v>0.35</v>
      </c>
      <c r="I78" s="2">
        <f t="shared" si="15"/>
        <v>17</v>
      </c>
    </row>
    <row r="79" spans="1:9">
      <c r="A79" s="1" t="s">
        <v>158</v>
      </c>
      <c r="B79" s="1" t="s">
        <v>268</v>
      </c>
      <c r="C79" s="1" t="s">
        <v>159</v>
      </c>
      <c r="D79" s="2">
        <v>134</v>
      </c>
      <c r="E79" s="2">
        <v>50</v>
      </c>
      <c r="F79" s="41">
        <f t="shared" si="12"/>
        <v>184</v>
      </c>
      <c r="G79" s="42">
        <f t="shared" si="13"/>
        <v>14</v>
      </c>
      <c r="H79" s="43">
        <f t="shared" si="14"/>
        <v>0.27173913043478259</v>
      </c>
      <c r="I79" s="2">
        <f t="shared" si="15"/>
        <v>45</v>
      </c>
    </row>
    <row r="80" spans="1:9">
      <c r="A80" s="1" t="s">
        <v>160</v>
      </c>
      <c r="B80" s="1" t="s">
        <v>268</v>
      </c>
      <c r="C80" s="1" t="s">
        <v>161</v>
      </c>
      <c r="D80" s="2">
        <v>174</v>
      </c>
      <c r="E80" s="2">
        <v>114</v>
      </c>
      <c r="F80" s="41">
        <f t="shared" si="12"/>
        <v>288</v>
      </c>
      <c r="G80" s="42">
        <f t="shared" si="13"/>
        <v>10</v>
      </c>
      <c r="H80" s="43">
        <f t="shared" si="14"/>
        <v>0.39583333333333331</v>
      </c>
      <c r="I80" s="2">
        <f t="shared" si="15"/>
        <v>8</v>
      </c>
    </row>
    <row r="81" spans="1:9">
      <c r="A81" s="1" t="s">
        <v>162</v>
      </c>
      <c r="B81" s="1" t="s">
        <v>273</v>
      </c>
      <c r="C81" s="1" t="s">
        <v>163</v>
      </c>
      <c r="D81" s="2">
        <v>53</v>
      </c>
      <c r="E81" s="2">
        <v>21</v>
      </c>
      <c r="F81" s="41">
        <f t="shared" si="12"/>
        <v>74</v>
      </c>
      <c r="G81" s="42">
        <f t="shared" si="13"/>
        <v>27</v>
      </c>
      <c r="H81" s="43">
        <f t="shared" si="14"/>
        <v>0.28378378378378377</v>
      </c>
      <c r="I81" s="2">
        <f t="shared" si="15"/>
        <v>42</v>
      </c>
    </row>
    <row r="82" spans="1:9">
      <c r="A82" s="1" t="s">
        <v>164</v>
      </c>
      <c r="B82" s="1" t="s">
        <v>273</v>
      </c>
      <c r="C82" s="1" t="s">
        <v>165</v>
      </c>
      <c r="D82" s="2">
        <v>52</v>
      </c>
      <c r="E82" s="2">
        <v>26</v>
      </c>
      <c r="F82" s="41">
        <f t="shared" si="12"/>
        <v>78</v>
      </c>
      <c r="G82" s="42">
        <f t="shared" si="13"/>
        <v>24</v>
      </c>
      <c r="H82" s="43">
        <f t="shared" si="14"/>
        <v>0.33333333333333331</v>
      </c>
      <c r="I82" s="2">
        <f t="shared" si="15"/>
        <v>24</v>
      </c>
    </row>
    <row r="83" spans="1:9">
      <c r="A83" s="76" t="s">
        <v>166</v>
      </c>
      <c r="B83" s="76" t="s">
        <v>269</v>
      </c>
      <c r="C83" s="76" t="s">
        <v>167</v>
      </c>
      <c r="D83" s="44"/>
      <c r="E83" s="44"/>
      <c r="F83" s="45"/>
      <c r="G83" s="46"/>
      <c r="H83" s="47"/>
      <c r="I83" s="44"/>
    </row>
    <row r="84" spans="1:9">
      <c r="A84" s="1" t="s">
        <v>168</v>
      </c>
      <c r="B84" s="1" t="s">
        <v>273</v>
      </c>
      <c r="C84" s="1" t="s">
        <v>169</v>
      </c>
      <c r="D84" s="2">
        <v>22</v>
      </c>
      <c r="E84" s="2">
        <v>12</v>
      </c>
      <c r="F84" s="41">
        <f>SUM(D84:E84)</f>
        <v>34</v>
      </c>
      <c r="G84" s="42">
        <f>_xlfn.RANK.EQ(F84,$F$12:$F$97,0)</f>
        <v>51</v>
      </c>
      <c r="H84" s="43">
        <f>E84/F84</f>
        <v>0.35294117647058826</v>
      </c>
      <c r="I84" s="2">
        <f>_xlfn.RANK.EQ(H84,$H$12:$H$97,0)</f>
        <v>15</v>
      </c>
    </row>
    <row r="85" spans="1:9">
      <c r="A85" s="1" t="s">
        <v>170</v>
      </c>
      <c r="B85" s="1" t="s">
        <v>273</v>
      </c>
      <c r="C85" s="1" t="s">
        <v>171</v>
      </c>
      <c r="D85" s="2">
        <v>42</v>
      </c>
      <c r="E85" s="2">
        <v>22</v>
      </c>
      <c r="F85" s="41">
        <f>SUM(D85:E85)</f>
        <v>64</v>
      </c>
      <c r="G85" s="42">
        <f>_xlfn.RANK.EQ(F85,$F$12:$F$97,0)</f>
        <v>32</v>
      </c>
      <c r="H85" s="43">
        <f>E85/F85</f>
        <v>0.34375</v>
      </c>
      <c r="I85" s="2">
        <f>_xlfn.RANK.EQ(H85,$H$12:$H$97,0)</f>
        <v>20</v>
      </c>
    </row>
    <row r="86" spans="1:9">
      <c r="A86" s="13" t="s">
        <v>172</v>
      </c>
      <c r="B86" s="13" t="s">
        <v>273</v>
      </c>
      <c r="C86" s="13" t="s">
        <v>173</v>
      </c>
      <c r="D86" s="48">
        <v>16</v>
      </c>
      <c r="E86" s="48">
        <v>8</v>
      </c>
      <c r="F86" s="49">
        <f>SUM(D86:E86)</f>
        <v>24</v>
      </c>
      <c r="G86" s="50">
        <f>_xlfn.RANK.EQ(F86,$F$12:$F$97,0)</f>
        <v>58</v>
      </c>
      <c r="H86" s="51">
        <f>E86/F86</f>
        <v>0.33333333333333331</v>
      </c>
      <c r="I86" s="48">
        <f>_xlfn.RANK.EQ(H86,$H$12:$H$97,0)</f>
        <v>24</v>
      </c>
    </row>
    <row r="87" spans="1:9">
      <c r="A87" s="1" t="s">
        <v>174</v>
      </c>
      <c r="B87" s="1" t="s">
        <v>270</v>
      </c>
      <c r="C87" s="1" t="s">
        <v>175</v>
      </c>
      <c r="D87" s="2">
        <v>39</v>
      </c>
      <c r="E87" s="2">
        <v>5</v>
      </c>
      <c r="F87" s="41">
        <f>SUM(D87:E87)</f>
        <v>44</v>
      </c>
      <c r="G87" s="42">
        <f>_xlfn.RANK.EQ(F87,$F$12:$F$97,0)</f>
        <v>43</v>
      </c>
      <c r="H87" s="43">
        <f>E87/F87</f>
        <v>0.11363636363636363</v>
      </c>
      <c r="I87" s="2">
        <f>_xlfn.RANK.EQ(H87,$H$12:$H$97,0)</f>
        <v>73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46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382</v>
      </c>
      <c r="E89" s="2">
        <v>122</v>
      </c>
      <c r="F89" s="41">
        <f t="shared" ref="F89:F97" si="16">SUM(D89:E89)</f>
        <v>504</v>
      </c>
      <c r="G89" s="42">
        <f t="shared" ref="G89:G97" si="17">_xlfn.RANK.EQ(F89,$F$12:$F$97,0)</f>
        <v>6</v>
      </c>
      <c r="H89" s="43">
        <f t="shared" ref="H89:H97" si="18">E89/F89</f>
        <v>0.24206349206349206</v>
      </c>
      <c r="I89" s="2">
        <f t="shared" ref="I89:I97" si="19">_xlfn.RANK.EQ(H89,$H$12:$H$97,0)</f>
        <v>55</v>
      </c>
    </row>
    <row r="90" spans="1:9">
      <c r="A90" s="1" t="s">
        <v>180</v>
      </c>
      <c r="B90" s="1" t="s">
        <v>273</v>
      </c>
      <c r="C90" s="1" t="s">
        <v>181</v>
      </c>
      <c r="D90" s="2">
        <v>8</v>
      </c>
      <c r="E90" s="2">
        <v>2</v>
      </c>
      <c r="F90" s="41">
        <f t="shared" si="16"/>
        <v>10</v>
      </c>
      <c r="G90" s="42">
        <f t="shared" si="17"/>
        <v>69</v>
      </c>
      <c r="H90" s="43">
        <f t="shared" si="18"/>
        <v>0.2</v>
      </c>
      <c r="I90" s="2">
        <f t="shared" si="19"/>
        <v>63</v>
      </c>
    </row>
    <row r="91" spans="1:9">
      <c r="A91" s="1" t="s">
        <v>182</v>
      </c>
      <c r="B91" s="1" t="s">
        <v>273</v>
      </c>
      <c r="C91" s="1" t="s">
        <v>183</v>
      </c>
      <c r="D91" s="2">
        <v>84</v>
      </c>
      <c r="E91" s="2">
        <v>38</v>
      </c>
      <c r="F91" s="41">
        <f t="shared" si="16"/>
        <v>122</v>
      </c>
      <c r="G91" s="42">
        <f t="shared" si="17"/>
        <v>18</v>
      </c>
      <c r="H91" s="43">
        <f t="shared" si="18"/>
        <v>0.31147540983606559</v>
      </c>
      <c r="I91" s="2">
        <f t="shared" si="19"/>
        <v>34</v>
      </c>
    </row>
    <row r="92" spans="1:9">
      <c r="A92" s="1" t="s">
        <v>184</v>
      </c>
      <c r="B92" s="1" t="s">
        <v>273</v>
      </c>
      <c r="C92" s="1" t="s">
        <v>185</v>
      </c>
      <c r="D92" s="2">
        <v>99</v>
      </c>
      <c r="E92" s="2">
        <v>26</v>
      </c>
      <c r="F92" s="41">
        <f t="shared" si="16"/>
        <v>125</v>
      </c>
      <c r="G92" s="42">
        <f t="shared" si="17"/>
        <v>16</v>
      </c>
      <c r="H92" s="43">
        <f t="shared" si="18"/>
        <v>0.20799999999999999</v>
      </c>
      <c r="I92" s="2">
        <f t="shared" si="19"/>
        <v>61</v>
      </c>
    </row>
    <row r="93" spans="1:9">
      <c r="A93" s="1" t="s">
        <v>186</v>
      </c>
      <c r="B93" s="1" t="s">
        <v>273</v>
      </c>
      <c r="C93" s="1" t="s">
        <v>187</v>
      </c>
      <c r="D93" s="2">
        <v>14</v>
      </c>
      <c r="E93" s="2">
        <v>4</v>
      </c>
      <c r="F93" s="41">
        <f t="shared" si="16"/>
        <v>18</v>
      </c>
      <c r="G93" s="42">
        <f t="shared" si="17"/>
        <v>61</v>
      </c>
      <c r="H93" s="43">
        <f t="shared" si="18"/>
        <v>0.22222222222222221</v>
      </c>
      <c r="I93" s="2">
        <f t="shared" si="19"/>
        <v>58</v>
      </c>
    </row>
    <row r="94" spans="1:9">
      <c r="A94" s="1" t="s">
        <v>188</v>
      </c>
      <c r="B94" s="1" t="s">
        <v>273</v>
      </c>
      <c r="C94" s="1" t="s">
        <v>189</v>
      </c>
      <c r="D94" s="2">
        <v>27</v>
      </c>
      <c r="E94" s="2">
        <v>10</v>
      </c>
      <c r="F94" s="41">
        <f t="shared" si="16"/>
        <v>37</v>
      </c>
      <c r="G94" s="42">
        <f t="shared" si="17"/>
        <v>48</v>
      </c>
      <c r="H94" s="43">
        <f t="shared" si="18"/>
        <v>0.27027027027027029</v>
      </c>
      <c r="I94" s="2">
        <f t="shared" si="19"/>
        <v>46</v>
      </c>
    </row>
    <row r="95" spans="1:9">
      <c r="A95" s="1" t="s">
        <v>190</v>
      </c>
      <c r="B95" s="1" t="s">
        <v>273</v>
      </c>
      <c r="C95" s="1" t="s">
        <v>191</v>
      </c>
      <c r="D95" s="2">
        <v>73</v>
      </c>
      <c r="E95" s="2">
        <v>37</v>
      </c>
      <c r="F95" s="41">
        <f t="shared" si="16"/>
        <v>110</v>
      </c>
      <c r="G95" s="42">
        <f t="shared" si="17"/>
        <v>19</v>
      </c>
      <c r="H95" s="43">
        <f t="shared" si="18"/>
        <v>0.33636363636363636</v>
      </c>
      <c r="I95" s="2">
        <f t="shared" si="19"/>
        <v>22</v>
      </c>
    </row>
    <row r="96" spans="1:9">
      <c r="A96" s="1" t="s">
        <v>192</v>
      </c>
      <c r="B96" s="1" t="s">
        <v>270</v>
      </c>
      <c r="C96" s="1" t="s">
        <v>193</v>
      </c>
      <c r="D96" s="2">
        <v>7</v>
      </c>
      <c r="E96" s="2">
        <v>2</v>
      </c>
      <c r="F96" s="41">
        <f t="shared" si="16"/>
        <v>9</v>
      </c>
      <c r="G96" s="42">
        <f t="shared" si="17"/>
        <v>70</v>
      </c>
      <c r="H96" s="43">
        <f t="shared" si="18"/>
        <v>0.22222222222222221</v>
      </c>
      <c r="I96" s="2">
        <f t="shared" si="19"/>
        <v>58</v>
      </c>
    </row>
    <row r="97" spans="1:9">
      <c r="A97" s="1" t="s">
        <v>194</v>
      </c>
      <c r="B97" s="1" t="s">
        <v>273</v>
      </c>
      <c r="C97" s="1" t="s">
        <v>195</v>
      </c>
      <c r="D97" s="2">
        <v>30</v>
      </c>
      <c r="E97" s="2">
        <v>17</v>
      </c>
      <c r="F97" s="41">
        <f t="shared" si="16"/>
        <v>47</v>
      </c>
      <c r="G97" s="42">
        <f t="shared" si="17"/>
        <v>41</v>
      </c>
      <c r="H97" s="43">
        <f t="shared" si="18"/>
        <v>0.36170212765957449</v>
      </c>
      <c r="I97" s="2">
        <f t="shared" si="19"/>
        <v>14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6866</v>
      </c>
      <c r="E99" s="267">
        <f t="shared" ref="E99:F99" si="20">SUM(E12:E97)</f>
        <v>2936</v>
      </c>
      <c r="F99" s="268">
        <f t="shared" si="20"/>
        <v>9802</v>
      </c>
    </row>
  </sheetData>
  <autoFilter ref="A11:I97" xr:uid="{00000000-0009-0000-0000-00001F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F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241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/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17</v>
      </c>
      <c r="E6" s="53">
        <f>INDEX(E12:E97,MATCH(C6,C12:C97,0),0)</f>
        <v>9</v>
      </c>
      <c r="F6" s="53">
        <f>SUM(D6:E6)</f>
        <v>26</v>
      </c>
      <c r="G6" s="54">
        <f>_xlfn.RANK.EQ(F6,$F$12:$F$97,0)</f>
        <v>60</v>
      </c>
      <c r="H6" s="55">
        <f>E6/F6</f>
        <v>0.34615384615384615</v>
      </c>
      <c r="I6" s="56">
        <f>_xlfn.RANK.EQ(H6,$H$12:$H$97,0)</f>
        <v>21</v>
      </c>
    </row>
    <row r="7" spans="1:13">
      <c r="C7" s="24" t="s">
        <v>20</v>
      </c>
      <c r="D7" s="97">
        <f>ROUND(SUMIF($B$12:$B$97,"G",D12:D97)/(COUNTIFS(B12:B97,"G",D12:D97,"&lt;&gt;")),1)</f>
        <v>46.7</v>
      </c>
      <c r="E7" s="98">
        <f>ROUND(SUMIF($B$12:$B$97,"G",E12:E97)/(COUNTIFS(B12:B97,"G",D12:D97,"&lt;&gt;")),1)</f>
        <v>18.600000000000001</v>
      </c>
      <c r="F7" s="98">
        <f>ROUND(SUM(D7:E7),1)</f>
        <v>65.3</v>
      </c>
      <c r="G7" s="26"/>
      <c r="H7" s="27">
        <f>E7/F7</f>
        <v>0.2848392036753446</v>
      </c>
      <c r="I7" s="28"/>
    </row>
    <row r="8" spans="1:13" ht="14.25" thickBot="1">
      <c r="C8" s="29" t="s">
        <v>21</v>
      </c>
      <c r="D8" s="99">
        <f>ROUND(AVERAGE(D12:D97),1)</f>
        <v>91.7</v>
      </c>
      <c r="E8" s="100">
        <f>ROUND(AVERAGE(E12:E97),1)</f>
        <v>38.4</v>
      </c>
      <c r="F8" s="100">
        <f>ROUND(SUM(D8:E8),1)</f>
        <v>130.1</v>
      </c>
      <c r="G8" s="32"/>
      <c r="H8" s="33">
        <f>E8/F8</f>
        <v>0.29515757109915453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2021年度（基準日：５月１日）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366</v>
      </c>
      <c r="E12" s="2">
        <v>134</v>
      </c>
      <c r="F12" s="41">
        <f>SUM(D12:E12)</f>
        <v>500</v>
      </c>
      <c r="G12" s="42">
        <f>_xlfn.RANK.EQ(F12,$F$12:$F$97,0)</f>
        <v>7</v>
      </c>
      <c r="H12" s="43">
        <f>E12/F12</f>
        <v>0.26800000000000002</v>
      </c>
      <c r="I12" s="2">
        <f>_xlfn.RANK.EQ(H12,$H$12:$H$97,0)</f>
        <v>48</v>
      </c>
    </row>
    <row r="13" spans="1:13">
      <c r="A13" s="76" t="s">
        <v>26</v>
      </c>
      <c r="B13" s="76" t="s">
        <v>269</v>
      </c>
      <c r="C13" s="76" t="s">
        <v>27</v>
      </c>
      <c r="D13" s="44"/>
      <c r="E13" s="44"/>
      <c r="F13" s="45"/>
      <c r="G13" s="46"/>
      <c r="H13" s="47"/>
      <c r="I13" s="44"/>
    </row>
    <row r="14" spans="1:13">
      <c r="A14" s="1" t="s">
        <v>28</v>
      </c>
      <c r="B14" s="1" t="s">
        <v>270</v>
      </c>
      <c r="C14" s="1" t="s">
        <v>29</v>
      </c>
      <c r="D14" s="2">
        <v>8</v>
      </c>
      <c r="E14" s="2">
        <v>1</v>
      </c>
      <c r="F14" s="41">
        <f t="shared" ref="F14:F21" si="0">SUM(D14:E14)</f>
        <v>9</v>
      </c>
      <c r="G14" s="42">
        <f t="shared" ref="G14:G21" si="1">_xlfn.RANK.EQ(F14,$F$12:$F$97,0)</f>
        <v>70</v>
      </c>
      <c r="H14" s="43">
        <f t="shared" ref="H14:H21" si="2">E14/F14</f>
        <v>0.1111111111111111</v>
      </c>
      <c r="I14" s="2">
        <f t="shared" ref="I14:I21" si="3">_xlfn.RANK.EQ(H14,$H$12:$H$97,0)</f>
        <v>74</v>
      </c>
    </row>
    <row r="15" spans="1:13">
      <c r="A15" s="1" t="s">
        <v>30</v>
      </c>
      <c r="B15" s="1" t="s">
        <v>271</v>
      </c>
      <c r="C15" s="1" t="s">
        <v>31</v>
      </c>
      <c r="D15" s="2">
        <v>0</v>
      </c>
      <c r="E15" s="2">
        <v>1</v>
      </c>
      <c r="F15" s="41">
        <f t="shared" si="0"/>
        <v>1</v>
      </c>
      <c r="G15" s="42">
        <f t="shared" si="1"/>
        <v>77</v>
      </c>
      <c r="H15" s="43">
        <f t="shared" si="2"/>
        <v>1</v>
      </c>
      <c r="I15" s="2">
        <f t="shared" si="3"/>
        <v>1</v>
      </c>
    </row>
    <row r="16" spans="1:13">
      <c r="A16" s="1" t="s">
        <v>32</v>
      </c>
      <c r="B16" s="1" t="s">
        <v>270</v>
      </c>
      <c r="C16" s="1" t="s">
        <v>33</v>
      </c>
      <c r="D16" s="2">
        <v>7</v>
      </c>
      <c r="E16" s="2">
        <v>7</v>
      </c>
      <c r="F16" s="41">
        <f t="shared" si="0"/>
        <v>14</v>
      </c>
      <c r="G16" s="42">
        <f t="shared" si="1"/>
        <v>66</v>
      </c>
      <c r="H16" s="43">
        <f t="shared" si="2"/>
        <v>0.5</v>
      </c>
      <c r="I16" s="2">
        <f t="shared" si="3"/>
        <v>6</v>
      </c>
    </row>
    <row r="17" spans="1:9">
      <c r="A17" s="1" t="s">
        <v>34</v>
      </c>
      <c r="B17" s="1" t="s">
        <v>270</v>
      </c>
      <c r="C17" s="1" t="s">
        <v>35</v>
      </c>
      <c r="D17" s="2">
        <v>6</v>
      </c>
      <c r="E17" s="2">
        <v>1</v>
      </c>
      <c r="F17" s="41">
        <f t="shared" si="0"/>
        <v>7</v>
      </c>
      <c r="G17" s="42">
        <f t="shared" si="1"/>
        <v>73</v>
      </c>
      <c r="H17" s="43">
        <f t="shared" si="2"/>
        <v>0.14285714285714285</v>
      </c>
      <c r="I17" s="2">
        <f t="shared" si="3"/>
        <v>72</v>
      </c>
    </row>
    <row r="18" spans="1:9">
      <c r="A18" s="1" t="s">
        <v>36</v>
      </c>
      <c r="B18" s="1" t="s">
        <v>272</v>
      </c>
      <c r="C18" s="1" t="s">
        <v>37</v>
      </c>
      <c r="D18" s="2">
        <v>7</v>
      </c>
      <c r="E18" s="2">
        <v>3</v>
      </c>
      <c r="F18" s="41">
        <f t="shared" si="0"/>
        <v>10</v>
      </c>
      <c r="G18" s="42">
        <f t="shared" si="1"/>
        <v>69</v>
      </c>
      <c r="H18" s="43">
        <f t="shared" si="2"/>
        <v>0.3</v>
      </c>
      <c r="I18" s="2">
        <f t="shared" si="3"/>
        <v>34</v>
      </c>
    </row>
    <row r="19" spans="1:9">
      <c r="A19" s="1" t="s">
        <v>38</v>
      </c>
      <c r="B19" s="1" t="s">
        <v>273</v>
      </c>
      <c r="C19" s="1" t="s">
        <v>39</v>
      </c>
      <c r="D19" s="2">
        <v>54</v>
      </c>
      <c r="E19" s="2">
        <v>26</v>
      </c>
      <c r="F19" s="41">
        <f t="shared" si="0"/>
        <v>80</v>
      </c>
      <c r="G19" s="42">
        <f t="shared" si="1"/>
        <v>25</v>
      </c>
      <c r="H19" s="43">
        <f t="shared" si="2"/>
        <v>0.32500000000000001</v>
      </c>
      <c r="I19" s="2">
        <f t="shared" si="3"/>
        <v>27</v>
      </c>
    </row>
    <row r="20" spans="1:9">
      <c r="A20" s="1" t="s">
        <v>40</v>
      </c>
      <c r="B20" s="1" t="s">
        <v>274</v>
      </c>
      <c r="C20" s="1" t="s">
        <v>41</v>
      </c>
      <c r="D20" s="2">
        <v>24</v>
      </c>
      <c r="E20" s="2">
        <v>10</v>
      </c>
      <c r="F20" s="41">
        <f t="shared" si="0"/>
        <v>34</v>
      </c>
      <c r="G20" s="42">
        <f t="shared" si="1"/>
        <v>51</v>
      </c>
      <c r="H20" s="43">
        <f t="shared" si="2"/>
        <v>0.29411764705882354</v>
      </c>
      <c r="I20" s="2">
        <f t="shared" si="3"/>
        <v>37</v>
      </c>
    </row>
    <row r="21" spans="1:9">
      <c r="A21" s="1" t="s">
        <v>42</v>
      </c>
      <c r="B21" s="1" t="s">
        <v>268</v>
      </c>
      <c r="C21" s="1" t="s">
        <v>43</v>
      </c>
      <c r="D21" s="2">
        <v>408</v>
      </c>
      <c r="E21" s="2">
        <v>157</v>
      </c>
      <c r="F21" s="41">
        <f t="shared" si="0"/>
        <v>565</v>
      </c>
      <c r="G21" s="42">
        <f t="shared" si="1"/>
        <v>4</v>
      </c>
      <c r="H21" s="43">
        <f t="shared" si="2"/>
        <v>0.27787610619469028</v>
      </c>
      <c r="I21" s="2">
        <f t="shared" si="3"/>
        <v>44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46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42</v>
      </c>
      <c r="E23" s="2">
        <v>12</v>
      </c>
      <c r="F23" s="41">
        <f>SUM(D23:E23)</f>
        <v>54</v>
      </c>
      <c r="G23" s="42">
        <f>_xlfn.RANK.EQ(F23,$F$12:$F$97,0)</f>
        <v>35</v>
      </c>
      <c r="H23" s="43">
        <f>E23/F23</f>
        <v>0.22222222222222221</v>
      </c>
      <c r="I23" s="2">
        <f>_xlfn.RANK.EQ(H23,$H$12:$H$97,0)</f>
        <v>56</v>
      </c>
    </row>
    <row r="24" spans="1:9">
      <c r="A24" s="1" t="s">
        <v>48</v>
      </c>
      <c r="B24" s="1" t="s">
        <v>273</v>
      </c>
      <c r="C24" s="1" t="s">
        <v>49</v>
      </c>
      <c r="D24" s="2">
        <v>51</v>
      </c>
      <c r="E24" s="2">
        <v>13</v>
      </c>
      <c r="F24" s="41">
        <f>SUM(D24:E24)</f>
        <v>64</v>
      </c>
      <c r="G24" s="42">
        <f>_xlfn.RANK.EQ(F24,$F$12:$F$97,0)</f>
        <v>30</v>
      </c>
      <c r="H24" s="43">
        <f>E24/F24</f>
        <v>0.203125</v>
      </c>
      <c r="I24" s="2">
        <f>_xlfn.RANK.EQ(H24,$H$12:$H$97,0)</f>
        <v>60</v>
      </c>
    </row>
    <row r="25" spans="1:9">
      <c r="A25" s="1" t="s">
        <v>50</v>
      </c>
      <c r="B25" s="1" t="s">
        <v>271</v>
      </c>
      <c r="C25" s="1" t="s">
        <v>51</v>
      </c>
      <c r="D25" s="2">
        <v>3</v>
      </c>
      <c r="E25" s="2">
        <v>3</v>
      </c>
      <c r="F25" s="41">
        <f>SUM(D25:E25)</f>
        <v>6</v>
      </c>
      <c r="G25" s="42">
        <f>_xlfn.RANK.EQ(F25,$F$12:$F$97,0)</f>
        <v>74</v>
      </c>
      <c r="H25" s="43">
        <f>E25/F25</f>
        <v>0.5</v>
      </c>
      <c r="I25" s="2">
        <f>_xlfn.RANK.EQ(H25,$H$12:$H$97,0)</f>
        <v>6</v>
      </c>
    </row>
    <row r="26" spans="1:9">
      <c r="A26" s="1" t="s">
        <v>52</v>
      </c>
      <c r="B26" s="1" t="s">
        <v>274</v>
      </c>
      <c r="C26" s="1" t="s">
        <v>53</v>
      </c>
      <c r="D26" s="2">
        <v>22</v>
      </c>
      <c r="E26" s="2">
        <v>2</v>
      </c>
      <c r="F26" s="41">
        <f>SUM(D26:E26)</f>
        <v>24</v>
      </c>
      <c r="G26" s="42">
        <f>_xlfn.RANK.EQ(F26,$F$12:$F$97,0)</f>
        <v>63</v>
      </c>
      <c r="H26" s="43">
        <f>E26/F26</f>
        <v>8.3333333333333329E-2</v>
      </c>
      <c r="I26" s="2">
        <f>_xlfn.RANK.EQ(H26,$H$12:$H$97,0)</f>
        <v>75</v>
      </c>
    </row>
    <row r="27" spans="1:9">
      <c r="A27" s="1" t="s">
        <v>54</v>
      </c>
      <c r="B27" s="1" t="s">
        <v>268</v>
      </c>
      <c r="C27" s="1" t="s">
        <v>55</v>
      </c>
      <c r="D27" s="2">
        <v>389</v>
      </c>
      <c r="E27" s="2">
        <v>176</v>
      </c>
      <c r="F27" s="41">
        <f>SUM(D27:E27)</f>
        <v>565</v>
      </c>
      <c r="G27" s="42">
        <f>_xlfn.RANK.EQ(F27,$F$12:$F$97,0)</f>
        <v>4</v>
      </c>
      <c r="H27" s="43">
        <f>E27/F27</f>
        <v>0.31150442477876106</v>
      </c>
      <c r="I27" s="2">
        <f>_xlfn.RANK.EQ(H27,$H$12:$H$97,0)</f>
        <v>31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22</v>
      </c>
      <c r="E29" s="2">
        <v>8</v>
      </c>
      <c r="F29" s="41">
        <f t="shared" ref="F29:F48" si="4">SUM(D29:E29)</f>
        <v>30</v>
      </c>
      <c r="G29" s="42">
        <f t="shared" ref="G29:G48" si="5">_xlfn.RANK.EQ(F29,$F$12:$F$97,0)</f>
        <v>55</v>
      </c>
      <c r="H29" s="43">
        <f t="shared" ref="H29:H48" si="6">E29/F29</f>
        <v>0.26666666666666666</v>
      </c>
      <c r="I29" s="2">
        <f t="shared" ref="I29:I48" si="7">_xlfn.RANK.EQ(H29,$H$12:$H$97,0)</f>
        <v>50</v>
      </c>
    </row>
    <row r="30" spans="1:9">
      <c r="A30" s="1" t="s">
        <v>60</v>
      </c>
      <c r="B30" s="1" t="s">
        <v>273</v>
      </c>
      <c r="C30" s="1" t="s">
        <v>61</v>
      </c>
      <c r="D30" s="2">
        <v>35</v>
      </c>
      <c r="E30" s="2">
        <v>17</v>
      </c>
      <c r="F30" s="41">
        <f t="shared" si="4"/>
        <v>52</v>
      </c>
      <c r="G30" s="42">
        <f t="shared" si="5"/>
        <v>36</v>
      </c>
      <c r="H30" s="43">
        <f t="shared" si="6"/>
        <v>0.32692307692307693</v>
      </c>
      <c r="I30" s="2">
        <f t="shared" si="7"/>
        <v>26</v>
      </c>
    </row>
    <row r="31" spans="1:9">
      <c r="A31" s="1" t="s">
        <v>62</v>
      </c>
      <c r="B31" s="1" t="s">
        <v>274</v>
      </c>
      <c r="C31" s="1" t="s">
        <v>63</v>
      </c>
      <c r="D31" s="2">
        <v>35</v>
      </c>
      <c r="E31" s="2">
        <v>16</v>
      </c>
      <c r="F31" s="41">
        <f t="shared" si="4"/>
        <v>51</v>
      </c>
      <c r="G31" s="42">
        <f t="shared" si="5"/>
        <v>37</v>
      </c>
      <c r="H31" s="43">
        <f t="shared" si="6"/>
        <v>0.31372549019607843</v>
      </c>
      <c r="I31" s="2">
        <f t="shared" si="7"/>
        <v>29</v>
      </c>
    </row>
    <row r="32" spans="1:9">
      <c r="A32" s="1" t="s">
        <v>64</v>
      </c>
      <c r="B32" s="1" t="s">
        <v>268</v>
      </c>
      <c r="C32" s="1" t="s">
        <v>65</v>
      </c>
      <c r="D32" s="2">
        <v>156</v>
      </c>
      <c r="E32" s="2">
        <v>76</v>
      </c>
      <c r="F32" s="41">
        <f t="shared" si="4"/>
        <v>232</v>
      </c>
      <c r="G32" s="42">
        <f t="shared" si="5"/>
        <v>12</v>
      </c>
      <c r="H32" s="43">
        <f t="shared" si="6"/>
        <v>0.32758620689655171</v>
      </c>
      <c r="I32" s="2">
        <f t="shared" si="7"/>
        <v>25</v>
      </c>
    </row>
    <row r="33" spans="1:9">
      <c r="A33" s="1" t="s">
        <v>66</v>
      </c>
      <c r="B33" s="1" t="s">
        <v>268</v>
      </c>
      <c r="C33" s="1" t="s">
        <v>67</v>
      </c>
      <c r="D33" s="2">
        <v>908</v>
      </c>
      <c r="E33" s="2">
        <v>332</v>
      </c>
      <c r="F33" s="41">
        <f t="shared" si="4"/>
        <v>1240</v>
      </c>
      <c r="G33" s="42">
        <f t="shared" si="5"/>
        <v>1</v>
      </c>
      <c r="H33" s="43">
        <f t="shared" si="6"/>
        <v>0.26774193548387099</v>
      </c>
      <c r="I33" s="2">
        <f t="shared" si="7"/>
        <v>49</v>
      </c>
    </row>
    <row r="34" spans="1:9">
      <c r="A34" s="1" t="s">
        <v>68</v>
      </c>
      <c r="B34" s="1" t="s">
        <v>272</v>
      </c>
      <c r="C34" s="1" t="s">
        <v>69</v>
      </c>
      <c r="D34" s="2">
        <v>131</v>
      </c>
      <c r="E34" s="2">
        <v>91</v>
      </c>
      <c r="F34" s="41">
        <f t="shared" si="4"/>
        <v>222</v>
      </c>
      <c r="G34" s="42">
        <f t="shared" si="5"/>
        <v>13</v>
      </c>
      <c r="H34" s="43">
        <f t="shared" si="6"/>
        <v>0.40990990990990989</v>
      </c>
      <c r="I34" s="2">
        <f t="shared" si="7"/>
        <v>13</v>
      </c>
    </row>
    <row r="35" spans="1:9">
      <c r="A35" s="1" t="s">
        <v>70</v>
      </c>
      <c r="B35" s="1" t="s">
        <v>271</v>
      </c>
      <c r="C35" s="1" t="s">
        <v>71</v>
      </c>
      <c r="D35" s="2">
        <v>20</v>
      </c>
      <c r="E35" s="2">
        <v>17</v>
      </c>
      <c r="F35" s="41">
        <f t="shared" si="4"/>
        <v>37</v>
      </c>
      <c r="G35" s="42">
        <f t="shared" si="5"/>
        <v>49</v>
      </c>
      <c r="H35" s="43">
        <f t="shared" si="6"/>
        <v>0.45945945945945948</v>
      </c>
      <c r="I35" s="2">
        <f t="shared" si="7"/>
        <v>10</v>
      </c>
    </row>
    <row r="36" spans="1:9">
      <c r="A36" s="1" t="s">
        <v>72</v>
      </c>
      <c r="B36" s="1" t="s">
        <v>271</v>
      </c>
      <c r="C36" s="1" t="s">
        <v>73</v>
      </c>
      <c r="D36" s="2">
        <v>21</v>
      </c>
      <c r="E36" s="2">
        <v>29</v>
      </c>
      <c r="F36" s="41">
        <f t="shared" si="4"/>
        <v>50</v>
      </c>
      <c r="G36" s="42">
        <f t="shared" si="5"/>
        <v>38</v>
      </c>
      <c r="H36" s="43">
        <f t="shared" si="6"/>
        <v>0.57999999999999996</v>
      </c>
      <c r="I36" s="2">
        <f t="shared" si="7"/>
        <v>5</v>
      </c>
    </row>
    <row r="37" spans="1:9">
      <c r="A37" s="1" t="s">
        <v>74</v>
      </c>
      <c r="B37" s="1" t="s">
        <v>270</v>
      </c>
      <c r="C37" s="1" t="s">
        <v>75</v>
      </c>
      <c r="D37" s="2">
        <v>203</v>
      </c>
      <c r="E37" s="2">
        <v>44</v>
      </c>
      <c r="F37" s="41">
        <f t="shared" si="4"/>
        <v>247</v>
      </c>
      <c r="G37" s="42">
        <f t="shared" si="5"/>
        <v>11</v>
      </c>
      <c r="H37" s="43">
        <f t="shared" si="6"/>
        <v>0.17813765182186234</v>
      </c>
      <c r="I37" s="2">
        <f t="shared" si="7"/>
        <v>64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50</v>
      </c>
      <c r="F38" s="41">
        <f t="shared" si="4"/>
        <v>50</v>
      </c>
      <c r="G38" s="42">
        <f t="shared" si="5"/>
        <v>38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22</v>
      </c>
      <c r="E39" s="2">
        <v>9</v>
      </c>
      <c r="F39" s="41">
        <f t="shared" si="4"/>
        <v>31</v>
      </c>
      <c r="G39" s="42">
        <f t="shared" si="5"/>
        <v>54</v>
      </c>
      <c r="H39" s="43">
        <f t="shared" si="6"/>
        <v>0.29032258064516131</v>
      </c>
      <c r="I39" s="2">
        <f t="shared" si="7"/>
        <v>39</v>
      </c>
    </row>
    <row r="40" spans="1:9">
      <c r="A40" s="1" t="s">
        <v>80</v>
      </c>
      <c r="B40" s="1" t="s">
        <v>270</v>
      </c>
      <c r="C40" s="1" t="s">
        <v>81</v>
      </c>
      <c r="D40" s="2">
        <v>79</v>
      </c>
      <c r="E40" s="2">
        <v>51</v>
      </c>
      <c r="F40" s="41">
        <f t="shared" si="4"/>
        <v>130</v>
      </c>
      <c r="G40" s="42">
        <f t="shared" si="5"/>
        <v>17</v>
      </c>
      <c r="H40" s="43">
        <f t="shared" si="6"/>
        <v>0.3923076923076923</v>
      </c>
      <c r="I40" s="2">
        <f t="shared" si="7"/>
        <v>16</v>
      </c>
    </row>
    <row r="41" spans="1:9">
      <c r="A41" s="1" t="s">
        <v>82</v>
      </c>
      <c r="B41" s="1" t="s">
        <v>270</v>
      </c>
      <c r="C41" s="1" t="s">
        <v>83</v>
      </c>
      <c r="D41" s="2">
        <v>39</v>
      </c>
      <c r="E41" s="2">
        <v>2</v>
      </c>
      <c r="F41" s="41">
        <f t="shared" si="4"/>
        <v>41</v>
      </c>
      <c r="G41" s="42">
        <f t="shared" si="5"/>
        <v>46</v>
      </c>
      <c r="H41" s="43">
        <f t="shared" si="6"/>
        <v>4.878048780487805E-2</v>
      </c>
      <c r="I41" s="2">
        <f t="shared" si="7"/>
        <v>77</v>
      </c>
    </row>
    <row r="42" spans="1:9">
      <c r="A42" s="1" t="s">
        <v>84</v>
      </c>
      <c r="B42" s="1" t="s">
        <v>271</v>
      </c>
      <c r="C42" s="1" t="s">
        <v>85</v>
      </c>
      <c r="D42" s="2">
        <v>62</v>
      </c>
      <c r="E42" s="2">
        <v>28</v>
      </c>
      <c r="F42" s="41">
        <f t="shared" si="4"/>
        <v>90</v>
      </c>
      <c r="G42" s="42">
        <f t="shared" si="5"/>
        <v>22</v>
      </c>
      <c r="H42" s="43">
        <f t="shared" si="6"/>
        <v>0.31111111111111112</v>
      </c>
      <c r="I42" s="2">
        <f t="shared" si="7"/>
        <v>32</v>
      </c>
    </row>
    <row r="43" spans="1:9">
      <c r="A43" s="1" t="s">
        <v>86</v>
      </c>
      <c r="B43" s="1" t="s">
        <v>275</v>
      </c>
      <c r="C43" s="1" t="s">
        <v>87</v>
      </c>
      <c r="D43" s="2">
        <v>6</v>
      </c>
      <c r="E43" s="2">
        <v>2</v>
      </c>
      <c r="F43" s="41">
        <f t="shared" si="4"/>
        <v>8</v>
      </c>
      <c r="G43" s="42">
        <f t="shared" si="5"/>
        <v>72</v>
      </c>
      <c r="H43" s="43">
        <f t="shared" si="6"/>
        <v>0.25</v>
      </c>
      <c r="I43" s="2">
        <f t="shared" si="7"/>
        <v>52</v>
      </c>
    </row>
    <row r="44" spans="1:9">
      <c r="A44" s="1" t="s">
        <v>88</v>
      </c>
      <c r="B44" s="1" t="s">
        <v>270</v>
      </c>
      <c r="C44" s="1" t="s">
        <v>89</v>
      </c>
      <c r="D44" s="2">
        <v>13</v>
      </c>
      <c r="E44" s="2">
        <v>10</v>
      </c>
      <c r="F44" s="41">
        <f t="shared" si="4"/>
        <v>23</v>
      </c>
      <c r="G44" s="42">
        <f t="shared" si="5"/>
        <v>64</v>
      </c>
      <c r="H44" s="43">
        <f t="shared" si="6"/>
        <v>0.43478260869565216</v>
      </c>
      <c r="I44" s="2">
        <f t="shared" si="7"/>
        <v>12</v>
      </c>
    </row>
    <row r="45" spans="1:9">
      <c r="A45" s="1" t="s">
        <v>90</v>
      </c>
      <c r="B45" s="1" t="s">
        <v>274</v>
      </c>
      <c r="C45" s="1" t="s">
        <v>91</v>
      </c>
      <c r="D45" s="2">
        <v>54</v>
      </c>
      <c r="E45" s="2">
        <v>11</v>
      </c>
      <c r="F45" s="41">
        <f t="shared" si="4"/>
        <v>65</v>
      </c>
      <c r="G45" s="42">
        <f t="shared" si="5"/>
        <v>29</v>
      </c>
      <c r="H45" s="43">
        <f t="shared" si="6"/>
        <v>0.16923076923076924</v>
      </c>
      <c r="I45" s="2">
        <f t="shared" si="7"/>
        <v>65</v>
      </c>
    </row>
    <row r="46" spans="1:9">
      <c r="A46" s="1" t="s">
        <v>92</v>
      </c>
      <c r="B46" s="1" t="s">
        <v>275</v>
      </c>
      <c r="C46" s="1" t="s">
        <v>93</v>
      </c>
      <c r="D46" s="2">
        <v>47</v>
      </c>
      <c r="E46" s="2">
        <v>11</v>
      </c>
      <c r="F46" s="41">
        <f t="shared" si="4"/>
        <v>58</v>
      </c>
      <c r="G46" s="42">
        <f t="shared" si="5"/>
        <v>33</v>
      </c>
      <c r="H46" s="43">
        <f t="shared" si="6"/>
        <v>0.18965517241379309</v>
      </c>
      <c r="I46" s="2">
        <f t="shared" si="7"/>
        <v>62</v>
      </c>
    </row>
    <row r="47" spans="1:9">
      <c r="A47" s="1" t="s">
        <v>94</v>
      </c>
      <c r="B47" s="1" t="s">
        <v>268</v>
      </c>
      <c r="C47" s="1" t="s">
        <v>95</v>
      </c>
      <c r="D47" s="2">
        <v>97</v>
      </c>
      <c r="E47" s="2">
        <v>62</v>
      </c>
      <c r="F47" s="41">
        <f t="shared" si="4"/>
        <v>159</v>
      </c>
      <c r="G47" s="42">
        <f t="shared" si="5"/>
        <v>15</v>
      </c>
      <c r="H47" s="43">
        <f t="shared" si="6"/>
        <v>0.38993710691823902</v>
      </c>
      <c r="I47" s="2">
        <f t="shared" si="7"/>
        <v>17</v>
      </c>
    </row>
    <row r="48" spans="1:9">
      <c r="A48" s="1" t="s">
        <v>96</v>
      </c>
      <c r="B48" s="1" t="s">
        <v>270</v>
      </c>
      <c r="C48" s="1" t="s">
        <v>97</v>
      </c>
      <c r="D48" s="2">
        <v>23</v>
      </c>
      <c r="E48" s="2">
        <v>5</v>
      </c>
      <c r="F48" s="41">
        <f t="shared" si="4"/>
        <v>28</v>
      </c>
      <c r="G48" s="42">
        <f t="shared" si="5"/>
        <v>57</v>
      </c>
      <c r="H48" s="43">
        <f t="shared" si="6"/>
        <v>0.17857142857142858</v>
      </c>
      <c r="I48" s="2">
        <f t="shared" si="7"/>
        <v>63</v>
      </c>
    </row>
    <row r="49" spans="1:9">
      <c r="A49" s="76" t="s">
        <v>98</v>
      </c>
      <c r="B49" s="76" t="s">
        <v>269</v>
      </c>
      <c r="C49" s="76" t="s">
        <v>99</v>
      </c>
      <c r="D49" s="44"/>
      <c r="E49" s="44"/>
      <c r="F49" s="45"/>
      <c r="G49" s="46"/>
      <c r="H49" s="47"/>
      <c r="I49" s="44"/>
    </row>
    <row r="50" spans="1:9">
      <c r="A50" s="1" t="s">
        <v>100</v>
      </c>
      <c r="B50" s="1" t="s">
        <v>273</v>
      </c>
      <c r="C50" s="1" t="s">
        <v>101</v>
      </c>
      <c r="D50" s="2">
        <v>33</v>
      </c>
      <c r="E50" s="2">
        <v>15</v>
      </c>
      <c r="F50" s="41">
        <f t="shared" ref="F50:F66" si="8">SUM(D50:E50)</f>
        <v>48</v>
      </c>
      <c r="G50" s="42">
        <f t="shared" ref="G50:G66" si="9">_xlfn.RANK.EQ(F50,$F$12:$F$97,0)</f>
        <v>40</v>
      </c>
      <c r="H50" s="43">
        <f t="shared" ref="H50:H66" si="10">E50/F50</f>
        <v>0.3125</v>
      </c>
      <c r="I50" s="2">
        <f t="shared" ref="I50:I66" si="11">_xlfn.RANK.EQ(H50,$H$12:$H$97,0)</f>
        <v>30</v>
      </c>
    </row>
    <row r="51" spans="1:9">
      <c r="A51" s="1" t="s">
        <v>102</v>
      </c>
      <c r="B51" s="1" t="s">
        <v>273</v>
      </c>
      <c r="C51" s="1" t="s">
        <v>103</v>
      </c>
      <c r="D51" s="2">
        <v>97</v>
      </c>
      <c r="E51" s="2">
        <v>32</v>
      </c>
      <c r="F51" s="41">
        <f t="shared" si="8"/>
        <v>129</v>
      </c>
      <c r="G51" s="42">
        <f t="shared" si="9"/>
        <v>18</v>
      </c>
      <c r="H51" s="43">
        <f t="shared" si="10"/>
        <v>0.24806201550387597</v>
      </c>
      <c r="I51" s="2">
        <f t="shared" si="11"/>
        <v>53</v>
      </c>
    </row>
    <row r="52" spans="1:9">
      <c r="A52" s="1" t="s">
        <v>104</v>
      </c>
      <c r="B52" s="1" t="s">
        <v>275</v>
      </c>
      <c r="C52" s="1" t="s">
        <v>105</v>
      </c>
      <c r="D52" s="2">
        <v>53</v>
      </c>
      <c r="E52" s="2">
        <v>10</v>
      </c>
      <c r="F52" s="41">
        <f t="shared" si="8"/>
        <v>63</v>
      </c>
      <c r="G52" s="42">
        <f t="shared" si="9"/>
        <v>31</v>
      </c>
      <c r="H52" s="43">
        <f t="shared" si="10"/>
        <v>0.15873015873015872</v>
      </c>
      <c r="I52" s="2">
        <f t="shared" si="11"/>
        <v>69</v>
      </c>
    </row>
    <row r="53" spans="1:9">
      <c r="A53" s="1" t="s">
        <v>106</v>
      </c>
      <c r="B53" s="1" t="s">
        <v>273</v>
      </c>
      <c r="C53" s="1" t="s">
        <v>107</v>
      </c>
      <c r="D53" s="2">
        <v>31</v>
      </c>
      <c r="E53" s="2">
        <v>9</v>
      </c>
      <c r="F53" s="41">
        <f t="shared" si="8"/>
        <v>40</v>
      </c>
      <c r="G53" s="42">
        <f t="shared" si="9"/>
        <v>47</v>
      </c>
      <c r="H53" s="43">
        <f t="shared" si="10"/>
        <v>0.22500000000000001</v>
      </c>
      <c r="I53" s="2">
        <f t="shared" si="11"/>
        <v>55</v>
      </c>
    </row>
    <row r="54" spans="1:9">
      <c r="A54" s="1" t="s">
        <v>108</v>
      </c>
      <c r="B54" s="1" t="s">
        <v>273</v>
      </c>
      <c r="C54" s="1" t="s">
        <v>109</v>
      </c>
      <c r="D54" s="2">
        <v>33</v>
      </c>
      <c r="E54" s="2">
        <v>13</v>
      </c>
      <c r="F54" s="41">
        <f t="shared" si="8"/>
        <v>46</v>
      </c>
      <c r="G54" s="42">
        <f t="shared" si="9"/>
        <v>41</v>
      </c>
      <c r="H54" s="43">
        <f t="shared" si="10"/>
        <v>0.28260869565217389</v>
      </c>
      <c r="I54" s="2">
        <f t="shared" si="11"/>
        <v>43</v>
      </c>
    </row>
    <row r="55" spans="1:9">
      <c r="A55" s="1" t="s">
        <v>110</v>
      </c>
      <c r="B55" s="1" t="s">
        <v>273</v>
      </c>
      <c r="C55" s="1" t="s">
        <v>111</v>
      </c>
      <c r="D55" s="2">
        <v>76</v>
      </c>
      <c r="E55" s="2">
        <v>15</v>
      </c>
      <c r="F55" s="41">
        <f t="shared" si="8"/>
        <v>91</v>
      </c>
      <c r="G55" s="42">
        <f t="shared" si="9"/>
        <v>21</v>
      </c>
      <c r="H55" s="43">
        <f t="shared" si="10"/>
        <v>0.16483516483516483</v>
      </c>
      <c r="I55" s="2">
        <f t="shared" si="11"/>
        <v>68</v>
      </c>
    </row>
    <row r="56" spans="1:9">
      <c r="A56" s="1" t="s">
        <v>112</v>
      </c>
      <c r="B56" s="1" t="s">
        <v>273</v>
      </c>
      <c r="C56" s="1" t="s">
        <v>113</v>
      </c>
      <c r="D56" s="2">
        <v>69</v>
      </c>
      <c r="E56" s="2">
        <v>14</v>
      </c>
      <c r="F56" s="41">
        <f t="shared" si="8"/>
        <v>83</v>
      </c>
      <c r="G56" s="42">
        <f t="shared" si="9"/>
        <v>24</v>
      </c>
      <c r="H56" s="43">
        <f t="shared" si="10"/>
        <v>0.16867469879518071</v>
      </c>
      <c r="I56" s="2">
        <f t="shared" si="11"/>
        <v>66</v>
      </c>
    </row>
    <row r="57" spans="1:9">
      <c r="A57" s="1" t="s">
        <v>114</v>
      </c>
      <c r="B57" s="1" t="s">
        <v>274</v>
      </c>
      <c r="C57" s="1" t="s">
        <v>115</v>
      </c>
      <c r="D57" s="2">
        <v>28</v>
      </c>
      <c r="E57" s="2">
        <v>5</v>
      </c>
      <c r="F57" s="41">
        <f t="shared" si="8"/>
        <v>33</v>
      </c>
      <c r="G57" s="42">
        <f t="shared" si="9"/>
        <v>53</v>
      </c>
      <c r="H57" s="43">
        <f t="shared" si="10"/>
        <v>0.15151515151515152</v>
      </c>
      <c r="I57" s="2">
        <f t="shared" si="11"/>
        <v>71</v>
      </c>
    </row>
    <row r="58" spans="1:9">
      <c r="A58" s="1" t="s">
        <v>116</v>
      </c>
      <c r="B58" s="1" t="s">
        <v>272</v>
      </c>
      <c r="C58" s="1" t="s">
        <v>117</v>
      </c>
      <c r="D58" s="2">
        <v>30</v>
      </c>
      <c r="E58" s="2">
        <v>4</v>
      </c>
      <c r="F58" s="41">
        <f t="shared" si="8"/>
        <v>34</v>
      </c>
      <c r="G58" s="42">
        <f t="shared" si="9"/>
        <v>51</v>
      </c>
      <c r="H58" s="43">
        <f t="shared" si="10"/>
        <v>0.11764705882352941</v>
      </c>
      <c r="I58" s="2">
        <f t="shared" si="11"/>
        <v>73</v>
      </c>
    </row>
    <row r="59" spans="1:9">
      <c r="A59" s="1" t="s">
        <v>118</v>
      </c>
      <c r="B59" s="1" t="s">
        <v>268</v>
      </c>
      <c r="C59" s="1" t="s">
        <v>119</v>
      </c>
      <c r="D59" s="2">
        <v>355</v>
      </c>
      <c r="E59" s="2">
        <v>130</v>
      </c>
      <c r="F59" s="41">
        <f t="shared" si="8"/>
        <v>485</v>
      </c>
      <c r="G59" s="42">
        <f t="shared" si="9"/>
        <v>8</v>
      </c>
      <c r="H59" s="43">
        <f t="shared" si="10"/>
        <v>0.26804123711340205</v>
      </c>
      <c r="I59" s="2">
        <f t="shared" si="11"/>
        <v>47</v>
      </c>
    </row>
    <row r="60" spans="1:9">
      <c r="A60" s="1" t="s">
        <v>120</v>
      </c>
      <c r="B60" s="1" t="s">
        <v>270</v>
      </c>
      <c r="C60" s="1" t="s">
        <v>121</v>
      </c>
      <c r="D60" s="2">
        <v>38</v>
      </c>
      <c r="E60" s="2">
        <v>7</v>
      </c>
      <c r="F60" s="41">
        <f t="shared" si="8"/>
        <v>45</v>
      </c>
      <c r="G60" s="42">
        <f t="shared" si="9"/>
        <v>42</v>
      </c>
      <c r="H60" s="43">
        <f t="shared" si="10"/>
        <v>0.15555555555555556</v>
      </c>
      <c r="I60" s="2">
        <f t="shared" si="11"/>
        <v>70</v>
      </c>
    </row>
    <row r="61" spans="1:9">
      <c r="A61" s="1" t="s">
        <v>122</v>
      </c>
      <c r="B61" s="1" t="s">
        <v>269</v>
      </c>
      <c r="C61" s="1" t="s">
        <v>123</v>
      </c>
      <c r="D61" s="2">
        <v>2</v>
      </c>
      <c r="E61" s="2">
        <v>3</v>
      </c>
      <c r="F61" s="41">
        <f t="shared" si="8"/>
        <v>5</v>
      </c>
      <c r="G61" s="42">
        <f t="shared" si="9"/>
        <v>76</v>
      </c>
      <c r="H61" s="43">
        <f t="shared" si="10"/>
        <v>0.6</v>
      </c>
      <c r="I61" s="2">
        <f t="shared" si="11"/>
        <v>4</v>
      </c>
    </row>
    <row r="62" spans="1:9">
      <c r="A62" s="1" t="s">
        <v>124</v>
      </c>
      <c r="B62" s="1" t="s">
        <v>270</v>
      </c>
      <c r="C62" s="1" t="s">
        <v>125</v>
      </c>
      <c r="D62" s="2">
        <v>12</v>
      </c>
      <c r="E62" s="2">
        <v>1</v>
      </c>
      <c r="F62" s="41">
        <f t="shared" si="8"/>
        <v>13</v>
      </c>
      <c r="G62" s="42">
        <f t="shared" si="9"/>
        <v>67</v>
      </c>
      <c r="H62" s="43">
        <f t="shared" si="10"/>
        <v>7.6923076923076927E-2</v>
      </c>
      <c r="I62" s="2">
        <f t="shared" si="11"/>
        <v>76</v>
      </c>
    </row>
    <row r="63" spans="1:9">
      <c r="A63" s="1" t="s">
        <v>126</v>
      </c>
      <c r="B63" s="1" t="s">
        <v>273</v>
      </c>
      <c r="C63" s="1" t="s">
        <v>127</v>
      </c>
      <c r="D63" s="2">
        <v>46</v>
      </c>
      <c r="E63" s="2">
        <v>26</v>
      </c>
      <c r="F63" s="41">
        <f t="shared" si="8"/>
        <v>72</v>
      </c>
      <c r="G63" s="42">
        <f t="shared" si="9"/>
        <v>26</v>
      </c>
      <c r="H63" s="43">
        <f t="shared" si="10"/>
        <v>0.3611111111111111</v>
      </c>
      <c r="I63" s="2">
        <f t="shared" si="11"/>
        <v>20</v>
      </c>
    </row>
    <row r="64" spans="1:9">
      <c r="A64" s="1" t="s">
        <v>128</v>
      </c>
      <c r="B64" s="1" t="s">
        <v>271</v>
      </c>
      <c r="C64" s="1" t="s">
        <v>129</v>
      </c>
      <c r="D64" s="2">
        <v>5</v>
      </c>
      <c r="E64" s="2">
        <v>1</v>
      </c>
      <c r="F64" s="41">
        <f t="shared" si="8"/>
        <v>6</v>
      </c>
      <c r="G64" s="42">
        <f t="shared" si="9"/>
        <v>74</v>
      </c>
      <c r="H64" s="43">
        <f t="shared" si="10"/>
        <v>0.16666666666666666</v>
      </c>
      <c r="I64" s="2">
        <f t="shared" si="11"/>
        <v>67</v>
      </c>
    </row>
    <row r="65" spans="1:9">
      <c r="A65" s="1" t="s">
        <v>130</v>
      </c>
      <c r="B65" s="1" t="s">
        <v>272</v>
      </c>
      <c r="C65" s="1" t="s">
        <v>131</v>
      </c>
      <c r="D65" s="2">
        <v>16</v>
      </c>
      <c r="E65" s="2">
        <v>10</v>
      </c>
      <c r="F65" s="41">
        <f t="shared" si="8"/>
        <v>26</v>
      </c>
      <c r="G65" s="42">
        <f t="shared" si="9"/>
        <v>60</v>
      </c>
      <c r="H65" s="43">
        <f t="shared" si="10"/>
        <v>0.38461538461538464</v>
      </c>
      <c r="I65" s="2">
        <f t="shared" si="11"/>
        <v>18</v>
      </c>
    </row>
    <row r="66" spans="1:9">
      <c r="A66" s="1" t="s">
        <v>132</v>
      </c>
      <c r="B66" s="1" t="s">
        <v>268</v>
      </c>
      <c r="C66" s="1" t="s">
        <v>133</v>
      </c>
      <c r="D66" s="2">
        <v>635</v>
      </c>
      <c r="E66" s="2">
        <v>267</v>
      </c>
      <c r="F66" s="41">
        <f t="shared" si="8"/>
        <v>902</v>
      </c>
      <c r="G66" s="42">
        <f t="shared" si="9"/>
        <v>2</v>
      </c>
      <c r="H66" s="43">
        <f t="shared" si="10"/>
        <v>0.2960088691796009</v>
      </c>
      <c r="I66" s="2">
        <f t="shared" si="11"/>
        <v>36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46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21</v>
      </c>
      <c r="E68" s="2">
        <v>9</v>
      </c>
      <c r="F68" s="41">
        <f>SUM(D68:E68)</f>
        <v>30</v>
      </c>
      <c r="G68" s="42">
        <f>_xlfn.RANK.EQ(F68,$F$12:$F$97,0)</f>
        <v>55</v>
      </c>
      <c r="H68" s="43">
        <f>E68/F68</f>
        <v>0.3</v>
      </c>
      <c r="I68" s="2">
        <f>_xlfn.RANK.EQ(H68,$H$12:$H$97,0)</f>
        <v>34</v>
      </c>
    </row>
    <row r="69" spans="1:9">
      <c r="A69" s="1" t="s">
        <v>138</v>
      </c>
      <c r="B69" s="1" t="s">
        <v>268</v>
      </c>
      <c r="C69" s="1" t="s">
        <v>139</v>
      </c>
      <c r="D69" s="2">
        <v>488</v>
      </c>
      <c r="E69" s="2">
        <v>218</v>
      </c>
      <c r="F69" s="41">
        <f>SUM(D69:E69)</f>
        <v>706</v>
      </c>
      <c r="G69" s="42">
        <f>_xlfn.RANK.EQ(F69,$F$12:$F$97,0)</f>
        <v>3</v>
      </c>
      <c r="H69" s="43">
        <f>E69/F69</f>
        <v>0.30878186968838528</v>
      </c>
      <c r="I69" s="2">
        <f>_xlfn.RANK.EQ(H69,$H$12:$H$97,0)</f>
        <v>33</v>
      </c>
    </row>
    <row r="70" spans="1:9">
      <c r="A70" s="76" t="s">
        <v>140</v>
      </c>
      <c r="B70" s="76" t="s">
        <v>269</v>
      </c>
      <c r="C70" s="76" t="s">
        <v>141</v>
      </c>
      <c r="D70" s="44"/>
      <c r="E70" s="44"/>
      <c r="F70" s="45"/>
      <c r="G70" s="46"/>
      <c r="H70" s="47"/>
      <c r="I70" s="44"/>
    </row>
    <row r="71" spans="1:9">
      <c r="A71" s="1" t="s">
        <v>142</v>
      </c>
      <c r="B71" s="1" t="s">
        <v>268</v>
      </c>
      <c r="C71" s="1" t="s">
        <v>143</v>
      </c>
      <c r="D71" s="2">
        <v>203</v>
      </c>
      <c r="E71" s="2">
        <v>103</v>
      </c>
      <c r="F71" s="41">
        <f>SUM(D71:E71)</f>
        <v>306</v>
      </c>
      <c r="G71" s="42">
        <f>_xlfn.RANK.EQ(F71,$F$12:$F$97,0)</f>
        <v>10</v>
      </c>
      <c r="H71" s="43">
        <f>E71/F71</f>
        <v>0.33660130718954251</v>
      </c>
      <c r="I71" s="2">
        <f>_xlfn.RANK.EQ(H71,$H$12:$H$97,0)</f>
        <v>23</v>
      </c>
    </row>
    <row r="72" spans="1:9">
      <c r="A72" s="1" t="s">
        <v>144</v>
      </c>
      <c r="B72" s="1" t="s">
        <v>269</v>
      </c>
      <c r="C72" s="1" t="s">
        <v>145</v>
      </c>
      <c r="D72" s="2">
        <v>21</v>
      </c>
      <c r="E72" s="2">
        <v>18</v>
      </c>
      <c r="F72" s="41">
        <f>SUM(D72:E72)</f>
        <v>39</v>
      </c>
      <c r="G72" s="42">
        <f>_xlfn.RANK.EQ(F72,$F$12:$F$97,0)</f>
        <v>48</v>
      </c>
      <c r="H72" s="43">
        <f>E72/F72</f>
        <v>0.46153846153846156</v>
      </c>
      <c r="I72" s="2">
        <f>_xlfn.RANK.EQ(H72,$H$12:$H$97,0)</f>
        <v>9</v>
      </c>
    </row>
    <row r="73" spans="1:9">
      <c r="A73" s="76" t="s">
        <v>146</v>
      </c>
      <c r="B73" s="76" t="s">
        <v>269</v>
      </c>
      <c r="C73" s="76" t="s">
        <v>147</v>
      </c>
      <c r="D73" s="44"/>
      <c r="E73" s="44"/>
      <c r="F73" s="45"/>
      <c r="G73" s="46"/>
      <c r="H73" s="47"/>
      <c r="I73" s="44"/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12</v>
      </c>
      <c r="F74" s="41">
        <f t="shared" ref="F74:F82" si="12">SUM(D74:E74)</f>
        <v>12</v>
      </c>
      <c r="G74" s="42">
        <f t="shared" ref="G74:G82" si="13">_xlfn.RANK.EQ(F74,$F$12:$F$97,0)</f>
        <v>68</v>
      </c>
      <c r="H74" s="43">
        <f t="shared" ref="H74:H82" si="14">E74/F74</f>
        <v>1</v>
      </c>
      <c r="I74" s="2">
        <f t="shared" ref="I74:I82" si="15">_xlfn.RANK.EQ(H74,$H$12:$H$97,0)</f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48</v>
      </c>
      <c r="E75" s="2">
        <v>20</v>
      </c>
      <c r="F75" s="41">
        <f t="shared" si="12"/>
        <v>68</v>
      </c>
      <c r="G75" s="42">
        <f t="shared" si="13"/>
        <v>28</v>
      </c>
      <c r="H75" s="43">
        <f t="shared" si="14"/>
        <v>0.29411764705882354</v>
      </c>
      <c r="I75" s="2">
        <f t="shared" si="15"/>
        <v>37</v>
      </c>
    </row>
    <row r="76" spans="1:9">
      <c r="A76" s="1" t="s">
        <v>152</v>
      </c>
      <c r="B76" s="1" t="s">
        <v>274</v>
      </c>
      <c r="C76" s="1" t="s">
        <v>153</v>
      </c>
      <c r="D76" s="2">
        <v>9</v>
      </c>
      <c r="E76" s="2">
        <v>7</v>
      </c>
      <c r="F76" s="41">
        <f t="shared" si="12"/>
        <v>16</v>
      </c>
      <c r="G76" s="42">
        <f t="shared" si="13"/>
        <v>65</v>
      </c>
      <c r="H76" s="43">
        <f t="shared" si="14"/>
        <v>0.4375</v>
      </c>
      <c r="I76" s="2">
        <f t="shared" si="15"/>
        <v>11</v>
      </c>
    </row>
    <row r="77" spans="1:9">
      <c r="A77" s="1" t="s">
        <v>154</v>
      </c>
      <c r="B77" s="1" t="s">
        <v>273</v>
      </c>
      <c r="C77" s="1" t="s">
        <v>155</v>
      </c>
      <c r="D77" s="2">
        <v>47</v>
      </c>
      <c r="E77" s="2">
        <v>12</v>
      </c>
      <c r="F77" s="41">
        <f t="shared" si="12"/>
        <v>59</v>
      </c>
      <c r="G77" s="42">
        <f t="shared" si="13"/>
        <v>32</v>
      </c>
      <c r="H77" s="43">
        <f t="shared" si="14"/>
        <v>0.20338983050847459</v>
      </c>
      <c r="I77" s="2">
        <f t="shared" si="15"/>
        <v>59</v>
      </c>
    </row>
    <row r="78" spans="1:9">
      <c r="A78" s="1" t="s">
        <v>156</v>
      </c>
      <c r="B78" s="1" t="s">
        <v>273</v>
      </c>
      <c r="C78" s="1" t="s">
        <v>157</v>
      </c>
      <c r="D78" s="2">
        <v>26</v>
      </c>
      <c r="E78" s="2">
        <v>17</v>
      </c>
      <c r="F78" s="41">
        <f t="shared" si="12"/>
        <v>43</v>
      </c>
      <c r="G78" s="42">
        <f t="shared" si="13"/>
        <v>43</v>
      </c>
      <c r="H78" s="43">
        <f t="shared" si="14"/>
        <v>0.39534883720930231</v>
      </c>
      <c r="I78" s="2">
        <f t="shared" si="15"/>
        <v>15</v>
      </c>
    </row>
    <row r="79" spans="1:9">
      <c r="A79" s="1" t="s">
        <v>158</v>
      </c>
      <c r="B79" s="1" t="s">
        <v>268</v>
      </c>
      <c r="C79" s="1" t="s">
        <v>159</v>
      </c>
      <c r="D79" s="2">
        <v>134</v>
      </c>
      <c r="E79" s="2">
        <v>54</v>
      </c>
      <c r="F79" s="41">
        <f t="shared" si="12"/>
        <v>188</v>
      </c>
      <c r="G79" s="42">
        <f t="shared" si="13"/>
        <v>14</v>
      </c>
      <c r="H79" s="43">
        <f t="shared" si="14"/>
        <v>0.28723404255319152</v>
      </c>
      <c r="I79" s="2">
        <f t="shared" si="15"/>
        <v>40</v>
      </c>
    </row>
    <row r="80" spans="1:9">
      <c r="A80" s="1" t="s">
        <v>160</v>
      </c>
      <c r="B80" s="1" t="s">
        <v>268</v>
      </c>
      <c r="C80" s="1" t="s">
        <v>161</v>
      </c>
      <c r="D80" s="2">
        <v>210</v>
      </c>
      <c r="E80" s="2">
        <v>111</v>
      </c>
      <c r="F80" s="41">
        <f t="shared" si="12"/>
        <v>321</v>
      </c>
      <c r="G80" s="42">
        <f t="shared" si="13"/>
        <v>9</v>
      </c>
      <c r="H80" s="43">
        <f t="shared" si="14"/>
        <v>0.34579439252336447</v>
      </c>
      <c r="I80" s="2">
        <f t="shared" si="15"/>
        <v>22</v>
      </c>
    </row>
    <row r="81" spans="1:9">
      <c r="A81" s="1" t="s">
        <v>162</v>
      </c>
      <c r="B81" s="1" t="s">
        <v>273</v>
      </c>
      <c r="C81" s="1" t="s">
        <v>163</v>
      </c>
      <c r="D81" s="2">
        <v>50</v>
      </c>
      <c r="E81" s="2">
        <v>20</v>
      </c>
      <c r="F81" s="41">
        <f t="shared" si="12"/>
        <v>70</v>
      </c>
      <c r="G81" s="42">
        <f t="shared" si="13"/>
        <v>27</v>
      </c>
      <c r="H81" s="43">
        <f t="shared" si="14"/>
        <v>0.2857142857142857</v>
      </c>
      <c r="I81" s="2">
        <f t="shared" si="15"/>
        <v>41</v>
      </c>
    </row>
    <row r="82" spans="1:9">
      <c r="A82" s="1" t="s">
        <v>164</v>
      </c>
      <c r="B82" s="1" t="s">
        <v>273</v>
      </c>
      <c r="C82" s="1" t="s">
        <v>165</v>
      </c>
      <c r="D82" s="2">
        <v>57</v>
      </c>
      <c r="E82" s="2">
        <v>38</v>
      </c>
      <c r="F82" s="41">
        <f t="shared" si="12"/>
        <v>95</v>
      </c>
      <c r="G82" s="42">
        <f t="shared" si="13"/>
        <v>20</v>
      </c>
      <c r="H82" s="43">
        <f t="shared" si="14"/>
        <v>0.4</v>
      </c>
      <c r="I82" s="2">
        <f t="shared" si="15"/>
        <v>14</v>
      </c>
    </row>
    <row r="83" spans="1:9">
      <c r="A83" s="76" t="s">
        <v>166</v>
      </c>
      <c r="B83" s="76" t="s">
        <v>269</v>
      </c>
      <c r="C83" s="76" t="s">
        <v>167</v>
      </c>
      <c r="D83" s="44"/>
      <c r="E83" s="44"/>
      <c r="F83" s="45"/>
      <c r="G83" s="46"/>
      <c r="H83" s="47"/>
      <c r="I83" s="44"/>
    </row>
    <row r="84" spans="1:9">
      <c r="A84" s="1" t="s">
        <v>168</v>
      </c>
      <c r="B84" s="1" t="s">
        <v>273</v>
      </c>
      <c r="C84" s="1" t="s">
        <v>169</v>
      </c>
      <c r="D84" s="2">
        <v>28</v>
      </c>
      <c r="E84" s="2">
        <v>7</v>
      </c>
      <c r="F84" s="41">
        <f>SUM(D84:E84)</f>
        <v>35</v>
      </c>
      <c r="G84" s="42">
        <f>_xlfn.RANK.EQ(F84,$F$12:$F$97,0)</f>
        <v>50</v>
      </c>
      <c r="H84" s="43">
        <f>E84/F84</f>
        <v>0.2</v>
      </c>
      <c r="I84" s="2">
        <f>_xlfn.RANK.EQ(H84,$H$12:$H$97,0)</f>
        <v>61</v>
      </c>
    </row>
    <row r="85" spans="1:9">
      <c r="A85" s="1" t="s">
        <v>170</v>
      </c>
      <c r="B85" s="1" t="s">
        <v>273</v>
      </c>
      <c r="C85" s="1" t="s">
        <v>171</v>
      </c>
      <c r="D85" s="2">
        <v>42</v>
      </c>
      <c r="E85" s="2">
        <v>16</v>
      </c>
      <c r="F85" s="41">
        <f>SUM(D85:E85)</f>
        <v>58</v>
      </c>
      <c r="G85" s="42">
        <f>_xlfn.RANK.EQ(F85,$F$12:$F$97,0)</f>
        <v>33</v>
      </c>
      <c r="H85" s="43">
        <f>E85/F85</f>
        <v>0.27586206896551724</v>
      </c>
      <c r="I85" s="2">
        <f>_xlfn.RANK.EQ(H85,$H$12:$H$97,0)</f>
        <v>45</v>
      </c>
    </row>
    <row r="86" spans="1:9">
      <c r="A86" s="13" t="s">
        <v>172</v>
      </c>
      <c r="B86" s="13" t="s">
        <v>273</v>
      </c>
      <c r="C86" s="13" t="s">
        <v>173</v>
      </c>
      <c r="D86" s="48">
        <v>17</v>
      </c>
      <c r="E86" s="48">
        <v>9</v>
      </c>
      <c r="F86" s="49">
        <f>SUM(D86:E86)</f>
        <v>26</v>
      </c>
      <c r="G86" s="50">
        <f>_xlfn.RANK.EQ(F86,$F$12:$F$97,0)</f>
        <v>60</v>
      </c>
      <c r="H86" s="51">
        <f>E86/F86</f>
        <v>0.34615384615384615</v>
      </c>
      <c r="I86" s="48">
        <f>_xlfn.RANK.EQ(H86,$H$12:$H$97,0)</f>
        <v>21</v>
      </c>
    </row>
    <row r="87" spans="1:9">
      <c r="A87" s="1" t="s">
        <v>174</v>
      </c>
      <c r="B87" s="1" t="s">
        <v>270</v>
      </c>
      <c r="C87" s="1" t="s">
        <v>175</v>
      </c>
      <c r="D87" s="2">
        <v>19</v>
      </c>
      <c r="E87" s="2">
        <v>6</v>
      </c>
      <c r="F87" s="41">
        <f>SUM(D87:E87)</f>
        <v>25</v>
      </c>
      <c r="G87" s="42">
        <f>_xlfn.RANK.EQ(F87,$F$12:$F$97,0)</f>
        <v>62</v>
      </c>
      <c r="H87" s="43">
        <f>E87/F87</f>
        <v>0.24</v>
      </c>
      <c r="I87" s="2">
        <f>_xlfn.RANK.EQ(H87,$H$12:$H$97,0)</f>
        <v>54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46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382</v>
      </c>
      <c r="E89" s="2">
        <v>142</v>
      </c>
      <c r="F89" s="41">
        <f t="shared" ref="F89:F97" si="16">SUM(D89:E89)</f>
        <v>524</v>
      </c>
      <c r="G89" s="42">
        <f t="shared" ref="G89:G97" si="17">_xlfn.RANK.EQ(F89,$F$12:$F$97,0)</f>
        <v>6</v>
      </c>
      <c r="H89" s="43">
        <f t="shared" ref="H89:H97" si="18">E89/F89</f>
        <v>0.27099236641221375</v>
      </c>
      <c r="I89" s="2">
        <f t="shared" ref="I89:I97" si="19">_xlfn.RANK.EQ(H89,$H$12:$H$97,0)</f>
        <v>46</v>
      </c>
    </row>
    <row r="90" spans="1:9">
      <c r="A90" s="1" t="s">
        <v>180</v>
      </c>
      <c r="B90" s="1" t="s">
        <v>273</v>
      </c>
      <c r="C90" s="1" t="s">
        <v>181</v>
      </c>
      <c r="D90" s="2">
        <v>20</v>
      </c>
      <c r="E90" s="2">
        <v>7</v>
      </c>
      <c r="F90" s="41">
        <f t="shared" si="16"/>
        <v>27</v>
      </c>
      <c r="G90" s="42">
        <f t="shared" si="17"/>
        <v>59</v>
      </c>
      <c r="H90" s="43">
        <f t="shared" si="18"/>
        <v>0.25925925925925924</v>
      </c>
      <c r="I90" s="2">
        <f t="shared" si="19"/>
        <v>51</v>
      </c>
    </row>
    <row r="91" spans="1:9">
      <c r="A91" s="1" t="s">
        <v>182</v>
      </c>
      <c r="B91" s="1" t="s">
        <v>273</v>
      </c>
      <c r="C91" s="1" t="s">
        <v>183</v>
      </c>
      <c r="D91" s="2">
        <v>79</v>
      </c>
      <c r="E91" s="2">
        <v>39</v>
      </c>
      <c r="F91" s="41">
        <f t="shared" si="16"/>
        <v>118</v>
      </c>
      <c r="G91" s="42">
        <f t="shared" si="17"/>
        <v>19</v>
      </c>
      <c r="H91" s="43">
        <f t="shared" si="18"/>
        <v>0.33050847457627119</v>
      </c>
      <c r="I91" s="2">
        <f t="shared" si="19"/>
        <v>24</v>
      </c>
    </row>
    <row r="92" spans="1:9">
      <c r="A92" s="1" t="s">
        <v>184</v>
      </c>
      <c r="B92" s="1" t="s">
        <v>273</v>
      </c>
      <c r="C92" s="1" t="s">
        <v>185</v>
      </c>
      <c r="D92" s="2">
        <v>95</v>
      </c>
      <c r="E92" s="2">
        <v>44</v>
      </c>
      <c r="F92" s="41">
        <f t="shared" si="16"/>
        <v>139</v>
      </c>
      <c r="G92" s="42">
        <f t="shared" si="17"/>
        <v>16</v>
      </c>
      <c r="H92" s="43">
        <f t="shared" si="18"/>
        <v>0.31654676258992803</v>
      </c>
      <c r="I92" s="2">
        <f t="shared" si="19"/>
        <v>28</v>
      </c>
    </row>
    <row r="93" spans="1:9">
      <c r="A93" s="1" t="s">
        <v>186</v>
      </c>
      <c r="B93" s="1" t="s">
        <v>273</v>
      </c>
      <c r="C93" s="1" t="s">
        <v>187</v>
      </c>
      <c r="D93" s="2">
        <v>20</v>
      </c>
      <c r="E93" s="2">
        <v>8</v>
      </c>
      <c r="F93" s="41">
        <f t="shared" si="16"/>
        <v>28</v>
      </c>
      <c r="G93" s="42">
        <f t="shared" si="17"/>
        <v>57</v>
      </c>
      <c r="H93" s="43">
        <f t="shared" si="18"/>
        <v>0.2857142857142857</v>
      </c>
      <c r="I93" s="2">
        <f t="shared" si="19"/>
        <v>41</v>
      </c>
    </row>
    <row r="94" spans="1:9">
      <c r="A94" s="1" t="s">
        <v>188</v>
      </c>
      <c r="B94" s="1" t="s">
        <v>273</v>
      </c>
      <c r="C94" s="1" t="s">
        <v>189</v>
      </c>
      <c r="D94" s="2">
        <v>22</v>
      </c>
      <c r="E94" s="2">
        <v>20</v>
      </c>
      <c r="F94" s="41">
        <f t="shared" si="16"/>
        <v>42</v>
      </c>
      <c r="G94" s="42">
        <f t="shared" si="17"/>
        <v>45</v>
      </c>
      <c r="H94" s="43">
        <f t="shared" si="18"/>
        <v>0.47619047619047616</v>
      </c>
      <c r="I94" s="2">
        <f t="shared" si="19"/>
        <v>8</v>
      </c>
    </row>
    <row r="95" spans="1:9">
      <c r="A95" s="1" t="s">
        <v>190</v>
      </c>
      <c r="B95" s="1" t="s">
        <v>273</v>
      </c>
      <c r="C95" s="1" t="s">
        <v>191</v>
      </c>
      <c r="D95" s="2">
        <v>71</v>
      </c>
      <c r="E95" s="2">
        <v>19</v>
      </c>
      <c r="F95" s="41">
        <f t="shared" si="16"/>
        <v>90</v>
      </c>
      <c r="G95" s="42">
        <f t="shared" si="17"/>
        <v>22</v>
      </c>
      <c r="H95" s="43">
        <f t="shared" si="18"/>
        <v>0.21111111111111111</v>
      </c>
      <c r="I95" s="2">
        <f t="shared" si="19"/>
        <v>58</v>
      </c>
    </row>
    <row r="96" spans="1:9">
      <c r="A96" s="1" t="s">
        <v>192</v>
      </c>
      <c r="B96" s="1" t="s">
        <v>270</v>
      </c>
      <c r="C96" s="1" t="s">
        <v>193</v>
      </c>
      <c r="D96" s="2">
        <v>7</v>
      </c>
      <c r="E96" s="2">
        <v>2</v>
      </c>
      <c r="F96" s="41">
        <f t="shared" si="16"/>
        <v>9</v>
      </c>
      <c r="G96" s="42">
        <f t="shared" si="17"/>
        <v>70</v>
      </c>
      <c r="H96" s="43">
        <f t="shared" si="18"/>
        <v>0.22222222222222221</v>
      </c>
      <c r="I96" s="2">
        <f t="shared" si="19"/>
        <v>56</v>
      </c>
    </row>
    <row r="97" spans="1:9">
      <c r="A97" s="1" t="s">
        <v>194</v>
      </c>
      <c r="B97" s="1" t="s">
        <v>273</v>
      </c>
      <c r="C97" s="1" t="s">
        <v>195</v>
      </c>
      <c r="D97" s="2">
        <v>27</v>
      </c>
      <c r="E97" s="2">
        <v>16</v>
      </c>
      <c r="F97" s="41">
        <f t="shared" si="16"/>
        <v>43</v>
      </c>
      <c r="G97" s="42">
        <f t="shared" si="17"/>
        <v>43</v>
      </c>
      <c r="H97" s="43">
        <f t="shared" si="18"/>
        <v>0.37209302325581395</v>
      </c>
      <c r="I97" s="2">
        <f t="shared" si="19"/>
        <v>19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7062</v>
      </c>
      <c r="E99" s="267">
        <f t="shared" ref="E99:F99" si="20">SUM(E12:E97)</f>
        <v>2953</v>
      </c>
      <c r="F99" s="268">
        <f t="shared" si="20"/>
        <v>10015</v>
      </c>
    </row>
  </sheetData>
  <autoFilter ref="A11:I11" xr:uid="{00000000-0009-0000-0000-00002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0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241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/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25</v>
      </c>
      <c r="E6" s="53">
        <f>INDEX(E12:E97,MATCH(C6,C12:C97,0),0)</f>
        <v>8</v>
      </c>
      <c r="F6" s="53">
        <f>SUM(D6:E6)</f>
        <v>33</v>
      </c>
      <c r="G6" s="54">
        <f>_xlfn.RANK.EQ(F6,$F$12:$F$97,0)</f>
        <v>52</v>
      </c>
      <c r="H6" s="55">
        <f>E6/F6</f>
        <v>0.24242424242424243</v>
      </c>
      <c r="I6" s="56">
        <f>_xlfn.RANK.EQ(H6,$H$12:$H$97,0)</f>
        <v>55</v>
      </c>
    </row>
    <row r="7" spans="1:13">
      <c r="C7" s="24" t="s">
        <v>20</v>
      </c>
      <c r="D7" s="97">
        <f>ROUND(SUMIF($B$12:$B$97,"G",D12:D97)/(COUNTIFS(B12:B97,"G",D12:D97,"&lt;&gt;")),1)</f>
        <v>47.3</v>
      </c>
      <c r="E7" s="98">
        <f>ROUND(SUMIF($B$12:$B$97,"G",E12:E97)/(COUNTIFS(B12:B97,"G",D12:D97,"&lt;&gt;")),1)</f>
        <v>18.2</v>
      </c>
      <c r="F7" s="98">
        <f>ROUND(SUM(D7:E7),1)</f>
        <v>65.5</v>
      </c>
      <c r="G7" s="26"/>
      <c r="H7" s="27">
        <f>E7/F7</f>
        <v>0.27786259541984731</v>
      </c>
      <c r="I7" s="28"/>
    </row>
    <row r="8" spans="1:13" ht="14.25" thickBot="1">
      <c r="C8" s="29" t="s">
        <v>21</v>
      </c>
      <c r="D8" s="99">
        <f>ROUND(AVERAGE(D12:D97),1)</f>
        <v>88</v>
      </c>
      <c r="E8" s="100">
        <f>ROUND(AVERAGE(E12:E97),1)</f>
        <v>39.6</v>
      </c>
      <c r="F8" s="100">
        <f>ROUND(SUM(D8:E8),1)</f>
        <v>127.6</v>
      </c>
      <c r="G8" s="32"/>
      <c r="H8" s="33">
        <f>E8/F8</f>
        <v>0.31034482758620691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2022年度（基準日：５月１日）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310</v>
      </c>
      <c r="E12" s="2">
        <v>135</v>
      </c>
      <c r="F12" s="41">
        <f>SUM(D12:E12)</f>
        <v>445</v>
      </c>
      <c r="G12" s="42">
        <f>_xlfn.RANK.EQ(F12,$F$12:$F$97,0)</f>
        <v>8</v>
      </c>
      <c r="H12" s="43">
        <f>E12/F12</f>
        <v>0.30337078651685395</v>
      </c>
      <c r="I12" s="2">
        <f>_xlfn.RANK.EQ(H12,$H$12:$H$97,0)</f>
        <v>33</v>
      </c>
    </row>
    <row r="13" spans="1:13">
      <c r="A13" s="76" t="s">
        <v>26</v>
      </c>
      <c r="B13" s="76" t="s">
        <v>269</v>
      </c>
      <c r="C13" s="76" t="s">
        <v>27</v>
      </c>
      <c r="D13" s="44"/>
      <c r="E13" s="44"/>
      <c r="F13" s="45"/>
      <c r="G13" s="46"/>
      <c r="H13" s="47"/>
      <c r="I13" s="44"/>
    </row>
    <row r="14" spans="1:13">
      <c r="A14" s="1" t="s">
        <v>28</v>
      </c>
      <c r="B14" s="1" t="s">
        <v>270</v>
      </c>
      <c r="C14" s="1" t="s">
        <v>29</v>
      </c>
      <c r="D14" s="2">
        <v>7</v>
      </c>
      <c r="E14" s="2">
        <v>1</v>
      </c>
      <c r="F14" s="41">
        <f t="shared" ref="F14:F21" si="0">SUM(D14:E14)</f>
        <v>8</v>
      </c>
      <c r="G14" s="42">
        <f t="shared" ref="G14:G21" si="1">_xlfn.RANK.EQ(F14,$F$12:$F$97,0)</f>
        <v>71</v>
      </c>
      <c r="H14" s="43">
        <f t="shared" ref="H14:H21" si="2">E14/F14</f>
        <v>0.125</v>
      </c>
      <c r="I14" s="2">
        <f t="shared" ref="I14:I21" si="3">_xlfn.RANK.EQ(H14,$H$12:$H$97,0)</f>
        <v>75</v>
      </c>
    </row>
    <row r="15" spans="1:13">
      <c r="A15" s="1" t="s">
        <v>30</v>
      </c>
      <c r="B15" s="1" t="s">
        <v>271</v>
      </c>
      <c r="C15" s="1" t="s">
        <v>31</v>
      </c>
      <c r="D15" s="2">
        <v>2</v>
      </c>
      <c r="E15" s="2">
        <v>0</v>
      </c>
      <c r="F15" s="41">
        <f t="shared" si="0"/>
        <v>2</v>
      </c>
      <c r="G15" s="42">
        <f t="shared" si="1"/>
        <v>77</v>
      </c>
      <c r="H15" s="43">
        <f t="shared" si="2"/>
        <v>0</v>
      </c>
      <c r="I15" s="2">
        <f t="shared" si="3"/>
        <v>77</v>
      </c>
    </row>
    <row r="16" spans="1:13">
      <c r="A16" s="1" t="s">
        <v>32</v>
      </c>
      <c r="B16" s="1" t="s">
        <v>270</v>
      </c>
      <c r="C16" s="1" t="s">
        <v>33</v>
      </c>
      <c r="D16" s="2">
        <v>4</v>
      </c>
      <c r="E16" s="2">
        <v>5</v>
      </c>
      <c r="F16" s="41">
        <f t="shared" si="0"/>
        <v>9</v>
      </c>
      <c r="G16" s="42">
        <f t="shared" si="1"/>
        <v>69</v>
      </c>
      <c r="H16" s="43">
        <f t="shared" si="2"/>
        <v>0.55555555555555558</v>
      </c>
      <c r="I16" s="2">
        <f t="shared" si="3"/>
        <v>7</v>
      </c>
    </row>
    <row r="17" spans="1:9">
      <c r="A17" s="1" t="s">
        <v>34</v>
      </c>
      <c r="B17" s="1" t="s">
        <v>270</v>
      </c>
      <c r="C17" s="1" t="s">
        <v>35</v>
      </c>
      <c r="D17" s="2">
        <v>6</v>
      </c>
      <c r="E17" s="2">
        <v>2</v>
      </c>
      <c r="F17" s="41">
        <f t="shared" si="0"/>
        <v>8</v>
      </c>
      <c r="G17" s="42">
        <f t="shared" si="1"/>
        <v>71</v>
      </c>
      <c r="H17" s="43">
        <f t="shared" si="2"/>
        <v>0.25</v>
      </c>
      <c r="I17" s="2">
        <f t="shared" si="3"/>
        <v>52</v>
      </c>
    </row>
    <row r="18" spans="1:9">
      <c r="A18" s="1" t="s">
        <v>36</v>
      </c>
      <c r="B18" s="1" t="s">
        <v>272</v>
      </c>
      <c r="C18" s="1" t="s">
        <v>37</v>
      </c>
      <c r="D18" s="2">
        <v>13</v>
      </c>
      <c r="E18" s="2">
        <v>5</v>
      </c>
      <c r="F18" s="41">
        <f t="shared" si="0"/>
        <v>18</v>
      </c>
      <c r="G18" s="42">
        <f t="shared" si="1"/>
        <v>64</v>
      </c>
      <c r="H18" s="43">
        <f t="shared" si="2"/>
        <v>0.27777777777777779</v>
      </c>
      <c r="I18" s="2">
        <f t="shared" si="3"/>
        <v>44</v>
      </c>
    </row>
    <row r="19" spans="1:9">
      <c r="A19" s="1" t="s">
        <v>38</v>
      </c>
      <c r="B19" s="1" t="s">
        <v>273</v>
      </c>
      <c r="C19" s="1" t="s">
        <v>39</v>
      </c>
      <c r="D19" s="2">
        <v>52</v>
      </c>
      <c r="E19" s="2">
        <v>31</v>
      </c>
      <c r="F19" s="41">
        <f t="shared" si="0"/>
        <v>83</v>
      </c>
      <c r="G19" s="42">
        <f t="shared" si="1"/>
        <v>24</v>
      </c>
      <c r="H19" s="43">
        <f t="shared" si="2"/>
        <v>0.37349397590361444</v>
      </c>
      <c r="I19" s="2">
        <f t="shared" si="3"/>
        <v>17</v>
      </c>
    </row>
    <row r="20" spans="1:9">
      <c r="A20" s="1" t="s">
        <v>40</v>
      </c>
      <c r="B20" s="1" t="s">
        <v>274</v>
      </c>
      <c r="C20" s="1" t="s">
        <v>41</v>
      </c>
      <c r="D20" s="2">
        <v>20</v>
      </c>
      <c r="E20" s="2">
        <v>7</v>
      </c>
      <c r="F20" s="41">
        <f t="shared" si="0"/>
        <v>27</v>
      </c>
      <c r="G20" s="42">
        <f t="shared" si="1"/>
        <v>55</v>
      </c>
      <c r="H20" s="43">
        <f t="shared" si="2"/>
        <v>0.25925925925925924</v>
      </c>
      <c r="I20" s="2">
        <f t="shared" si="3"/>
        <v>51</v>
      </c>
    </row>
    <row r="21" spans="1:9">
      <c r="A21" s="1" t="s">
        <v>42</v>
      </c>
      <c r="B21" s="1" t="s">
        <v>268</v>
      </c>
      <c r="C21" s="1" t="s">
        <v>43</v>
      </c>
      <c r="D21" s="2">
        <v>371</v>
      </c>
      <c r="E21" s="2">
        <v>148</v>
      </c>
      <c r="F21" s="41">
        <f t="shared" si="0"/>
        <v>519</v>
      </c>
      <c r="G21" s="42">
        <f t="shared" si="1"/>
        <v>6</v>
      </c>
      <c r="H21" s="43">
        <f t="shared" si="2"/>
        <v>0.28516377649325625</v>
      </c>
      <c r="I21" s="2">
        <f t="shared" si="3"/>
        <v>41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46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41</v>
      </c>
      <c r="E23" s="2">
        <v>16</v>
      </c>
      <c r="F23" s="41">
        <f>SUM(D23:E23)</f>
        <v>57</v>
      </c>
      <c r="G23" s="42">
        <f>_xlfn.RANK.EQ(F23,$F$12:$F$97,0)</f>
        <v>31</v>
      </c>
      <c r="H23" s="43">
        <f>E23/F23</f>
        <v>0.2807017543859649</v>
      </c>
      <c r="I23" s="2">
        <f>_xlfn.RANK.EQ(H23,$H$12:$H$97,0)</f>
        <v>42</v>
      </c>
    </row>
    <row r="24" spans="1:9">
      <c r="A24" s="1" t="s">
        <v>48</v>
      </c>
      <c r="B24" s="1" t="s">
        <v>273</v>
      </c>
      <c r="C24" s="1" t="s">
        <v>49</v>
      </c>
      <c r="D24" s="2">
        <v>39</v>
      </c>
      <c r="E24" s="2">
        <v>7</v>
      </c>
      <c r="F24" s="41">
        <f>SUM(D24:E24)</f>
        <v>46</v>
      </c>
      <c r="G24" s="42">
        <f>_xlfn.RANK.EQ(F24,$F$12:$F$97,0)</f>
        <v>39</v>
      </c>
      <c r="H24" s="43">
        <f>E24/F24</f>
        <v>0.15217391304347827</v>
      </c>
      <c r="I24" s="2">
        <f>_xlfn.RANK.EQ(H24,$H$12:$H$97,0)</f>
        <v>71</v>
      </c>
    </row>
    <row r="25" spans="1:9">
      <c r="A25" s="1" t="s">
        <v>50</v>
      </c>
      <c r="B25" s="1" t="s">
        <v>271</v>
      </c>
      <c r="C25" s="1" t="s">
        <v>51</v>
      </c>
      <c r="D25" s="2">
        <v>2</v>
      </c>
      <c r="E25" s="2">
        <v>3</v>
      </c>
      <c r="F25" s="41">
        <f>SUM(D25:E25)</f>
        <v>5</v>
      </c>
      <c r="G25" s="42">
        <f>_xlfn.RANK.EQ(F25,$F$12:$F$97,0)</f>
        <v>74</v>
      </c>
      <c r="H25" s="43">
        <f>E25/F25</f>
        <v>0.6</v>
      </c>
      <c r="I25" s="2">
        <f>_xlfn.RANK.EQ(H25,$H$12:$H$97,0)</f>
        <v>3</v>
      </c>
    </row>
    <row r="26" spans="1:9">
      <c r="A26" s="1" t="s">
        <v>52</v>
      </c>
      <c r="B26" s="1" t="s">
        <v>274</v>
      </c>
      <c r="C26" s="1" t="s">
        <v>53</v>
      </c>
      <c r="D26" s="2">
        <v>21</v>
      </c>
      <c r="E26" s="2">
        <v>1</v>
      </c>
      <c r="F26" s="41">
        <f>SUM(D26:E26)</f>
        <v>22</v>
      </c>
      <c r="G26" s="42">
        <f>_xlfn.RANK.EQ(F26,$F$12:$F$97,0)</f>
        <v>60</v>
      </c>
      <c r="H26" s="43">
        <f>E26/F26</f>
        <v>4.5454545454545456E-2</v>
      </c>
      <c r="I26" s="2">
        <f>_xlfn.RANK.EQ(H26,$H$12:$H$97,0)</f>
        <v>76</v>
      </c>
    </row>
    <row r="27" spans="1:9">
      <c r="A27" s="1" t="s">
        <v>54</v>
      </c>
      <c r="B27" s="1" t="s">
        <v>268</v>
      </c>
      <c r="C27" s="1" t="s">
        <v>55</v>
      </c>
      <c r="D27" s="2">
        <v>377</v>
      </c>
      <c r="E27" s="2">
        <v>209</v>
      </c>
      <c r="F27" s="41">
        <f>SUM(D27:E27)</f>
        <v>586</v>
      </c>
      <c r="G27" s="42">
        <f>_xlfn.RANK.EQ(F27,$F$12:$F$97,0)</f>
        <v>4</v>
      </c>
      <c r="H27" s="43">
        <f>E27/F27</f>
        <v>0.35665529010238906</v>
      </c>
      <c r="I27" s="2">
        <f>_xlfn.RANK.EQ(H27,$H$12:$H$97,0)</f>
        <v>20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13</v>
      </c>
      <c r="E29" s="2">
        <v>8</v>
      </c>
      <c r="F29" s="41">
        <f t="shared" ref="F29:F48" si="4">SUM(D29:E29)</f>
        <v>21</v>
      </c>
      <c r="G29" s="42">
        <f t="shared" ref="G29:G48" si="5">_xlfn.RANK.EQ(F29,$F$12:$F$97,0)</f>
        <v>62</v>
      </c>
      <c r="H29" s="43">
        <f t="shared" ref="H29:H48" si="6">E29/F29</f>
        <v>0.38095238095238093</v>
      </c>
      <c r="I29" s="2">
        <f t="shared" ref="I29:I48" si="7">_xlfn.RANK.EQ(H29,$H$12:$H$97,0)</f>
        <v>16</v>
      </c>
    </row>
    <row r="30" spans="1:9">
      <c r="A30" s="1" t="s">
        <v>60</v>
      </c>
      <c r="B30" s="1" t="s">
        <v>273</v>
      </c>
      <c r="C30" s="1" t="s">
        <v>61</v>
      </c>
      <c r="D30" s="2">
        <v>39</v>
      </c>
      <c r="E30" s="2">
        <v>19</v>
      </c>
      <c r="F30" s="41">
        <f t="shared" si="4"/>
        <v>58</v>
      </c>
      <c r="G30" s="42">
        <f t="shared" si="5"/>
        <v>29</v>
      </c>
      <c r="H30" s="43">
        <f t="shared" si="6"/>
        <v>0.32758620689655171</v>
      </c>
      <c r="I30" s="2">
        <f t="shared" si="7"/>
        <v>28</v>
      </c>
    </row>
    <row r="31" spans="1:9">
      <c r="A31" s="1" t="s">
        <v>62</v>
      </c>
      <c r="B31" s="1" t="s">
        <v>274</v>
      </c>
      <c r="C31" s="1" t="s">
        <v>63</v>
      </c>
      <c r="D31" s="2">
        <v>24</v>
      </c>
      <c r="E31" s="2">
        <v>7</v>
      </c>
      <c r="F31" s="41">
        <f t="shared" si="4"/>
        <v>31</v>
      </c>
      <c r="G31" s="42">
        <f t="shared" si="5"/>
        <v>53</v>
      </c>
      <c r="H31" s="43">
        <f t="shared" si="6"/>
        <v>0.22580645161290322</v>
      </c>
      <c r="I31" s="2">
        <f t="shared" si="7"/>
        <v>60</v>
      </c>
    </row>
    <row r="32" spans="1:9">
      <c r="A32" s="1" t="s">
        <v>64</v>
      </c>
      <c r="B32" s="1" t="s">
        <v>268</v>
      </c>
      <c r="C32" s="1" t="s">
        <v>65</v>
      </c>
      <c r="D32" s="2">
        <v>126</v>
      </c>
      <c r="E32" s="2">
        <v>80</v>
      </c>
      <c r="F32" s="41">
        <f t="shared" si="4"/>
        <v>206</v>
      </c>
      <c r="G32" s="42">
        <f t="shared" si="5"/>
        <v>14</v>
      </c>
      <c r="H32" s="43">
        <f t="shared" si="6"/>
        <v>0.38834951456310679</v>
      </c>
      <c r="I32" s="2">
        <f t="shared" si="7"/>
        <v>13</v>
      </c>
    </row>
    <row r="33" spans="1:9">
      <c r="A33" s="1" t="s">
        <v>66</v>
      </c>
      <c r="B33" s="1" t="s">
        <v>268</v>
      </c>
      <c r="C33" s="1" t="s">
        <v>67</v>
      </c>
      <c r="D33" s="2">
        <v>865</v>
      </c>
      <c r="E33" s="2">
        <v>347</v>
      </c>
      <c r="F33" s="41">
        <f t="shared" si="4"/>
        <v>1212</v>
      </c>
      <c r="G33" s="42">
        <f t="shared" si="5"/>
        <v>1</v>
      </c>
      <c r="H33" s="43">
        <f t="shared" si="6"/>
        <v>0.2863036303630363</v>
      </c>
      <c r="I33" s="2">
        <f t="shared" si="7"/>
        <v>39</v>
      </c>
    </row>
    <row r="34" spans="1:9">
      <c r="A34" s="1" t="s">
        <v>68</v>
      </c>
      <c r="B34" s="1" t="s">
        <v>272</v>
      </c>
      <c r="C34" s="1" t="s">
        <v>69</v>
      </c>
      <c r="D34" s="2">
        <v>120</v>
      </c>
      <c r="E34" s="2">
        <v>105</v>
      </c>
      <c r="F34" s="41">
        <f t="shared" si="4"/>
        <v>225</v>
      </c>
      <c r="G34" s="42">
        <f t="shared" si="5"/>
        <v>13</v>
      </c>
      <c r="H34" s="43">
        <f t="shared" si="6"/>
        <v>0.46666666666666667</v>
      </c>
      <c r="I34" s="2">
        <f t="shared" si="7"/>
        <v>9</v>
      </c>
    </row>
    <row r="35" spans="1:9">
      <c r="A35" s="1" t="s">
        <v>70</v>
      </c>
      <c r="B35" s="1" t="s">
        <v>271</v>
      </c>
      <c r="C35" s="1" t="s">
        <v>71</v>
      </c>
      <c r="D35" s="2">
        <v>14</v>
      </c>
      <c r="E35" s="2">
        <v>21</v>
      </c>
      <c r="F35" s="41">
        <f t="shared" si="4"/>
        <v>35</v>
      </c>
      <c r="G35" s="42">
        <f t="shared" si="5"/>
        <v>49</v>
      </c>
      <c r="H35" s="43">
        <f t="shared" si="6"/>
        <v>0.6</v>
      </c>
      <c r="I35" s="2">
        <f t="shared" si="7"/>
        <v>3</v>
      </c>
    </row>
    <row r="36" spans="1:9">
      <c r="A36" s="1" t="s">
        <v>72</v>
      </c>
      <c r="B36" s="1" t="s">
        <v>271</v>
      </c>
      <c r="C36" s="1" t="s">
        <v>73</v>
      </c>
      <c r="D36" s="2">
        <v>23</v>
      </c>
      <c r="E36" s="2">
        <v>32</v>
      </c>
      <c r="F36" s="41">
        <f t="shared" si="4"/>
        <v>55</v>
      </c>
      <c r="G36" s="42">
        <f t="shared" si="5"/>
        <v>34</v>
      </c>
      <c r="H36" s="43">
        <f t="shared" si="6"/>
        <v>0.58181818181818179</v>
      </c>
      <c r="I36" s="2">
        <f t="shared" si="7"/>
        <v>6</v>
      </c>
    </row>
    <row r="37" spans="1:9">
      <c r="A37" s="1" t="s">
        <v>74</v>
      </c>
      <c r="B37" s="1" t="s">
        <v>270</v>
      </c>
      <c r="C37" s="1" t="s">
        <v>75</v>
      </c>
      <c r="D37" s="2">
        <v>213</v>
      </c>
      <c r="E37" s="2">
        <v>51</v>
      </c>
      <c r="F37" s="41">
        <f t="shared" si="4"/>
        <v>264</v>
      </c>
      <c r="G37" s="42">
        <f t="shared" si="5"/>
        <v>11</v>
      </c>
      <c r="H37" s="43">
        <f t="shared" si="6"/>
        <v>0.19318181818181818</v>
      </c>
      <c r="I37" s="2">
        <f t="shared" si="7"/>
        <v>65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42</v>
      </c>
      <c r="F38" s="41">
        <f t="shared" si="4"/>
        <v>42</v>
      </c>
      <c r="G38" s="42">
        <f t="shared" si="5"/>
        <v>45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21</v>
      </c>
      <c r="E39" s="2">
        <v>13</v>
      </c>
      <c r="F39" s="41">
        <f t="shared" si="4"/>
        <v>34</v>
      </c>
      <c r="G39" s="42">
        <f t="shared" si="5"/>
        <v>51</v>
      </c>
      <c r="H39" s="43">
        <f t="shared" si="6"/>
        <v>0.38235294117647056</v>
      </c>
      <c r="I39" s="2">
        <f t="shared" si="7"/>
        <v>15</v>
      </c>
    </row>
    <row r="40" spans="1:9">
      <c r="A40" s="1" t="s">
        <v>80</v>
      </c>
      <c r="B40" s="1" t="s">
        <v>270</v>
      </c>
      <c r="C40" s="1" t="s">
        <v>81</v>
      </c>
      <c r="D40" s="2">
        <v>84</v>
      </c>
      <c r="E40" s="2">
        <v>42</v>
      </c>
      <c r="F40" s="41">
        <f t="shared" si="4"/>
        <v>126</v>
      </c>
      <c r="G40" s="42">
        <f t="shared" si="5"/>
        <v>17</v>
      </c>
      <c r="H40" s="43">
        <f t="shared" si="6"/>
        <v>0.33333333333333331</v>
      </c>
      <c r="I40" s="2">
        <f t="shared" si="7"/>
        <v>26</v>
      </c>
    </row>
    <row r="41" spans="1:9">
      <c r="A41" s="1" t="s">
        <v>82</v>
      </c>
      <c r="B41" s="1" t="s">
        <v>270</v>
      </c>
      <c r="C41" s="1" t="s">
        <v>83</v>
      </c>
      <c r="D41" s="2">
        <v>40</v>
      </c>
      <c r="E41" s="2">
        <v>6</v>
      </c>
      <c r="F41" s="41">
        <f t="shared" si="4"/>
        <v>46</v>
      </c>
      <c r="G41" s="42">
        <f t="shared" si="5"/>
        <v>39</v>
      </c>
      <c r="H41" s="43">
        <f t="shared" si="6"/>
        <v>0.13043478260869565</v>
      </c>
      <c r="I41" s="2">
        <f t="shared" si="7"/>
        <v>74</v>
      </c>
    </row>
    <row r="42" spans="1:9">
      <c r="A42" s="1" t="s">
        <v>84</v>
      </c>
      <c r="B42" s="1" t="s">
        <v>271</v>
      </c>
      <c r="C42" s="1" t="s">
        <v>85</v>
      </c>
      <c r="D42" s="2">
        <v>44</v>
      </c>
      <c r="E42" s="2">
        <v>36</v>
      </c>
      <c r="F42" s="41">
        <f t="shared" si="4"/>
        <v>80</v>
      </c>
      <c r="G42" s="42">
        <f t="shared" si="5"/>
        <v>25</v>
      </c>
      <c r="H42" s="43">
        <f t="shared" si="6"/>
        <v>0.45</v>
      </c>
      <c r="I42" s="2">
        <f t="shared" si="7"/>
        <v>10</v>
      </c>
    </row>
    <row r="43" spans="1:9">
      <c r="A43" s="1" t="s">
        <v>86</v>
      </c>
      <c r="B43" s="1" t="s">
        <v>275</v>
      </c>
      <c r="C43" s="1" t="s">
        <v>87</v>
      </c>
      <c r="D43" s="2">
        <v>2</v>
      </c>
      <c r="E43" s="2">
        <v>3</v>
      </c>
      <c r="F43" s="41">
        <f t="shared" si="4"/>
        <v>5</v>
      </c>
      <c r="G43" s="42">
        <f t="shared" si="5"/>
        <v>74</v>
      </c>
      <c r="H43" s="43">
        <f t="shared" si="6"/>
        <v>0.6</v>
      </c>
      <c r="I43" s="2">
        <f t="shared" si="7"/>
        <v>3</v>
      </c>
    </row>
    <row r="44" spans="1:9">
      <c r="A44" s="1" t="s">
        <v>88</v>
      </c>
      <c r="B44" s="1" t="s">
        <v>270</v>
      </c>
      <c r="C44" s="1" t="s">
        <v>89</v>
      </c>
      <c r="D44" s="2">
        <v>12</v>
      </c>
      <c r="E44" s="2">
        <v>7</v>
      </c>
      <c r="F44" s="41">
        <f t="shared" si="4"/>
        <v>19</v>
      </c>
      <c r="G44" s="42">
        <f t="shared" si="5"/>
        <v>63</v>
      </c>
      <c r="H44" s="43">
        <f t="shared" si="6"/>
        <v>0.36842105263157893</v>
      </c>
      <c r="I44" s="2">
        <f t="shared" si="7"/>
        <v>18</v>
      </c>
    </row>
    <row r="45" spans="1:9">
      <c r="A45" s="1" t="s">
        <v>90</v>
      </c>
      <c r="B45" s="1" t="s">
        <v>274</v>
      </c>
      <c r="C45" s="1" t="s">
        <v>91</v>
      </c>
      <c r="D45" s="2">
        <v>45</v>
      </c>
      <c r="E45" s="2">
        <v>13</v>
      </c>
      <c r="F45" s="41">
        <f t="shared" si="4"/>
        <v>58</v>
      </c>
      <c r="G45" s="42">
        <f t="shared" si="5"/>
        <v>29</v>
      </c>
      <c r="H45" s="43">
        <f t="shared" si="6"/>
        <v>0.22413793103448276</v>
      </c>
      <c r="I45" s="2">
        <f t="shared" si="7"/>
        <v>61</v>
      </c>
    </row>
    <row r="46" spans="1:9">
      <c r="A46" s="1" t="s">
        <v>92</v>
      </c>
      <c r="B46" s="1" t="s">
        <v>275</v>
      </c>
      <c r="C46" s="1" t="s">
        <v>93</v>
      </c>
      <c r="D46" s="2">
        <v>45</v>
      </c>
      <c r="E46" s="2">
        <v>16</v>
      </c>
      <c r="F46" s="41">
        <f t="shared" si="4"/>
        <v>61</v>
      </c>
      <c r="G46" s="42">
        <f t="shared" si="5"/>
        <v>28</v>
      </c>
      <c r="H46" s="43">
        <f t="shared" si="6"/>
        <v>0.26229508196721313</v>
      </c>
      <c r="I46" s="2">
        <f t="shared" si="7"/>
        <v>50</v>
      </c>
    </row>
    <row r="47" spans="1:9">
      <c r="A47" s="1" t="s">
        <v>94</v>
      </c>
      <c r="B47" s="1" t="s">
        <v>268</v>
      </c>
      <c r="C47" s="1" t="s">
        <v>95</v>
      </c>
      <c r="D47" s="2">
        <v>76</v>
      </c>
      <c r="E47" s="2">
        <v>39</v>
      </c>
      <c r="F47" s="41">
        <f t="shared" si="4"/>
        <v>115</v>
      </c>
      <c r="G47" s="42">
        <f t="shared" si="5"/>
        <v>18</v>
      </c>
      <c r="H47" s="43">
        <f t="shared" si="6"/>
        <v>0.33913043478260868</v>
      </c>
      <c r="I47" s="2">
        <f t="shared" si="7"/>
        <v>24</v>
      </c>
    </row>
    <row r="48" spans="1:9">
      <c r="A48" s="1" t="s">
        <v>96</v>
      </c>
      <c r="B48" s="1" t="s">
        <v>270</v>
      </c>
      <c r="C48" s="1" t="s">
        <v>97</v>
      </c>
      <c r="D48" s="2">
        <v>17</v>
      </c>
      <c r="E48" s="2">
        <v>5</v>
      </c>
      <c r="F48" s="41">
        <f t="shared" si="4"/>
        <v>22</v>
      </c>
      <c r="G48" s="42">
        <f t="shared" si="5"/>
        <v>60</v>
      </c>
      <c r="H48" s="43">
        <f t="shared" si="6"/>
        <v>0.22727272727272727</v>
      </c>
      <c r="I48" s="2">
        <f t="shared" si="7"/>
        <v>59</v>
      </c>
    </row>
    <row r="49" spans="1:9">
      <c r="A49" s="76" t="s">
        <v>98</v>
      </c>
      <c r="B49" s="76" t="s">
        <v>269</v>
      </c>
      <c r="C49" s="76" t="s">
        <v>99</v>
      </c>
      <c r="D49" s="44"/>
      <c r="E49" s="44"/>
      <c r="F49" s="45"/>
      <c r="G49" s="46"/>
      <c r="H49" s="47"/>
      <c r="I49" s="44"/>
    </row>
    <row r="50" spans="1:9">
      <c r="A50" s="1" t="s">
        <v>100</v>
      </c>
      <c r="B50" s="1" t="s">
        <v>273</v>
      </c>
      <c r="C50" s="1" t="s">
        <v>101</v>
      </c>
      <c r="D50" s="2">
        <v>40</v>
      </c>
      <c r="E50" s="2">
        <v>9</v>
      </c>
      <c r="F50" s="41">
        <f t="shared" ref="F50:F66" si="8">SUM(D50:E50)</f>
        <v>49</v>
      </c>
      <c r="G50" s="42">
        <f t="shared" ref="G50:G66" si="9">_xlfn.RANK.EQ(F50,$F$12:$F$97,0)</f>
        <v>37</v>
      </c>
      <c r="H50" s="43">
        <f t="shared" ref="H50:H66" si="10">E50/F50</f>
        <v>0.18367346938775511</v>
      </c>
      <c r="I50" s="2">
        <f t="shared" ref="I50:I66" si="11">_xlfn.RANK.EQ(H50,$H$12:$H$97,0)</f>
        <v>66</v>
      </c>
    </row>
    <row r="51" spans="1:9">
      <c r="A51" s="1" t="s">
        <v>102</v>
      </c>
      <c r="B51" s="1" t="s">
        <v>273</v>
      </c>
      <c r="C51" s="1" t="s">
        <v>103</v>
      </c>
      <c r="D51" s="2">
        <v>123</v>
      </c>
      <c r="E51" s="2">
        <v>37</v>
      </c>
      <c r="F51" s="41">
        <f t="shared" si="8"/>
        <v>160</v>
      </c>
      <c r="G51" s="42">
        <f t="shared" si="9"/>
        <v>15</v>
      </c>
      <c r="H51" s="43">
        <f t="shared" si="10"/>
        <v>0.23125000000000001</v>
      </c>
      <c r="I51" s="2">
        <f t="shared" si="11"/>
        <v>58</v>
      </c>
    </row>
    <row r="52" spans="1:9">
      <c r="A52" s="1" t="s">
        <v>104</v>
      </c>
      <c r="B52" s="1" t="s">
        <v>275</v>
      </c>
      <c r="C52" s="1" t="s">
        <v>105</v>
      </c>
      <c r="D52" s="2">
        <v>36</v>
      </c>
      <c r="E52" s="2">
        <v>14</v>
      </c>
      <c r="F52" s="41">
        <f t="shared" si="8"/>
        <v>50</v>
      </c>
      <c r="G52" s="42">
        <f t="shared" si="9"/>
        <v>36</v>
      </c>
      <c r="H52" s="43">
        <f t="shared" si="10"/>
        <v>0.28000000000000003</v>
      </c>
      <c r="I52" s="2">
        <f t="shared" si="11"/>
        <v>43</v>
      </c>
    </row>
    <row r="53" spans="1:9">
      <c r="A53" s="1" t="s">
        <v>106</v>
      </c>
      <c r="B53" s="1" t="s">
        <v>273</v>
      </c>
      <c r="C53" s="1" t="s">
        <v>107</v>
      </c>
      <c r="D53" s="2">
        <v>14</v>
      </c>
      <c r="E53" s="2">
        <v>9</v>
      </c>
      <c r="F53" s="41">
        <f t="shared" si="8"/>
        <v>23</v>
      </c>
      <c r="G53" s="42">
        <f t="shared" si="9"/>
        <v>58</v>
      </c>
      <c r="H53" s="43">
        <f t="shared" si="10"/>
        <v>0.39130434782608697</v>
      </c>
      <c r="I53" s="2">
        <f t="shared" si="11"/>
        <v>12</v>
      </c>
    </row>
    <row r="54" spans="1:9">
      <c r="A54" s="1" t="s">
        <v>108</v>
      </c>
      <c r="B54" s="1" t="s">
        <v>273</v>
      </c>
      <c r="C54" s="1" t="s">
        <v>109</v>
      </c>
      <c r="D54" s="2">
        <v>33</v>
      </c>
      <c r="E54" s="2">
        <v>12</v>
      </c>
      <c r="F54" s="41">
        <f t="shared" si="8"/>
        <v>45</v>
      </c>
      <c r="G54" s="42">
        <f t="shared" si="9"/>
        <v>41</v>
      </c>
      <c r="H54" s="43">
        <f t="shared" si="10"/>
        <v>0.26666666666666666</v>
      </c>
      <c r="I54" s="2">
        <f t="shared" si="11"/>
        <v>47</v>
      </c>
    </row>
    <row r="55" spans="1:9">
      <c r="A55" s="1" t="s">
        <v>110</v>
      </c>
      <c r="B55" s="1" t="s">
        <v>273</v>
      </c>
      <c r="C55" s="1" t="s">
        <v>111</v>
      </c>
      <c r="D55" s="2">
        <v>76</v>
      </c>
      <c r="E55" s="2">
        <v>17</v>
      </c>
      <c r="F55" s="41">
        <f t="shared" si="8"/>
        <v>93</v>
      </c>
      <c r="G55" s="42">
        <f t="shared" si="9"/>
        <v>22</v>
      </c>
      <c r="H55" s="43">
        <f t="shared" si="10"/>
        <v>0.18279569892473119</v>
      </c>
      <c r="I55" s="2">
        <f t="shared" si="11"/>
        <v>67</v>
      </c>
    </row>
    <row r="56" spans="1:9">
      <c r="A56" s="1" t="s">
        <v>112</v>
      </c>
      <c r="B56" s="1" t="s">
        <v>273</v>
      </c>
      <c r="C56" s="1" t="s">
        <v>113</v>
      </c>
      <c r="D56" s="2">
        <v>71</v>
      </c>
      <c r="E56" s="2">
        <v>22</v>
      </c>
      <c r="F56" s="41">
        <f t="shared" si="8"/>
        <v>93</v>
      </c>
      <c r="G56" s="42">
        <f t="shared" si="9"/>
        <v>22</v>
      </c>
      <c r="H56" s="43">
        <f t="shared" si="10"/>
        <v>0.23655913978494625</v>
      </c>
      <c r="I56" s="2">
        <f t="shared" si="11"/>
        <v>56</v>
      </c>
    </row>
    <row r="57" spans="1:9">
      <c r="A57" s="1" t="s">
        <v>114</v>
      </c>
      <c r="B57" s="1" t="s">
        <v>274</v>
      </c>
      <c r="C57" s="1" t="s">
        <v>115</v>
      </c>
      <c r="D57" s="2">
        <v>19</v>
      </c>
      <c r="E57" s="2">
        <v>5</v>
      </c>
      <c r="F57" s="41">
        <f t="shared" si="8"/>
        <v>24</v>
      </c>
      <c r="G57" s="42">
        <f t="shared" si="9"/>
        <v>57</v>
      </c>
      <c r="H57" s="43">
        <f t="shared" si="10"/>
        <v>0.20833333333333334</v>
      </c>
      <c r="I57" s="2">
        <f t="shared" si="11"/>
        <v>62</v>
      </c>
    </row>
    <row r="58" spans="1:9">
      <c r="A58" s="1" t="s">
        <v>116</v>
      </c>
      <c r="B58" s="1" t="s">
        <v>272</v>
      </c>
      <c r="C58" s="1" t="s">
        <v>117</v>
      </c>
      <c r="D58" s="2">
        <v>33</v>
      </c>
      <c r="E58" s="2">
        <v>10</v>
      </c>
      <c r="F58" s="41">
        <f t="shared" si="8"/>
        <v>43</v>
      </c>
      <c r="G58" s="42">
        <f t="shared" si="9"/>
        <v>44</v>
      </c>
      <c r="H58" s="43">
        <f t="shared" si="10"/>
        <v>0.23255813953488372</v>
      </c>
      <c r="I58" s="2">
        <f t="shared" si="11"/>
        <v>57</v>
      </c>
    </row>
    <row r="59" spans="1:9">
      <c r="A59" s="1" t="s">
        <v>118</v>
      </c>
      <c r="B59" s="1" t="s">
        <v>268</v>
      </c>
      <c r="C59" s="1" t="s">
        <v>119</v>
      </c>
      <c r="D59" s="2">
        <v>363</v>
      </c>
      <c r="E59" s="2">
        <v>131</v>
      </c>
      <c r="F59" s="41">
        <f t="shared" si="8"/>
        <v>494</v>
      </c>
      <c r="G59" s="42">
        <f t="shared" si="9"/>
        <v>7</v>
      </c>
      <c r="H59" s="43">
        <f t="shared" si="10"/>
        <v>0.26518218623481782</v>
      </c>
      <c r="I59" s="2">
        <f t="shared" si="11"/>
        <v>48</v>
      </c>
    </row>
    <row r="60" spans="1:9">
      <c r="A60" s="1" t="s">
        <v>120</v>
      </c>
      <c r="B60" s="1" t="s">
        <v>270</v>
      </c>
      <c r="C60" s="1" t="s">
        <v>121</v>
      </c>
      <c r="D60" s="2">
        <v>30</v>
      </c>
      <c r="E60" s="2">
        <v>5</v>
      </c>
      <c r="F60" s="41">
        <f t="shared" si="8"/>
        <v>35</v>
      </c>
      <c r="G60" s="42">
        <f t="shared" si="9"/>
        <v>49</v>
      </c>
      <c r="H60" s="43">
        <f t="shared" si="10"/>
        <v>0.14285714285714285</v>
      </c>
      <c r="I60" s="2">
        <f t="shared" si="11"/>
        <v>73</v>
      </c>
    </row>
    <row r="61" spans="1:9">
      <c r="A61" s="1" t="s">
        <v>122</v>
      </c>
      <c r="B61" s="1" t="s">
        <v>269</v>
      </c>
      <c r="C61" s="1" t="s">
        <v>123</v>
      </c>
      <c r="D61" s="2">
        <v>2</v>
      </c>
      <c r="E61" s="2">
        <v>2</v>
      </c>
      <c r="F61" s="41">
        <f t="shared" si="8"/>
        <v>4</v>
      </c>
      <c r="G61" s="42">
        <f t="shared" si="9"/>
        <v>76</v>
      </c>
      <c r="H61" s="43">
        <f t="shared" si="10"/>
        <v>0.5</v>
      </c>
      <c r="I61" s="2">
        <f t="shared" si="11"/>
        <v>8</v>
      </c>
    </row>
    <row r="62" spans="1:9">
      <c r="A62" s="1" t="s">
        <v>124</v>
      </c>
      <c r="B62" s="1" t="s">
        <v>270</v>
      </c>
      <c r="C62" s="1" t="s">
        <v>125</v>
      </c>
      <c r="D62" s="2">
        <v>11</v>
      </c>
      <c r="E62" s="2">
        <v>2</v>
      </c>
      <c r="F62" s="41">
        <f t="shared" si="8"/>
        <v>13</v>
      </c>
      <c r="G62" s="42">
        <f t="shared" si="9"/>
        <v>66</v>
      </c>
      <c r="H62" s="43">
        <f t="shared" si="10"/>
        <v>0.15384615384615385</v>
      </c>
      <c r="I62" s="2">
        <f t="shared" si="11"/>
        <v>70</v>
      </c>
    </row>
    <row r="63" spans="1:9">
      <c r="A63" s="1" t="s">
        <v>126</v>
      </c>
      <c r="B63" s="1" t="s">
        <v>273</v>
      </c>
      <c r="C63" s="1" t="s">
        <v>127</v>
      </c>
      <c r="D63" s="2">
        <v>47</v>
      </c>
      <c r="E63" s="2">
        <v>10</v>
      </c>
      <c r="F63" s="41">
        <f t="shared" si="8"/>
        <v>57</v>
      </c>
      <c r="G63" s="42">
        <f t="shared" si="9"/>
        <v>31</v>
      </c>
      <c r="H63" s="43">
        <f t="shared" si="10"/>
        <v>0.17543859649122806</v>
      </c>
      <c r="I63" s="2">
        <f t="shared" si="11"/>
        <v>68</v>
      </c>
    </row>
    <row r="64" spans="1:9">
      <c r="A64" s="1" t="s">
        <v>128</v>
      </c>
      <c r="B64" s="1" t="s">
        <v>271</v>
      </c>
      <c r="C64" s="1" t="s">
        <v>129</v>
      </c>
      <c r="D64" s="2">
        <v>6</v>
      </c>
      <c r="E64" s="2">
        <v>3</v>
      </c>
      <c r="F64" s="41">
        <f t="shared" si="8"/>
        <v>9</v>
      </c>
      <c r="G64" s="42">
        <f t="shared" si="9"/>
        <v>69</v>
      </c>
      <c r="H64" s="43">
        <f t="shared" si="10"/>
        <v>0.33333333333333331</v>
      </c>
      <c r="I64" s="2">
        <f t="shared" si="11"/>
        <v>26</v>
      </c>
    </row>
    <row r="65" spans="1:9">
      <c r="A65" s="1" t="s">
        <v>130</v>
      </c>
      <c r="B65" s="1" t="s">
        <v>272</v>
      </c>
      <c r="C65" s="1" t="s">
        <v>131</v>
      </c>
      <c r="D65" s="2">
        <v>16</v>
      </c>
      <c r="E65" s="2">
        <v>7</v>
      </c>
      <c r="F65" s="41">
        <f t="shared" si="8"/>
        <v>23</v>
      </c>
      <c r="G65" s="42">
        <f t="shared" si="9"/>
        <v>58</v>
      </c>
      <c r="H65" s="43">
        <f t="shared" si="10"/>
        <v>0.30434782608695654</v>
      </c>
      <c r="I65" s="2">
        <f t="shared" si="11"/>
        <v>32</v>
      </c>
    </row>
    <row r="66" spans="1:9">
      <c r="A66" s="1" t="s">
        <v>132</v>
      </c>
      <c r="B66" s="1" t="s">
        <v>268</v>
      </c>
      <c r="C66" s="1" t="s">
        <v>133</v>
      </c>
      <c r="D66" s="2">
        <v>617</v>
      </c>
      <c r="E66" s="2">
        <v>273</v>
      </c>
      <c r="F66" s="41">
        <f t="shared" si="8"/>
        <v>890</v>
      </c>
      <c r="G66" s="42">
        <f t="shared" si="9"/>
        <v>2</v>
      </c>
      <c r="H66" s="43">
        <f t="shared" si="10"/>
        <v>0.30674157303370786</v>
      </c>
      <c r="I66" s="2">
        <f t="shared" si="11"/>
        <v>31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46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36</v>
      </c>
      <c r="E68" s="2">
        <v>9</v>
      </c>
      <c r="F68" s="41">
        <f>SUM(D68:E68)</f>
        <v>45</v>
      </c>
      <c r="G68" s="42">
        <f>_xlfn.RANK.EQ(F68,$F$12:$F$97,0)</f>
        <v>41</v>
      </c>
      <c r="H68" s="43">
        <f>E68/F68</f>
        <v>0.2</v>
      </c>
      <c r="I68" s="2">
        <f>_xlfn.RANK.EQ(H68,$H$12:$H$97,0)</f>
        <v>63</v>
      </c>
    </row>
    <row r="69" spans="1:9">
      <c r="A69" s="1" t="s">
        <v>138</v>
      </c>
      <c r="B69" s="1" t="s">
        <v>268</v>
      </c>
      <c r="C69" s="1" t="s">
        <v>139</v>
      </c>
      <c r="D69" s="2">
        <v>440</v>
      </c>
      <c r="E69" s="2">
        <v>279</v>
      </c>
      <c r="F69" s="41">
        <f>SUM(D69:E69)</f>
        <v>719</v>
      </c>
      <c r="G69" s="42">
        <f>_xlfn.RANK.EQ(F69,$F$12:$F$97,0)</f>
        <v>3</v>
      </c>
      <c r="H69" s="43">
        <f>E69/F69</f>
        <v>0.38803894297635605</v>
      </c>
      <c r="I69" s="2">
        <f>_xlfn.RANK.EQ(H69,$H$12:$H$97,0)</f>
        <v>14</v>
      </c>
    </row>
    <row r="70" spans="1:9">
      <c r="A70" s="76" t="s">
        <v>140</v>
      </c>
      <c r="B70" s="76" t="s">
        <v>269</v>
      </c>
      <c r="C70" s="76" t="s">
        <v>141</v>
      </c>
      <c r="D70" s="44"/>
      <c r="E70" s="44"/>
      <c r="F70" s="45"/>
      <c r="G70" s="46"/>
      <c r="H70" s="47"/>
      <c r="I70" s="44"/>
    </row>
    <row r="71" spans="1:9">
      <c r="A71" s="1" t="s">
        <v>142</v>
      </c>
      <c r="B71" s="1" t="s">
        <v>268</v>
      </c>
      <c r="C71" s="1" t="s">
        <v>143</v>
      </c>
      <c r="D71" s="2">
        <v>210</v>
      </c>
      <c r="E71" s="2">
        <v>89</v>
      </c>
      <c r="F71" s="41">
        <f>SUM(D71:E71)</f>
        <v>299</v>
      </c>
      <c r="G71" s="42">
        <f>_xlfn.RANK.EQ(F71,$F$12:$F$97,0)</f>
        <v>10</v>
      </c>
      <c r="H71" s="43">
        <f>E71/F71</f>
        <v>0.2976588628762542</v>
      </c>
      <c r="I71" s="2">
        <f>_xlfn.RANK.EQ(H71,$H$12:$H$97,0)</f>
        <v>36</v>
      </c>
    </row>
    <row r="72" spans="1:9">
      <c r="A72" s="1" t="s">
        <v>144</v>
      </c>
      <c r="B72" s="1" t="s">
        <v>269</v>
      </c>
      <c r="C72" s="1" t="s">
        <v>145</v>
      </c>
      <c r="D72" s="2">
        <v>23</v>
      </c>
      <c r="E72" s="2">
        <v>16</v>
      </c>
      <c r="F72" s="41">
        <f>SUM(D72:E72)</f>
        <v>39</v>
      </c>
      <c r="G72" s="42">
        <f>_xlfn.RANK.EQ(F72,$F$12:$F$97,0)</f>
        <v>46</v>
      </c>
      <c r="H72" s="43">
        <f>E72/F72</f>
        <v>0.41025641025641024</v>
      </c>
      <c r="I72" s="2">
        <f>_xlfn.RANK.EQ(H72,$H$12:$H$97,0)</f>
        <v>11</v>
      </c>
    </row>
    <row r="73" spans="1:9">
      <c r="A73" s="76" t="s">
        <v>146</v>
      </c>
      <c r="B73" s="76" t="s">
        <v>269</v>
      </c>
      <c r="C73" s="76" t="s">
        <v>147</v>
      </c>
      <c r="D73" s="44"/>
      <c r="E73" s="44"/>
      <c r="F73" s="45"/>
      <c r="G73" s="46"/>
      <c r="H73" s="47"/>
      <c r="I73" s="44"/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13</v>
      </c>
      <c r="F74" s="41">
        <f t="shared" ref="F74:F82" si="12">SUM(D74:E74)</f>
        <v>13</v>
      </c>
      <c r="G74" s="42">
        <f t="shared" ref="G74:G82" si="13">_xlfn.RANK.EQ(F74,$F$12:$F$97,0)</f>
        <v>66</v>
      </c>
      <c r="H74" s="43">
        <f t="shared" ref="H74:H82" si="14">E74/F74</f>
        <v>1</v>
      </c>
      <c r="I74" s="2">
        <f t="shared" ref="I74:I82" si="15">_xlfn.RANK.EQ(H74,$H$12:$H$97,0)</f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57</v>
      </c>
      <c r="E75" s="2">
        <v>10</v>
      </c>
      <c r="F75" s="41">
        <f t="shared" si="12"/>
        <v>67</v>
      </c>
      <c r="G75" s="42">
        <f t="shared" si="13"/>
        <v>27</v>
      </c>
      <c r="H75" s="43">
        <f t="shared" si="14"/>
        <v>0.14925373134328357</v>
      </c>
      <c r="I75" s="2">
        <f t="shared" si="15"/>
        <v>72</v>
      </c>
    </row>
    <row r="76" spans="1:9">
      <c r="A76" s="1" t="s">
        <v>152</v>
      </c>
      <c r="B76" s="1" t="s">
        <v>274</v>
      </c>
      <c r="C76" s="1" t="s">
        <v>153</v>
      </c>
      <c r="D76" s="2">
        <v>9</v>
      </c>
      <c r="E76" s="2">
        <v>3</v>
      </c>
      <c r="F76" s="41">
        <f t="shared" si="12"/>
        <v>12</v>
      </c>
      <c r="G76" s="42">
        <f t="shared" si="13"/>
        <v>68</v>
      </c>
      <c r="H76" s="43">
        <f t="shared" si="14"/>
        <v>0.25</v>
      </c>
      <c r="I76" s="2">
        <f t="shared" si="15"/>
        <v>52</v>
      </c>
    </row>
    <row r="77" spans="1:9">
      <c r="A77" s="1" t="s">
        <v>154</v>
      </c>
      <c r="B77" s="1" t="s">
        <v>273</v>
      </c>
      <c r="C77" s="1" t="s">
        <v>155</v>
      </c>
      <c r="D77" s="2">
        <v>37</v>
      </c>
      <c r="E77" s="2">
        <v>18</v>
      </c>
      <c r="F77" s="41">
        <f t="shared" si="12"/>
        <v>55</v>
      </c>
      <c r="G77" s="42">
        <f t="shared" si="13"/>
        <v>34</v>
      </c>
      <c r="H77" s="43">
        <f t="shared" si="14"/>
        <v>0.32727272727272727</v>
      </c>
      <c r="I77" s="2">
        <f t="shared" si="15"/>
        <v>29</v>
      </c>
    </row>
    <row r="78" spans="1:9">
      <c r="A78" s="1" t="s">
        <v>156</v>
      </c>
      <c r="B78" s="1" t="s">
        <v>273</v>
      </c>
      <c r="C78" s="1" t="s">
        <v>157</v>
      </c>
      <c r="D78" s="2">
        <v>25</v>
      </c>
      <c r="E78" s="2">
        <v>14</v>
      </c>
      <c r="F78" s="41">
        <f t="shared" si="12"/>
        <v>39</v>
      </c>
      <c r="G78" s="42">
        <f t="shared" si="13"/>
        <v>46</v>
      </c>
      <c r="H78" s="43">
        <f t="shared" si="14"/>
        <v>0.35897435897435898</v>
      </c>
      <c r="I78" s="2">
        <f t="shared" si="15"/>
        <v>19</v>
      </c>
    </row>
    <row r="79" spans="1:9">
      <c r="A79" s="1" t="s">
        <v>158</v>
      </c>
      <c r="B79" s="1" t="s">
        <v>268</v>
      </c>
      <c r="C79" s="1" t="s">
        <v>159</v>
      </c>
      <c r="D79" s="2">
        <v>161</v>
      </c>
      <c r="E79" s="2">
        <v>66</v>
      </c>
      <c r="F79" s="41">
        <f t="shared" si="12"/>
        <v>227</v>
      </c>
      <c r="G79" s="42">
        <f t="shared" si="13"/>
        <v>12</v>
      </c>
      <c r="H79" s="43">
        <f t="shared" si="14"/>
        <v>0.29074889867841408</v>
      </c>
      <c r="I79" s="2">
        <f t="shared" si="15"/>
        <v>38</v>
      </c>
    </row>
    <row r="80" spans="1:9">
      <c r="A80" s="1" t="s">
        <v>160</v>
      </c>
      <c r="B80" s="1" t="s">
        <v>268</v>
      </c>
      <c r="C80" s="1" t="s">
        <v>161</v>
      </c>
      <c r="D80" s="2">
        <v>199</v>
      </c>
      <c r="E80" s="2">
        <v>101</v>
      </c>
      <c r="F80" s="41">
        <f t="shared" si="12"/>
        <v>300</v>
      </c>
      <c r="G80" s="42">
        <f t="shared" si="13"/>
        <v>9</v>
      </c>
      <c r="H80" s="43">
        <f t="shared" si="14"/>
        <v>0.33666666666666667</v>
      </c>
      <c r="I80" s="2">
        <f t="shared" si="15"/>
        <v>25</v>
      </c>
    </row>
    <row r="81" spans="1:9">
      <c r="A81" s="1" t="s">
        <v>162</v>
      </c>
      <c r="B81" s="1" t="s">
        <v>273</v>
      </c>
      <c r="C81" s="1" t="s">
        <v>163</v>
      </c>
      <c r="D81" s="2">
        <v>56</v>
      </c>
      <c r="E81" s="2">
        <v>20</v>
      </c>
      <c r="F81" s="41">
        <f t="shared" si="12"/>
        <v>76</v>
      </c>
      <c r="G81" s="42">
        <f t="shared" si="13"/>
        <v>26</v>
      </c>
      <c r="H81" s="43">
        <f t="shared" si="14"/>
        <v>0.26315789473684209</v>
      </c>
      <c r="I81" s="2">
        <f t="shared" si="15"/>
        <v>49</v>
      </c>
    </row>
    <row r="82" spans="1:9">
      <c r="A82" s="1" t="s">
        <v>164</v>
      </c>
      <c r="B82" s="1" t="s">
        <v>273</v>
      </c>
      <c r="C82" s="1" t="s">
        <v>165</v>
      </c>
      <c r="D82" s="2">
        <v>68</v>
      </c>
      <c r="E82" s="2">
        <v>26</v>
      </c>
      <c r="F82" s="41">
        <f t="shared" si="12"/>
        <v>94</v>
      </c>
      <c r="G82" s="42">
        <f t="shared" si="13"/>
        <v>21</v>
      </c>
      <c r="H82" s="43">
        <f t="shared" si="14"/>
        <v>0.27659574468085107</v>
      </c>
      <c r="I82" s="2">
        <f t="shared" si="15"/>
        <v>45</v>
      </c>
    </row>
    <row r="83" spans="1:9">
      <c r="A83" s="76" t="s">
        <v>166</v>
      </c>
      <c r="B83" s="76" t="s">
        <v>269</v>
      </c>
      <c r="C83" s="76" t="s">
        <v>167</v>
      </c>
      <c r="D83" s="44"/>
      <c r="E83" s="44"/>
      <c r="F83" s="45"/>
      <c r="G83" s="46"/>
      <c r="H83" s="47"/>
      <c r="I83" s="44"/>
    </row>
    <row r="84" spans="1:9">
      <c r="A84" s="1" t="s">
        <v>168</v>
      </c>
      <c r="B84" s="1" t="s">
        <v>273</v>
      </c>
      <c r="C84" s="1" t="s">
        <v>169</v>
      </c>
      <c r="D84" s="2">
        <v>31</v>
      </c>
      <c r="E84" s="2">
        <v>17</v>
      </c>
      <c r="F84" s="41">
        <f>SUM(D84:E84)</f>
        <v>48</v>
      </c>
      <c r="G84" s="42">
        <f>_xlfn.RANK.EQ(F84,$F$12:$F$97,0)</f>
        <v>38</v>
      </c>
      <c r="H84" s="43">
        <f>E84/F84</f>
        <v>0.35416666666666669</v>
      </c>
      <c r="I84" s="2">
        <f>_xlfn.RANK.EQ(H84,$H$12:$H$97,0)</f>
        <v>21</v>
      </c>
    </row>
    <row r="85" spans="1:9">
      <c r="A85" s="1" t="s">
        <v>170</v>
      </c>
      <c r="B85" s="1" t="s">
        <v>273</v>
      </c>
      <c r="C85" s="1" t="s">
        <v>171</v>
      </c>
      <c r="D85" s="2">
        <v>40</v>
      </c>
      <c r="E85" s="2">
        <v>17</v>
      </c>
      <c r="F85" s="41">
        <f>SUM(D85:E85)</f>
        <v>57</v>
      </c>
      <c r="G85" s="42">
        <f>_xlfn.RANK.EQ(F85,$F$12:$F$97,0)</f>
        <v>31</v>
      </c>
      <c r="H85" s="43">
        <f>E85/F85</f>
        <v>0.2982456140350877</v>
      </c>
      <c r="I85" s="2">
        <f>_xlfn.RANK.EQ(H85,$H$12:$H$97,0)</f>
        <v>34</v>
      </c>
    </row>
    <row r="86" spans="1:9">
      <c r="A86" s="13" t="s">
        <v>172</v>
      </c>
      <c r="B86" s="13" t="s">
        <v>273</v>
      </c>
      <c r="C86" s="13" t="s">
        <v>173</v>
      </c>
      <c r="D86" s="48">
        <v>25</v>
      </c>
      <c r="E86" s="48">
        <v>8</v>
      </c>
      <c r="F86" s="49">
        <f>SUM(D86:E86)</f>
        <v>33</v>
      </c>
      <c r="G86" s="50">
        <f>_xlfn.RANK.EQ(F86,$F$12:$F$97,0)</f>
        <v>52</v>
      </c>
      <c r="H86" s="51">
        <f>E86/F86</f>
        <v>0.24242424242424243</v>
      </c>
      <c r="I86" s="48">
        <f>_xlfn.RANK.EQ(H86,$H$12:$H$97,0)</f>
        <v>55</v>
      </c>
    </row>
    <row r="87" spans="1:9">
      <c r="A87" s="1" t="s">
        <v>174</v>
      </c>
      <c r="B87" s="1" t="s">
        <v>270</v>
      </c>
      <c r="C87" s="1" t="s">
        <v>175</v>
      </c>
      <c r="D87" s="2">
        <v>20</v>
      </c>
      <c r="E87" s="2">
        <v>5</v>
      </c>
      <c r="F87" s="41">
        <f>SUM(D87:E87)</f>
        <v>25</v>
      </c>
      <c r="G87" s="42">
        <f>_xlfn.RANK.EQ(F87,$F$12:$F$97,0)</f>
        <v>56</v>
      </c>
      <c r="H87" s="43">
        <f>E87/F87</f>
        <v>0.2</v>
      </c>
      <c r="I87" s="2">
        <f>_xlfn.RANK.EQ(H87,$H$12:$H$97,0)</f>
        <v>63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46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385</v>
      </c>
      <c r="E89" s="2">
        <v>163</v>
      </c>
      <c r="F89" s="41">
        <f t="shared" ref="F89:F97" si="16">SUM(D89:E89)</f>
        <v>548</v>
      </c>
      <c r="G89" s="42">
        <f t="shared" ref="G89:G97" si="17">_xlfn.RANK.EQ(F89,$F$12:$F$97,0)</f>
        <v>5</v>
      </c>
      <c r="H89" s="43">
        <f t="shared" ref="H89:H97" si="18">E89/F89</f>
        <v>0.29744525547445255</v>
      </c>
      <c r="I89" s="2">
        <f t="shared" ref="I89:I97" si="19">_xlfn.RANK.EQ(H89,$H$12:$H$97,0)</f>
        <v>37</v>
      </c>
    </row>
    <row r="90" spans="1:9">
      <c r="A90" s="1" t="s">
        <v>180</v>
      </c>
      <c r="B90" s="1" t="s">
        <v>273</v>
      </c>
      <c r="C90" s="1" t="s">
        <v>181</v>
      </c>
      <c r="D90" s="2">
        <v>15</v>
      </c>
      <c r="E90" s="2">
        <v>3</v>
      </c>
      <c r="F90" s="41">
        <f t="shared" si="16"/>
        <v>18</v>
      </c>
      <c r="G90" s="42">
        <f t="shared" si="17"/>
        <v>64</v>
      </c>
      <c r="H90" s="43">
        <f t="shared" si="18"/>
        <v>0.16666666666666666</v>
      </c>
      <c r="I90" s="2">
        <f t="shared" si="19"/>
        <v>69</v>
      </c>
    </row>
    <row r="91" spans="1:9">
      <c r="A91" s="1" t="s">
        <v>182</v>
      </c>
      <c r="B91" s="1" t="s">
        <v>273</v>
      </c>
      <c r="C91" s="1" t="s">
        <v>183</v>
      </c>
      <c r="D91" s="2">
        <v>74</v>
      </c>
      <c r="E91" s="2">
        <v>38</v>
      </c>
      <c r="F91" s="41">
        <f t="shared" si="16"/>
        <v>112</v>
      </c>
      <c r="G91" s="42">
        <f t="shared" si="17"/>
        <v>19</v>
      </c>
      <c r="H91" s="43">
        <f t="shared" si="18"/>
        <v>0.3392857142857143</v>
      </c>
      <c r="I91" s="2">
        <f t="shared" si="19"/>
        <v>23</v>
      </c>
    </row>
    <row r="92" spans="1:9">
      <c r="A92" s="1" t="s">
        <v>184</v>
      </c>
      <c r="B92" s="1" t="s">
        <v>273</v>
      </c>
      <c r="C92" s="1" t="s">
        <v>185</v>
      </c>
      <c r="D92" s="2">
        <v>92</v>
      </c>
      <c r="E92" s="2">
        <v>39</v>
      </c>
      <c r="F92" s="41">
        <f t="shared" si="16"/>
        <v>131</v>
      </c>
      <c r="G92" s="42">
        <f t="shared" si="17"/>
        <v>16</v>
      </c>
      <c r="H92" s="43">
        <f t="shared" si="18"/>
        <v>0.29770992366412213</v>
      </c>
      <c r="I92" s="2">
        <f t="shared" si="19"/>
        <v>35</v>
      </c>
    </row>
    <row r="93" spans="1:9">
      <c r="A93" s="1" t="s">
        <v>186</v>
      </c>
      <c r="B93" s="1" t="s">
        <v>273</v>
      </c>
      <c r="C93" s="1" t="s">
        <v>187</v>
      </c>
      <c r="D93" s="2">
        <v>21</v>
      </c>
      <c r="E93" s="2">
        <v>8</v>
      </c>
      <c r="F93" s="41">
        <f t="shared" si="16"/>
        <v>29</v>
      </c>
      <c r="G93" s="42">
        <f t="shared" si="17"/>
        <v>54</v>
      </c>
      <c r="H93" s="43">
        <f t="shared" si="18"/>
        <v>0.27586206896551724</v>
      </c>
      <c r="I93" s="2">
        <f t="shared" si="19"/>
        <v>46</v>
      </c>
    </row>
    <row r="94" spans="1:9">
      <c r="A94" s="1" t="s">
        <v>188</v>
      </c>
      <c r="B94" s="1" t="s">
        <v>273</v>
      </c>
      <c r="C94" s="1" t="s">
        <v>189</v>
      </c>
      <c r="D94" s="2">
        <v>27</v>
      </c>
      <c r="E94" s="2">
        <v>9</v>
      </c>
      <c r="F94" s="41">
        <f t="shared" si="16"/>
        <v>36</v>
      </c>
      <c r="G94" s="42">
        <f t="shared" si="17"/>
        <v>48</v>
      </c>
      <c r="H94" s="43">
        <f t="shared" si="18"/>
        <v>0.25</v>
      </c>
      <c r="I94" s="2">
        <f t="shared" si="19"/>
        <v>52</v>
      </c>
    </row>
    <row r="95" spans="1:9">
      <c r="A95" s="1" t="s">
        <v>190</v>
      </c>
      <c r="B95" s="1" t="s">
        <v>273</v>
      </c>
      <c r="C95" s="1" t="s">
        <v>191</v>
      </c>
      <c r="D95" s="2">
        <v>66</v>
      </c>
      <c r="E95" s="2">
        <v>35</v>
      </c>
      <c r="F95" s="41">
        <f t="shared" si="16"/>
        <v>101</v>
      </c>
      <c r="G95" s="42">
        <f t="shared" si="17"/>
        <v>20</v>
      </c>
      <c r="H95" s="43">
        <f t="shared" si="18"/>
        <v>0.34653465346534651</v>
      </c>
      <c r="I95" s="2">
        <f t="shared" si="19"/>
        <v>22</v>
      </c>
    </row>
    <row r="96" spans="1:9">
      <c r="A96" s="1" t="s">
        <v>192</v>
      </c>
      <c r="B96" s="1" t="s">
        <v>270</v>
      </c>
      <c r="C96" s="1" t="s">
        <v>193</v>
      </c>
      <c r="D96" s="2">
        <v>5</v>
      </c>
      <c r="E96" s="2">
        <v>2</v>
      </c>
      <c r="F96" s="41">
        <f t="shared" si="16"/>
        <v>7</v>
      </c>
      <c r="G96" s="42">
        <f t="shared" si="17"/>
        <v>73</v>
      </c>
      <c r="H96" s="43">
        <f t="shared" si="18"/>
        <v>0.2857142857142857</v>
      </c>
      <c r="I96" s="2">
        <f t="shared" si="19"/>
        <v>40</v>
      </c>
    </row>
    <row r="97" spans="1:9">
      <c r="A97" s="1" t="s">
        <v>194</v>
      </c>
      <c r="B97" s="1" t="s">
        <v>273</v>
      </c>
      <c r="C97" s="1" t="s">
        <v>195</v>
      </c>
      <c r="D97" s="2">
        <v>31</v>
      </c>
      <c r="E97" s="2">
        <v>14</v>
      </c>
      <c r="F97" s="41">
        <f t="shared" si="16"/>
        <v>45</v>
      </c>
      <c r="G97" s="42">
        <f t="shared" si="17"/>
        <v>41</v>
      </c>
      <c r="H97" s="43">
        <f t="shared" si="18"/>
        <v>0.31111111111111112</v>
      </c>
      <c r="I97" s="2">
        <f t="shared" si="19"/>
        <v>30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6778</v>
      </c>
      <c r="E99" s="267">
        <f t="shared" ref="E99:F99" si="20">SUM(E12:E97)</f>
        <v>3052</v>
      </c>
      <c r="F99" s="268">
        <f t="shared" si="20"/>
        <v>9830</v>
      </c>
    </row>
  </sheetData>
  <autoFilter ref="A11:I11" xr:uid="{00000000-0009-0000-0000-000021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1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F6699-C8C7-4D25-ABD0-92353855785B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1" sqref="C1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241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/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15</v>
      </c>
      <c r="E6" s="53">
        <f>INDEX(E12:E97,MATCH(C6,C12:C97,0),0)</f>
        <v>6</v>
      </c>
      <c r="F6" s="53">
        <f>SUM(D6:E6)</f>
        <v>21</v>
      </c>
      <c r="G6" s="54">
        <f>_xlfn.RANK.EQ(F6,$F$12:$F$97,0)</f>
        <v>61</v>
      </c>
      <c r="H6" s="55">
        <f>E6/F6</f>
        <v>0.2857142857142857</v>
      </c>
      <c r="I6" s="56">
        <f>_xlfn.RANK.EQ(H6,$H$12:$H$97,0)</f>
        <v>47</v>
      </c>
    </row>
    <row r="7" spans="1:13">
      <c r="C7" s="24" t="s">
        <v>20</v>
      </c>
      <c r="D7" s="97">
        <f>ROUND(SUMIF($B$12:$B$97,"G",D12:D97)/(COUNTIFS(B12:B97,"G",D12:D97,"&lt;&gt;")),1)</f>
        <v>44.2</v>
      </c>
      <c r="E7" s="98">
        <f>ROUND(SUMIF($B$12:$B$97,"G",E12:E97)/(COUNTIFS(B12:B97,"G",D12:D97,"&lt;&gt;")),1)</f>
        <v>20.8</v>
      </c>
      <c r="F7" s="98">
        <f>ROUND(SUM(D7:E7),1)</f>
        <v>65</v>
      </c>
      <c r="G7" s="26"/>
      <c r="H7" s="27">
        <f>E7/F7</f>
        <v>0.32</v>
      </c>
      <c r="I7" s="28"/>
    </row>
    <row r="8" spans="1:13" ht="14.25" thickBot="1">
      <c r="C8" s="29" t="s">
        <v>21</v>
      </c>
      <c r="D8" s="99">
        <f>ROUND(AVERAGE(D12:D97),1)</f>
        <v>90</v>
      </c>
      <c r="E8" s="100">
        <f>ROUND(AVERAGE(E12:E97),1)</f>
        <v>41.4</v>
      </c>
      <c r="F8" s="100">
        <f>ROUND(SUM(D8:E8),1)</f>
        <v>131.4</v>
      </c>
      <c r="G8" s="32"/>
      <c r="H8" s="33">
        <f>E8/F8</f>
        <v>0.31506849315068491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2023年度（基準日：５月１日）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328</v>
      </c>
      <c r="E12" s="2">
        <v>151</v>
      </c>
      <c r="F12" s="41">
        <f>SUM(D12:E12)</f>
        <v>479</v>
      </c>
      <c r="G12" s="42">
        <f>_xlfn.RANK.EQ(F12,$F$12:$F$97,0)</f>
        <v>8</v>
      </c>
      <c r="H12" s="43">
        <f>E12/F12</f>
        <v>0.31524008350730687</v>
      </c>
      <c r="I12" s="2">
        <f>_xlfn.RANK.EQ(H12,$H$12:$H$97,0)</f>
        <v>37</v>
      </c>
    </row>
    <row r="13" spans="1:13">
      <c r="A13" s="76" t="s">
        <v>26</v>
      </c>
      <c r="B13" s="76" t="s">
        <v>269</v>
      </c>
      <c r="C13" s="76" t="s">
        <v>27</v>
      </c>
      <c r="D13" s="44"/>
      <c r="E13" s="44"/>
      <c r="F13" s="45"/>
      <c r="G13" s="46"/>
      <c r="H13" s="47"/>
      <c r="I13" s="44"/>
    </row>
    <row r="14" spans="1:13">
      <c r="A14" s="1" t="s">
        <v>28</v>
      </c>
      <c r="B14" s="1" t="s">
        <v>270</v>
      </c>
      <c r="C14" s="1" t="s">
        <v>29</v>
      </c>
      <c r="D14" s="2">
        <v>6</v>
      </c>
      <c r="E14" s="2">
        <v>3</v>
      </c>
      <c r="F14" s="41">
        <f t="shared" ref="F14:F21" si="0">SUM(D14:E14)</f>
        <v>9</v>
      </c>
      <c r="G14" s="42">
        <f t="shared" ref="G14:G21" si="1">_xlfn.RANK.EQ(F14,$F$12:$F$97,0)</f>
        <v>70</v>
      </c>
      <c r="H14" s="43">
        <f t="shared" ref="H14:H21" si="2">E14/F14</f>
        <v>0.33333333333333331</v>
      </c>
      <c r="I14" s="2">
        <f t="shared" ref="I14:I21" si="3">_xlfn.RANK.EQ(H14,$H$12:$H$97,0)</f>
        <v>31</v>
      </c>
    </row>
    <row r="15" spans="1:13">
      <c r="A15" s="1" t="s">
        <v>30</v>
      </c>
      <c r="B15" s="1" t="s">
        <v>271</v>
      </c>
      <c r="C15" s="1" t="s">
        <v>31</v>
      </c>
      <c r="D15" s="2">
        <v>0</v>
      </c>
      <c r="E15" s="2">
        <v>1</v>
      </c>
      <c r="F15" s="41">
        <f t="shared" si="0"/>
        <v>1</v>
      </c>
      <c r="G15" s="42">
        <f t="shared" si="1"/>
        <v>77</v>
      </c>
      <c r="H15" s="43">
        <f t="shared" si="2"/>
        <v>1</v>
      </c>
      <c r="I15" s="2">
        <f t="shared" si="3"/>
        <v>1</v>
      </c>
    </row>
    <row r="16" spans="1:13">
      <c r="A16" s="1" t="s">
        <v>32</v>
      </c>
      <c r="B16" s="1" t="s">
        <v>270</v>
      </c>
      <c r="C16" s="1" t="s">
        <v>33</v>
      </c>
      <c r="D16" s="2">
        <v>11</v>
      </c>
      <c r="E16" s="2">
        <v>11</v>
      </c>
      <c r="F16" s="41">
        <f t="shared" si="0"/>
        <v>22</v>
      </c>
      <c r="G16" s="42">
        <f t="shared" si="1"/>
        <v>60</v>
      </c>
      <c r="H16" s="43">
        <f t="shared" si="2"/>
        <v>0.5</v>
      </c>
      <c r="I16" s="2">
        <f t="shared" si="3"/>
        <v>7</v>
      </c>
    </row>
    <row r="17" spans="1:9">
      <c r="A17" s="1" t="s">
        <v>34</v>
      </c>
      <c r="B17" s="1" t="s">
        <v>270</v>
      </c>
      <c r="C17" s="1" t="s">
        <v>35</v>
      </c>
      <c r="D17" s="2">
        <v>6</v>
      </c>
      <c r="E17" s="2">
        <v>3</v>
      </c>
      <c r="F17" s="41">
        <f t="shared" si="0"/>
        <v>9</v>
      </c>
      <c r="G17" s="42">
        <f t="shared" si="1"/>
        <v>70</v>
      </c>
      <c r="H17" s="43">
        <f t="shared" si="2"/>
        <v>0.33333333333333331</v>
      </c>
      <c r="I17" s="2">
        <f t="shared" si="3"/>
        <v>31</v>
      </c>
    </row>
    <row r="18" spans="1:9">
      <c r="A18" s="1" t="s">
        <v>36</v>
      </c>
      <c r="B18" s="1" t="s">
        <v>272</v>
      </c>
      <c r="C18" s="1" t="s">
        <v>37</v>
      </c>
      <c r="D18" s="2">
        <v>10</v>
      </c>
      <c r="E18" s="2">
        <v>3</v>
      </c>
      <c r="F18" s="41">
        <f t="shared" si="0"/>
        <v>13</v>
      </c>
      <c r="G18" s="42">
        <f t="shared" si="1"/>
        <v>68</v>
      </c>
      <c r="H18" s="43">
        <f t="shared" si="2"/>
        <v>0.23076923076923078</v>
      </c>
      <c r="I18" s="2">
        <f t="shared" si="3"/>
        <v>62</v>
      </c>
    </row>
    <row r="19" spans="1:9">
      <c r="A19" s="1" t="s">
        <v>38</v>
      </c>
      <c r="B19" s="1" t="s">
        <v>273</v>
      </c>
      <c r="C19" s="1" t="s">
        <v>39</v>
      </c>
      <c r="D19" s="2">
        <v>54</v>
      </c>
      <c r="E19" s="2">
        <v>20</v>
      </c>
      <c r="F19" s="41">
        <f t="shared" si="0"/>
        <v>74</v>
      </c>
      <c r="G19" s="42">
        <f t="shared" si="1"/>
        <v>28</v>
      </c>
      <c r="H19" s="43">
        <f t="shared" si="2"/>
        <v>0.27027027027027029</v>
      </c>
      <c r="I19" s="2">
        <f t="shared" si="3"/>
        <v>55</v>
      </c>
    </row>
    <row r="20" spans="1:9">
      <c r="A20" s="1" t="s">
        <v>40</v>
      </c>
      <c r="B20" s="1" t="s">
        <v>274</v>
      </c>
      <c r="C20" s="1" t="s">
        <v>41</v>
      </c>
      <c r="D20" s="2">
        <v>21</v>
      </c>
      <c r="E20" s="2">
        <v>10</v>
      </c>
      <c r="F20" s="41">
        <f t="shared" si="0"/>
        <v>31</v>
      </c>
      <c r="G20" s="42">
        <f t="shared" si="1"/>
        <v>51</v>
      </c>
      <c r="H20" s="43">
        <f t="shared" si="2"/>
        <v>0.32258064516129031</v>
      </c>
      <c r="I20" s="2">
        <f t="shared" si="3"/>
        <v>36</v>
      </c>
    </row>
    <row r="21" spans="1:9">
      <c r="A21" s="1" t="s">
        <v>42</v>
      </c>
      <c r="B21" s="1" t="s">
        <v>268</v>
      </c>
      <c r="C21" s="1" t="s">
        <v>43</v>
      </c>
      <c r="D21" s="2">
        <v>405</v>
      </c>
      <c r="E21" s="2">
        <v>170</v>
      </c>
      <c r="F21" s="41">
        <f t="shared" si="0"/>
        <v>575</v>
      </c>
      <c r="G21" s="42">
        <f t="shared" si="1"/>
        <v>5</v>
      </c>
      <c r="H21" s="43">
        <f t="shared" si="2"/>
        <v>0.29565217391304349</v>
      </c>
      <c r="I21" s="2">
        <f t="shared" si="3"/>
        <v>43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46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31</v>
      </c>
      <c r="E23" s="2">
        <v>22</v>
      </c>
      <c r="F23" s="41">
        <f>SUM(D23:E23)</f>
        <v>53</v>
      </c>
      <c r="G23" s="42">
        <f>_xlfn.RANK.EQ(F23,$F$12:$F$97,0)</f>
        <v>34</v>
      </c>
      <c r="H23" s="43">
        <f>E23/F23</f>
        <v>0.41509433962264153</v>
      </c>
      <c r="I23" s="2">
        <f>_xlfn.RANK.EQ(H23,$H$12:$H$97,0)</f>
        <v>14</v>
      </c>
    </row>
    <row r="24" spans="1:9">
      <c r="A24" s="1" t="s">
        <v>48</v>
      </c>
      <c r="B24" s="1" t="s">
        <v>273</v>
      </c>
      <c r="C24" s="1" t="s">
        <v>49</v>
      </c>
      <c r="D24" s="2">
        <v>36</v>
      </c>
      <c r="E24" s="2">
        <v>8</v>
      </c>
      <c r="F24" s="41">
        <f>SUM(D24:E24)</f>
        <v>44</v>
      </c>
      <c r="G24" s="42">
        <f>_xlfn.RANK.EQ(F24,$F$12:$F$97,0)</f>
        <v>41</v>
      </c>
      <c r="H24" s="43">
        <f>E24/F24</f>
        <v>0.18181818181818182</v>
      </c>
      <c r="I24" s="2">
        <f>_xlfn.RANK.EQ(H24,$H$12:$H$97,0)</f>
        <v>69</v>
      </c>
    </row>
    <row r="25" spans="1:9">
      <c r="A25" s="1" t="s">
        <v>50</v>
      </c>
      <c r="B25" s="1" t="s">
        <v>271</v>
      </c>
      <c r="C25" s="1" t="s">
        <v>51</v>
      </c>
      <c r="D25" s="2">
        <v>5</v>
      </c>
      <c r="E25" s="2">
        <v>2</v>
      </c>
      <c r="F25" s="41">
        <f>SUM(D25:E25)</f>
        <v>7</v>
      </c>
      <c r="G25" s="42">
        <f>_xlfn.RANK.EQ(F25,$F$12:$F$97,0)</f>
        <v>73</v>
      </c>
      <c r="H25" s="43">
        <f>E25/F25</f>
        <v>0.2857142857142857</v>
      </c>
      <c r="I25" s="2">
        <f>_xlfn.RANK.EQ(H25,$H$12:$H$97,0)</f>
        <v>47</v>
      </c>
    </row>
    <row r="26" spans="1:9">
      <c r="A26" s="1" t="s">
        <v>52</v>
      </c>
      <c r="B26" s="1" t="s">
        <v>274</v>
      </c>
      <c r="C26" s="1" t="s">
        <v>53</v>
      </c>
      <c r="D26" s="2">
        <v>22</v>
      </c>
      <c r="E26" s="2">
        <v>2</v>
      </c>
      <c r="F26" s="41">
        <f>SUM(D26:E26)</f>
        <v>24</v>
      </c>
      <c r="G26" s="42">
        <f>_xlfn.RANK.EQ(F26,$F$12:$F$97,0)</f>
        <v>59</v>
      </c>
      <c r="H26" s="43">
        <f>E26/F26</f>
        <v>8.3333333333333329E-2</v>
      </c>
      <c r="I26" s="2">
        <f>_xlfn.RANK.EQ(H26,$H$12:$H$97,0)</f>
        <v>76</v>
      </c>
    </row>
    <row r="27" spans="1:9">
      <c r="A27" s="1" t="s">
        <v>54</v>
      </c>
      <c r="B27" s="1" t="s">
        <v>268</v>
      </c>
      <c r="C27" s="1" t="s">
        <v>55</v>
      </c>
      <c r="D27" s="2">
        <v>398</v>
      </c>
      <c r="E27" s="2">
        <v>200</v>
      </c>
      <c r="F27" s="41">
        <f>SUM(D27:E27)</f>
        <v>598</v>
      </c>
      <c r="G27" s="42">
        <f>_xlfn.RANK.EQ(F27,$F$12:$F$97,0)</f>
        <v>4</v>
      </c>
      <c r="H27" s="43">
        <f>E27/F27</f>
        <v>0.33444816053511706</v>
      </c>
      <c r="I27" s="2">
        <f>_xlfn.RANK.EQ(H27,$H$12:$H$97,0)</f>
        <v>30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13</v>
      </c>
      <c r="E29" s="2">
        <v>8</v>
      </c>
      <c r="F29" s="41">
        <f t="shared" ref="F29:F48" si="4">SUM(D29:E29)</f>
        <v>21</v>
      </c>
      <c r="G29" s="42">
        <f t="shared" ref="G29:G48" si="5">_xlfn.RANK.EQ(F29,$F$12:$F$97,0)</f>
        <v>61</v>
      </c>
      <c r="H29" s="43">
        <f t="shared" ref="H29:H48" si="6">E29/F29</f>
        <v>0.38095238095238093</v>
      </c>
      <c r="I29" s="2">
        <f t="shared" ref="I29:I48" si="7">_xlfn.RANK.EQ(H29,$H$12:$H$97,0)</f>
        <v>19</v>
      </c>
    </row>
    <row r="30" spans="1:9">
      <c r="A30" s="1" t="s">
        <v>60</v>
      </c>
      <c r="B30" s="1" t="s">
        <v>273</v>
      </c>
      <c r="C30" s="1" t="s">
        <v>61</v>
      </c>
      <c r="D30" s="2">
        <v>50</v>
      </c>
      <c r="E30" s="2">
        <v>19</v>
      </c>
      <c r="F30" s="41">
        <f t="shared" si="4"/>
        <v>69</v>
      </c>
      <c r="G30" s="42">
        <f t="shared" si="5"/>
        <v>30</v>
      </c>
      <c r="H30" s="43">
        <f t="shared" si="6"/>
        <v>0.27536231884057971</v>
      </c>
      <c r="I30" s="2">
        <f t="shared" si="7"/>
        <v>53</v>
      </c>
    </row>
    <row r="31" spans="1:9">
      <c r="A31" s="1" t="s">
        <v>62</v>
      </c>
      <c r="B31" s="1" t="s">
        <v>274</v>
      </c>
      <c r="C31" s="1" t="s">
        <v>63</v>
      </c>
      <c r="D31" s="2">
        <v>18</v>
      </c>
      <c r="E31" s="2">
        <v>9</v>
      </c>
      <c r="F31" s="41">
        <f t="shared" si="4"/>
        <v>27</v>
      </c>
      <c r="G31" s="42">
        <f t="shared" si="5"/>
        <v>56</v>
      </c>
      <c r="H31" s="43">
        <f t="shared" si="6"/>
        <v>0.33333333333333331</v>
      </c>
      <c r="I31" s="2">
        <f t="shared" si="7"/>
        <v>31</v>
      </c>
    </row>
    <row r="32" spans="1:9">
      <c r="A32" s="1" t="s">
        <v>64</v>
      </c>
      <c r="B32" s="1" t="s">
        <v>268</v>
      </c>
      <c r="C32" s="1" t="s">
        <v>65</v>
      </c>
      <c r="D32" s="2">
        <v>176</v>
      </c>
      <c r="E32" s="2">
        <v>91</v>
      </c>
      <c r="F32" s="41">
        <f t="shared" si="4"/>
        <v>267</v>
      </c>
      <c r="G32" s="42">
        <f t="shared" si="5"/>
        <v>11</v>
      </c>
      <c r="H32" s="43">
        <f t="shared" si="6"/>
        <v>0.34082397003745318</v>
      </c>
      <c r="I32" s="2">
        <f t="shared" si="7"/>
        <v>29</v>
      </c>
    </row>
    <row r="33" spans="1:9">
      <c r="A33" s="1" t="s">
        <v>66</v>
      </c>
      <c r="B33" s="1" t="s">
        <v>268</v>
      </c>
      <c r="C33" s="1" t="s">
        <v>67</v>
      </c>
      <c r="D33" s="2">
        <v>940</v>
      </c>
      <c r="E33" s="2">
        <v>349</v>
      </c>
      <c r="F33" s="41">
        <f t="shared" si="4"/>
        <v>1289</v>
      </c>
      <c r="G33" s="42">
        <f t="shared" si="5"/>
        <v>1</v>
      </c>
      <c r="H33" s="43">
        <f t="shared" si="6"/>
        <v>0.27075252133436772</v>
      </c>
      <c r="I33" s="2">
        <f t="shared" si="7"/>
        <v>54</v>
      </c>
    </row>
    <row r="34" spans="1:9">
      <c r="A34" s="1" t="s">
        <v>68</v>
      </c>
      <c r="B34" s="1" t="s">
        <v>272</v>
      </c>
      <c r="C34" s="1" t="s">
        <v>69</v>
      </c>
      <c r="D34" s="2">
        <v>124</v>
      </c>
      <c r="E34" s="2">
        <v>99</v>
      </c>
      <c r="F34" s="41">
        <f t="shared" si="4"/>
        <v>223</v>
      </c>
      <c r="G34" s="42">
        <f t="shared" si="5"/>
        <v>13</v>
      </c>
      <c r="H34" s="43">
        <f t="shared" si="6"/>
        <v>0.44394618834080718</v>
      </c>
      <c r="I34" s="2">
        <f t="shared" si="7"/>
        <v>10</v>
      </c>
    </row>
    <row r="35" spans="1:9">
      <c r="A35" s="1" t="s">
        <v>70</v>
      </c>
      <c r="B35" s="1" t="s">
        <v>271</v>
      </c>
      <c r="C35" s="1" t="s">
        <v>71</v>
      </c>
      <c r="D35" s="2">
        <v>14</v>
      </c>
      <c r="E35" s="2">
        <v>19</v>
      </c>
      <c r="F35" s="41">
        <f t="shared" si="4"/>
        <v>33</v>
      </c>
      <c r="G35" s="42">
        <f t="shared" si="5"/>
        <v>47</v>
      </c>
      <c r="H35" s="43">
        <f t="shared" si="6"/>
        <v>0.5757575757575758</v>
      </c>
      <c r="I35" s="2">
        <f t="shared" si="7"/>
        <v>5</v>
      </c>
    </row>
    <row r="36" spans="1:9">
      <c r="A36" s="1" t="s">
        <v>72</v>
      </c>
      <c r="B36" s="1" t="s">
        <v>271</v>
      </c>
      <c r="C36" s="1" t="s">
        <v>73</v>
      </c>
      <c r="D36" s="2">
        <v>25</v>
      </c>
      <c r="E36" s="2">
        <v>38</v>
      </c>
      <c r="F36" s="41">
        <f t="shared" si="4"/>
        <v>63</v>
      </c>
      <c r="G36" s="42">
        <f t="shared" si="5"/>
        <v>32</v>
      </c>
      <c r="H36" s="43">
        <f t="shared" si="6"/>
        <v>0.60317460317460314</v>
      </c>
      <c r="I36" s="2">
        <f t="shared" si="7"/>
        <v>4</v>
      </c>
    </row>
    <row r="37" spans="1:9">
      <c r="A37" s="1" t="s">
        <v>74</v>
      </c>
      <c r="B37" s="1" t="s">
        <v>270</v>
      </c>
      <c r="C37" s="1" t="s">
        <v>75</v>
      </c>
      <c r="D37" s="2">
        <v>204</v>
      </c>
      <c r="E37" s="2">
        <v>46</v>
      </c>
      <c r="F37" s="41">
        <f t="shared" si="4"/>
        <v>250</v>
      </c>
      <c r="G37" s="42">
        <f t="shared" si="5"/>
        <v>12</v>
      </c>
      <c r="H37" s="43">
        <f t="shared" si="6"/>
        <v>0.184</v>
      </c>
      <c r="I37" s="2">
        <f t="shared" si="7"/>
        <v>68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51</v>
      </c>
      <c r="F38" s="41">
        <f t="shared" si="4"/>
        <v>51</v>
      </c>
      <c r="G38" s="42">
        <f t="shared" si="5"/>
        <v>38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18</v>
      </c>
      <c r="E39" s="2">
        <v>14</v>
      </c>
      <c r="F39" s="41">
        <f t="shared" si="4"/>
        <v>32</v>
      </c>
      <c r="G39" s="42">
        <f t="shared" si="5"/>
        <v>48</v>
      </c>
      <c r="H39" s="43">
        <f t="shared" si="6"/>
        <v>0.4375</v>
      </c>
      <c r="I39" s="2">
        <f t="shared" si="7"/>
        <v>11</v>
      </c>
    </row>
    <row r="40" spans="1:9">
      <c r="A40" s="1" t="s">
        <v>80</v>
      </c>
      <c r="B40" s="1" t="s">
        <v>270</v>
      </c>
      <c r="C40" s="1" t="s">
        <v>81</v>
      </c>
      <c r="D40" s="2">
        <v>76</v>
      </c>
      <c r="E40" s="2">
        <v>38</v>
      </c>
      <c r="F40" s="41">
        <f t="shared" si="4"/>
        <v>114</v>
      </c>
      <c r="G40" s="42">
        <f t="shared" si="5"/>
        <v>19</v>
      </c>
      <c r="H40" s="43">
        <f t="shared" si="6"/>
        <v>0.33333333333333331</v>
      </c>
      <c r="I40" s="2">
        <f t="shared" si="7"/>
        <v>31</v>
      </c>
    </row>
    <row r="41" spans="1:9">
      <c r="A41" s="1" t="s">
        <v>82</v>
      </c>
      <c r="B41" s="1" t="s">
        <v>270</v>
      </c>
      <c r="C41" s="1" t="s">
        <v>83</v>
      </c>
      <c r="D41" s="2">
        <v>45</v>
      </c>
      <c r="E41" s="2">
        <v>7</v>
      </c>
      <c r="F41" s="41">
        <f t="shared" si="4"/>
        <v>52</v>
      </c>
      <c r="G41" s="42">
        <f t="shared" si="5"/>
        <v>36</v>
      </c>
      <c r="H41" s="43">
        <f t="shared" si="6"/>
        <v>0.13461538461538461</v>
      </c>
      <c r="I41" s="2">
        <f t="shared" si="7"/>
        <v>74</v>
      </c>
    </row>
    <row r="42" spans="1:9">
      <c r="A42" s="1" t="s">
        <v>84</v>
      </c>
      <c r="B42" s="1" t="s">
        <v>271</v>
      </c>
      <c r="C42" s="1" t="s">
        <v>85</v>
      </c>
      <c r="D42" s="2">
        <v>39</v>
      </c>
      <c r="E42" s="2">
        <v>42</v>
      </c>
      <c r="F42" s="41">
        <f t="shared" si="4"/>
        <v>81</v>
      </c>
      <c r="G42" s="42">
        <f t="shared" si="5"/>
        <v>24</v>
      </c>
      <c r="H42" s="43">
        <f t="shared" si="6"/>
        <v>0.51851851851851849</v>
      </c>
      <c r="I42" s="2">
        <f t="shared" si="7"/>
        <v>6</v>
      </c>
    </row>
    <row r="43" spans="1:9">
      <c r="A43" s="1" t="s">
        <v>86</v>
      </c>
      <c r="B43" s="1" t="s">
        <v>275</v>
      </c>
      <c r="C43" s="1" t="s">
        <v>87</v>
      </c>
      <c r="D43" s="2">
        <v>3</v>
      </c>
      <c r="E43" s="2">
        <v>0</v>
      </c>
      <c r="F43" s="41">
        <f t="shared" si="4"/>
        <v>3</v>
      </c>
      <c r="G43" s="42">
        <f t="shared" si="5"/>
        <v>76</v>
      </c>
      <c r="H43" s="43">
        <f t="shared" si="6"/>
        <v>0</v>
      </c>
      <c r="I43" s="2">
        <f t="shared" si="7"/>
        <v>77</v>
      </c>
    </row>
    <row r="44" spans="1:9">
      <c r="A44" s="1" t="s">
        <v>88</v>
      </c>
      <c r="B44" s="1" t="s">
        <v>270</v>
      </c>
      <c r="C44" s="1" t="s">
        <v>89</v>
      </c>
      <c r="D44" s="2">
        <v>14</v>
      </c>
      <c r="E44" s="2">
        <v>7</v>
      </c>
      <c r="F44" s="41">
        <f t="shared" si="4"/>
        <v>21</v>
      </c>
      <c r="G44" s="42">
        <f t="shared" si="5"/>
        <v>61</v>
      </c>
      <c r="H44" s="43">
        <f t="shared" si="6"/>
        <v>0.33333333333333331</v>
      </c>
      <c r="I44" s="2">
        <f t="shared" si="7"/>
        <v>31</v>
      </c>
    </row>
    <row r="45" spans="1:9">
      <c r="A45" s="1" t="s">
        <v>90</v>
      </c>
      <c r="B45" s="1" t="s">
        <v>274</v>
      </c>
      <c r="C45" s="1" t="s">
        <v>91</v>
      </c>
      <c r="D45" s="2">
        <v>57</v>
      </c>
      <c r="E45" s="2">
        <v>12</v>
      </c>
      <c r="F45" s="41">
        <f t="shared" si="4"/>
        <v>69</v>
      </c>
      <c r="G45" s="42">
        <f t="shared" si="5"/>
        <v>30</v>
      </c>
      <c r="H45" s="43">
        <f t="shared" si="6"/>
        <v>0.17391304347826086</v>
      </c>
      <c r="I45" s="2">
        <f t="shared" si="7"/>
        <v>70</v>
      </c>
    </row>
    <row r="46" spans="1:9">
      <c r="A46" s="1" t="s">
        <v>92</v>
      </c>
      <c r="B46" s="1" t="s">
        <v>275</v>
      </c>
      <c r="C46" s="1" t="s">
        <v>93</v>
      </c>
      <c r="D46" s="2">
        <v>50</v>
      </c>
      <c r="E46" s="2">
        <v>29</v>
      </c>
      <c r="F46" s="41">
        <f t="shared" si="4"/>
        <v>79</v>
      </c>
      <c r="G46" s="42">
        <f t="shared" si="5"/>
        <v>25</v>
      </c>
      <c r="H46" s="43">
        <f t="shared" si="6"/>
        <v>0.36708860759493672</v>
      </c>
      <c r="I46" s="2">
        <f t="shared" si="7"/>
        <v>22</v>
      </c>
    </row>
    <row r="47" spans="1:9">
      <c r="A47" s="1" t="s">
        <v>94</v>
      </c>
      <c r="B47" s="1" t="s">
        <v>268</v>
      </c>
      <c r="C47" s="1" t="s">
        <v>95</v>
      </c>
      <c r="D47" s="2">
        <v>82</v>
      </c>
      <c r="E47" s="2">
        <v>46</v>
      </c>
      <c r="F47" s="41">
        <f t="shared" si="4"/>
        <v>128</v>
      </c>
      <c r="G47" s="42">
        <f t="shared" si="5"/>
        <v>17</v>
      </c>
      <c r="H47" s="43">
        <f t="shared" si="6"/>
        <v>0.359375</v>
      </c>
      <c r="I47" s="2">
        <f t="shared" si="7"/>
        <v>25</v>
      </c>
    </row>
    <row r="48" spans="1:9">
      <c r="A48" s="1" t="s">
        <v>96</v>
      </c>
      <c r="B48" s="1" t="s">
        <v>270</v>
      </c>
      <c r="C48" s="1" t="s">
        <v>97</v>
      </c>
      <c r="D48" s="2">
        <v>29</v>
      </c>
      <c r="E48" s="2">
        <v>3</v>
      </c>
      <c r="F48" s="41">
        <f t="shared" si="4"/>
        <v>32</v>
      </c>
      <c r="G48" s="42">
        <f t="shared" si="5"/>
        <v>48</v>
      </c>
      <c r="H48" s="43">
        <f t="shared" si="6"/>
        <v>9.375E-2</v>
      </c>
      <c r="I48" s="2">
        <f t="shared" si="7"/>
        <v>75</v>
      </c>
    </row>
    <row r="49" spans="1:9">
      <c r="A49" s="76" t="s">
        <v>98</v>
      </c>
      <c r="B49" s="76" t="s">
        <v>269</v>
      </c>
      <c r="C49" s="76" t="s">
        <v>99</v>
      </c>
      <c r="D49" s="44"/>
      <c r="E49" s="44"/>
      <c r="F49" s="45"/>
      <c r="G49" s="46"/>
      <c r="H49" s="47"/>
      <c r="I49" s="44"/>
    </row>
    <row r="50" spans="1:9">
      <c r="A50" s="1" t="s">
        <v>100</v>
      </c>
      <c r="B50" s="1" t="s">
        <v>273</v>
      </c>
      <c r="C50" s="1" t="s">
        <v>101</v>
      </c>
      <c r="D50" s="2">
        <v>57</v>
      </c>
      <c r="E50" s="2">
        <v>22</v>
      </c>
      <c r="F50" s="41">
        <f t="shared" ref="F50:F66" si="8">SUM(D50:E50)</f>
        <v>79</v>
      </c>
      <c r="G50" s="42">
        <f t="shared" ref="G50:G66" si="9">_xlfn.RANK.EQ(F50,$F$12:$F$97,0)</f>
        <v>25</v>
      </c>
      <c r="H50" s="43">
        <f t="shared" ref="H50:H66" si="10">E50/F50</f>
        <v>0.27848101265822783</v>
      </c>
      <c r="I50" s="2">
        <f t="shared" ref="I50:I66" si="11">_xlfn.RANK.EQ(H50,$H$12:$H$97,0)</f>
        <v>52</v>
      </c>
    </row>
    <row r="51" spans="1:9">
      <c r="A51" s="1" t="s">
        <v>102</v>
      </c>
      <c r="B51" s="1" t="s">
        <v>273</v>
      </c>
      <c r="C51" s="1" t="s">
        <v>103</v>
      </c>
      <c r="D51" s="2">
        <v>104</v>
      </c>
      <c r="E51" s="2">
        <v>42</v>
      </c>
      <c r="F51" s="41">
        <f t="shared" si="8"/>
        <v>146</v>
      </c>
      <c r="G51" s="42">
        <f t="shared" si="9"/>
        <v>15</v>
      </c>
      <c r="H51" s="43">
        <f t="shared" si="10"/>
        <v>0.28767123287671231</v>
      </c>
      <c r="I51" s="2">
        <f t="shared" si="11"/>
        <v>46</v>
      </c>
    </row>
    <row r="52" spans="1:9">
      <c r="A52" s="1" t="s">
        <v>104</v>
      </c>
      <c r="B52" s="1" t="s">
        <v>275</v>
      </c>
      <c r="C52" s="1" t="s">
        <v>105</v>
      </c>
      <c r="D52" s="2">
        <v>48</v>
      </c>
      <c r="E52" s="2">
        <v>10</v>
      </c>
      <c r="F52" s="41">
        <f t="shared" si="8"/>
        <v>58</v>
      </c>
      <c r="G52" s="42">
        <f t="shared" si="9"/>
        <v>33</v>
      </c>
      <c r="H52" s="43">
        <f t="shared" si="10"/>
        <v>0.17241379310344829</v>
      </c>
      <c r="I52" s="2">
        <f t="shared" si="11"/>
        <v>71</v>
      </c>
    </row>
    <row r="53" spans="1:9">
      <c r="A53" s="1" t="s">
        <v>106</v>
      </c>
      <c r="B53" s="1" t="s">
        <v>273</v>
      </c>
      <c r="C53" s="1" t="s">
        <v>107</v>
      </c>
      <c r="D53" s="2">
        <v>25</v>
      </c>
      <c r="E53" s="2">
        <v>6</v>
      </c>
      <c r="F53" s="41">
        <f t="shared" si="8"/>
        <v>31</v>
      </c>
      <c r="G53" s="42">
        <f t="shared" si="9"/>
        <v>51</v>
      </c>
      <c r="H53" s="43">
        <f t="shared" si="10"/>
        <v>0.19354838709677419</v>
      </c>
      <c r="I53" s="2">
        <f t="shared" si="11"/>
        <v>65</v>
      </c>
    </row>
    <row r="54" spans="1:9">
      <c r="A54" s="1" t="s">
        <v>108</v>
      </c>
      <c r="B54" s="1" t="s">
        <v>273</v>
      </c>
      <c r="C54" s="1" t="s">
        <v>109</v>
      </c>
      <c r="D54" s="2">
        <v>22</v>
      </c>
      <c r="E54" s="2">
        <v>19</v>
      </c>
      <c r="F54" s="41">
        <f t="shared" si="8"/>
        <v>41</v>
      </c>
      <c r="G54" s="42">
        <f t="shared" si="9"/>
        <v>42</v>
      </c>
      <c r="H54" s="43">
        <f t="shared" si="10"/>
        <v>0.46341463414634149</v>
      </c>
      <c r="I54" s="2">
        <f t="shared" si="11"/>
        <v>8</v>
      </c>
    </row>
    <row r="55" spans="1:9">
      <c r="A55" s="1" t="s">
        <v>110</v>
      </c>
      <c r="B55" s="1" t="s">
        <v>273</v>
      </c>
      <c r="C55" s="1" t="s">
        <v>111</v>
      </c>
      <c r="D55" s="2">
        <v>65</v>
      </c>
      <c r="E55" s="2">
        <v>22</v>
      </c>
      <c r="F55" s="41">
        <f t="shared" si="8"/>
        <v>87</v>
      </c>
      <c r="G55" s="42">
        <f t="shared" si="9"/>
        <v>23</v>
      </c>
      <c r="H55" s="43">
        <f t="shared" si="10"/>
        <v>0.25287356321839083</v>
      </c>
      <c r="I55" s="2">
        <f t="shared" si="11"/>
        <v>58</v>
      </c>
    </row>
    <row r="56" spans="1:9">
      <c r="A56" s="1" t="s">
        <v>112</v>
      </c>
      <c r="B56" s="1" t="s">
        <v>273</v>
      </c>
      <c r="C56" s="1" t="s">
        <v>113</v>
      </c>
      <c r="D56" s="2">
        <v>63</v>
      </c>
      <c r="E56" s="2">
        <v>27</v>
      </c>
      <c r="F56" s="41">
        <f t="shared" si="8"/>
        <v>90</v>
      </c>
      <c r="G56" s="42">
        <f t="shared" si="9"/>
        <v>22</v>
      </c>
      <c r="H56" s="43">
        <f t="shared" si="10"/>
        <v>0.3</v>
      </c>
      <c r="I56" s="2">
        <f t="shared" si="11"/>
        <v>41</v>
      </c>
    </row>
    <row r="57" spans="1:9">
      <c r="A57" s="1" t="s">
        <v>114</v>
      </c>
      <c r="B57" s="1" t="s">
        <v>274</v>
      </c>
      <c r="C57" s="1" t="s">
        <v>115</v>
      </c>
      <c r="D57" s="2">
        <v>23</v>
      </c>
      <c r="E57" s="2">
        <v>4</v>
      </c>
      <c r="F57" s="41">
        <f t="shared" si="8"/>
        <v>27</v>
      </c>
      <c r="G57" s="42">
        <f t="shared" si="9"/>
        <v>56</v>
      </c>
      <c r="H57" s="43">
        <f t="shared" si="10"/>
        <v>0.14814814814814814</v>
      </c>
      <c r="I57" s="2">
        <f t="shared" si="11"/>
        <v>73</v>
      </c>
    </row>
    <row r="58" spans="1:9">
      <c r="A58" s="1" t="s">
        <v>116</v>
      </c>
      <c r="B58" s="1" t="s">
        <v>272</v>
      </c>
      <c r="C58" s="1" t="s">
        <v>117</v>
      </c>
      <c r="D58" s="2">
        <v>20</v>
      </c>
      <c r="E58" s="2">
        <v>9</v>
      </c>
      <c r="F58" s="41">
        <f t="shared" si="8"/>
        <v>29</v>
      </c>
      <c r="G58" s="42">
        <f t="shared" si="9"/>
        <v>55</v>
      </c>
      <c r="H58" s="43">
        <f t="shared" si="10"/>
        <v>0.31034482758620691</v>
      </c>
      <c r="I58" s="2">
        <f t="shared" si="11"/>
        <v>39</v>
      </c>
    </row>
    <row r="59" spans="1:9">
      <c r="A59" s="1" t="s">
        <v>118</v>
      </c>
      <c r="B59" s="1" t="s">
        <v>268</v>
      </c>
      <c r="C59" s="1" t="s">
        <v>119</v>
      </c>
      <c r="D59" s="2">
        <v>359</v>
      </c>
      <c r="E59" s="2">
        <v>141</v>
      </c>
      <c r="F59" s="41">
        <f t="shared" si="8"/>
        <v>500</v>
      </c>
      <c r="G59" s="42">
        <f t="shared" si="9"/>
        <v>7</v>
      </c>
      <c r="H59" s="43">
        <f t="shared" si="10"/>
        <v>0.28199999999999997</v>
      </c>
      <c r="I59" s="2">
        <f t="shared" si="11"/>
        <v>51</v>
      </c>
    </row>
    <row r="60" spans="1:9">
      <c r="A60" s="1" t="s">
        <v>120</v>
      </c>
      <c r="B60" s="1" t="s">
        <v>270</v>
      </c>
      <c r="C60" s="1" t="s">
        <v>121</v>
      </c>
      <c r="D60" s="2">
        <v>29</v>
      </c>
      <c r="E60" s="2">
        <v>7</v>
      </c>
      <c r="F60" s="41">
        <f t="shared" si="8"/>
        <v>36</v>
      </c>
      <c r="G60" s="42">
        <f t="shared" si="9"/>
        <v>46</v>
      </c>
      <c r="H60" s="43">
        <f t="shared" si="10"/>
        <v>0.19444444444444445</v>
      </c>
      <c r="I60" s="2">
        <f t="shared" si="11"/>
        <v>64</v>
      </c>
    </row>
    <row r="61" spans="1:9">
      <c r="A61" s="1" t="s">
        <v>122</v>
      </c>
      <c r="B61" s="1" t="s">
        <v>269</v>
      </c>
      <c r="C61" s="1" t="s">
        <v>123</v>
      </c>
      <c r="D61" s="2">
        <v>3</v>
      </c>
      <c r="E61" s="2">
        <v>2</v>
      </c>
      <c r="F61" s="41">
        <f t="shared" si="8"/>
        <v>5</v>
      </c>
      <c r="G61" s="42">
        <f t="shared" si="9"/>
        <v>75</v>
      </c>
      <c r="H61" s="43">
        <f t="shared" si="10"/>
        <v>0.4</v>
      </c>
      <c r="I61" s="2">
        <f t="shared" si="11"/>
        <v>16</v>
      </c>
    </row>
    <row r="62" spans="1:9">
      <c r="A62" s="1" t="s">
        <v>124</v>
      </c>
      <c r="B62" s="1" t="s">
        <v>270</v>
      </c>
      <c r="C62" s="1" t="s">
        <v>125</v>
      </c>
      <c r="D62" s="2">
        <v>13</v>
      </c>
      <c r="E62" s="2">
        <v>3</v>
      </c>
      <c r="F62" s="41">
        <f t="shared" si="8"/>
        <v>16</v>
      </c>
      <c r="G62" s="42">
        <f t="shared" si="9"/>
        <v>67</v>
      </c>
      <c r="H62" s="43">
        <f t="shared" si="10"/>
        <v>0.1875</v>
      </c>
      <c r="I62" s="2">
        <f t="shared" si="11"/>
        <v>67</v>
      </c>
    </row>
    <row r="63" spans="1:9">
      <c r="A63" s="1" t="s">
        <v>126</v>
      </c>
      <c r="B63" s="1" t="s">
        <v>273</v>
      </c>
      <c r="C63" s="1" t="s">
        <v>127</v>
      </c>
      <c r="D63" s="2">
        <v>32</v>
      </c>
      <c r="E63" s="2">
        <v>20</v>
      </c>
      <c r="F63" s="41">
        <f t="shared" si="8"/>
        <v>52</v>
      </c>
      <c r="G63" s="42">
        <f t="shared" si="9"/>
        <v>36</v>
      </c>
      <c r="H63" s="43">
        <f t="shared" si="10"/>
        <v>0.38461538461538464</v>
      </c>
      <c r="I63" s="2">
        <f t="shared" si="11"/>
        <v>17</v>
      </c>
    </row>
    <row r="64" spans="1:9">
      <c r="A64" s="1" t="s">
        <v>128</v>
      </c>
      <c r="B64" s="1" t="s">
        <v>271</v>
      </c>
      <c r="C64" s="1" t="s">
        <v>129</v>
      </c>
      <c r="D64" s="2">
        <v>5</v>
      </c>
      <c r="E64" s="2">
        <v>2</v>
      </c>
      <c r="F64" s="41">
        <f t="shared" si="8"/>
        <v>7</v>
      </c>
      <c r="G64" s="42">
        <f t="shared" si="9"/>
        <v>73</v>
      </c>
      <c r="H64" s="43">
        <f t="shared" si="10"/>
        <v>0.2857142857142857</v>
      </c>
      <c r="I64" s="2">
        <f t="shared" si="11"/>
        <v>47</v>
      </c>
    </row>
    <row r="65" spans="1:9">
      <c r="A65" s="1" t="s">
        <v>130</v>
      </c>
      <c r="B65" s="1" t="s">
        <v>272</v>
      </c>
      <c r="C65" s="1" t="s">
        <v>131</v>
      </c>
      <c r="D65" s="2">
        <v>13</v>
      </c>
      <c r="E65" s="2">
        <v>8</v>
      </c>
      <c r="F65" s="41">
        <f t="shared" si="8"/>
        <v>21</v>
      </c>
      <c r="G65" s="42">
        <f t="shared" si="9"/>
        <v>61</v>
      </c>
      <c r="H65" s="43">
        <f t="shared" si="10"/>
        <v>0.38095238095238093</v>
      </c>
      <c r="I65" s="2">
        <f t="shared" si="11"/>
        <v>19</v>
      </c>
    </row>
    <row r="66" spans="1:9">
      <c r="A66" s="1" t="s">
        <v>132</v>
      </c>
      <c r="B66" s="1" t="s">
        <v>268</v>
      </c>
      <c r="C66" s="1" t="s">
        <v>133</v>
      </c>
      <c r="D66" s="2">
        <v>615</v>
      </c>
      <c r="E66" s="2">
        <v>256</v>
      </c>
      <c r="F66" s="41">
        <f t="shared" si="8"/>
        <v>871</v>
      </c>
      <c r="G66" s="42">
        <f t="shared" si="9"/>
        <v>2</v>
      </c>
      <c r="H66" s="43">
        <f t="shared" si="10"/>
        <v>0.29391504018369691</v>
      </c>
      <c r="I66" s="2">
        <f t="shared" si="11"/>
        <v>44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46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25</v>
      </c>
      <c r="E68" s="2">
        <v>6</v>
      </c>
      <c r="F68" s="41">
        <f>SUM(D68:E68)</f>
        <v>31</v>
      </c>
      <c r="G68" s="42">
        <f>_xlfn.RANK.EQ(F68,$F$12:$F$97,0)</f>
        <v>51</v>
      </c>
      <c r="H68" s="43">
        <f>E68/F68</f>
        <v>0.19354838709677419</v>
      </c>
      <c r="I68" s="2">
        <f>_xlfn.RANK.EQ(H68,$H$12:$H$97,0)</f>
        <v>65</v>
      </c>
    </row>
    <row r="69" spans="1:9">
      <c r="A69" s="1" t="s">
        <v>138</v>
      </c>
      <c r="B69" s="1" t="s">
        <v>268</v>
      </c>
      <c r="C69" s="1" t="s">
        <v>139</v>
      </c>
      <c r="D69" s="2">
        <v>482</v>
      </c>
      <c r="E69" s="2">
        <v>276</v>
      </c>
      <c r="F69" s="41">
        <f>SUM(D69:E69)</f>
        <v>758</v>
      </c>
      <c r="G69" s="42">
        <f>_xlfn.RANK.EQ(F69,$F$12:$F$97,0)</f>
        <v>3</v>
      </c>
      <c r="H69" s="43">
        <f>E69/F69</f>
        <v>0.36411609498680741</v>
      </c>
      <c r="I69" s="2">
        <f>_xlfn.RANK.EQ(H69,$H$12:$H$97,0)</f>
        <v>23</v>
      </c>
    </row>
    <row r="70" spans="1:9">
      <c r="A70" s="76" t="s">
        <v>140</v>
      </c>
      <c r="B70" s="76" t="s">
        <v>269</v>
      </c>
      <c r="C70" s="76" t="s">
        <v>141</v>
      </c>
      <c r="D70" s="44"/>
      <c r="E70" s="44"/>
      <c r="F70" s="45"/>
      <c r="G70" s="46"/>
      <c r="H70" s="47"/>
      <c r="I70" s="44"/>
    </row>
    <row r="71" spans="1:9">
      <c r="A71" s="1" t="s">
        <v>142</v>
      </c>
      <c r="B71" s="1" t="s">
        <v>268</v>
      </c>
      <c r="C71" s="1" t="s">
        <v>143</v>
      </c>
      <c r="D71" s="2">
        <v>212</v>
      </c>
      <c r="E71" s="2">
        <v>97</v>
      </c>
      <c r="F71" s="41">
        <f>SUM(D71:E71)</f>
        <v>309</v>
      </c>
      <c r="G71" s="42">
        <f>_xlfn.RANK.EQ(F71,$F$12:$F$97,0)</f>
        <v>9</v>
      </c>
      <c r="H71" s="43">
        <f>E71/F71</f>
        <v>0.31391585760517798</v>
      </c>
      <c r="I71" s="2">
        <f>_xlfn.RANK.EQ(H71,$H$12:$H$97,0)</f>
        <v>38</v>
      </c>
    </row>
    <row r="72" spans="1:9">
      <c r="A72" s="1" t="s">
        <v>144</v>
      </c>
      <c r="B72" s="1" t="s">
        <v>269</v>
      </c>
      <c r="C72" s="1" t="s">
        <v>145</v>
      </c>
      <c r="D72" s="2">
        <v>25</v>
      </c>
      <c r="E72" s="2">
        <v>13</v>
      </c>
      <c r="F72" s="41">
        <f>SUM(D72:E72)</f>
        <v>38</v>
      </c>
      <c r="G72" s="42">
        <f>_xlfn.RANK.EQ(F72,$F$12:$F$97,0)</f>
        <v>45</v>
      </c>
      <c r="H72" s="43">
        <f>E72/F72</f>
        <v>0.34210526315789475</v>
      </c>
      <c r="I72" s="2">
        <f>_xlfn.RANK.EQ(H72,$H$12:$H$97,0)</f>
        <v>28</v>
      </c>
    </row>
    <row r="73" spans="1:9">
      <c r="A73" s="76" t="s">
        <v>146</v>
      </c>
      <c r="B73" s="76" t="s">
        <v>269</v>
      </c>
      <c r="C73" s="76" t="s">
        <v>147</v>
      </c>
      <c r="D73" s="44"/>
      <c r="E73" s="44"/>
      <c r="F73" s="45"/>
      <c r="G73" s="46"/>
      <c r="H73" s="47"/>
      <c r="I73" s="44"/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20</v>
      </c>
      <c r="F74" s="41">
        <f t="shared" ref="F74:F82" si="12">SUM(D74:E74)</f>
        <v>20</v>
      </c>
      <c r="G74" s="42">
        <f t="shared" ref="G74:G82" si="13">_xlfn.RANK.EQ(F74,$F$12:$F$97,0)</f>
        <v>65</v>
      </c>
      <c r="H74" s="43">
        <f t="shared" ref="H74:H82" si="14">E74/F74</f>
        <v>1</v>
      </c>
      <c r="I74" s="2">
        <f t="shared" ref="I74:I82" si="15">_xlfn.RANK.EQ(H74,$H$12:$H$97,0)</f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60</v>
      </c>
      <c r="E75" s="2">
        <v>18</v>
      </c>
      <c r="F75" s="41">
        <f t="shared" si="12"/>
        <v>78</v>
      </c>
      <c r="G75" s="42">
        <f t="shared" si="13"/>
        <v>27</v>
      </c>
      <c r="H75" s="43">
        <f t="shared" si="14"/>
        <v>0.23076923076923078</v>
      </c>
      <c r="I75" s="2">
        <f t="shared" si="15"/>
        <v>62</v>
      </c>
    </row>
    <row r="76" spans="1:9">
      <c r="A76" s="1" t="s">
        <v>152</v>
      </c>
      <c r="B76" s="1" t="s">
        <v>274</v>
      </c>
      <c r="C76" s="1" t="s">
        <v>153</v>
      </c>
      <c r="D76" s="2">
        <v>9</v>
      </c>
      <c r="E76" s="2">
        <v>4</v>
      </c>
      <c r="F76" s="41">
        <f t="shared" si="12"/>
        <v>13</v>
      </c>
      <c r="G76" s="42">
        <f t="shared" si="13"/>
        <v>68</v>
      </c>
      <c r="H76" s="43">
        <f t="shared" si="14"/>
        <v>0.30769230769230771</v>
      </c>
      <c r="I76" s="2">
        <f t="shared" si="15"/>
        <v>40</v>
      </c>
    </row>
    <row r="77" spans="1:9">
      <c r="A77" s="1" t="s">
        <v>154</v>
      </c>
      <c r="B77" s="1" t="s">
        <v>273</v>
      </c>
      <c r="C77" s="1" t="s">
        <v>155</v>
      </c>
      <c r="D77" s="2">
        <v>33</v>
      </c>
      <c r="E77" s="2">
        <v>14</v>
      </c>
      <c r="F77" s="41">
        <f t="shared" si="12"/>
        <v>47</v>
      </c>
      <c r="G77" s="42">
        <f t="shared" si="13"/>
        <v>40</v>
      </c>
      <c r="H77" s="43">
        <f t="shared" si="14"/>
        <v>0.2978723404255319</v>
      </c>
      <c r="I77" s="2">
        <f t="shared" si="15"/>
        <v>42</v>
      </c>
    </row>
    <row r="78" spans="1:9">
      <c r="A78" s="1" t="s">
        <v>156</v>
      </c>
      <c r="B78" s="1" t="s">
        <v>273</v>
      </c>
      <c r="C78" s="1" t="s">
        <v>157</v>
      </c>
      <c r="D78" s="2">
        <v>31</v>
      </c>
      <c r="E78" s="2">
        <v>22</v>
      </c>
      <c r="F78" s="41">
        <f t="shared" si="12"/>
        <v>53</v>
      </c>
      <c r="G78" s="42">
        <f t="shared" si="13"/>
        <v>34</v>
      </c>
      <c r="H78" s="43">
        <f t="shared" si="14"/>
        <v>0.41509433962264153</v>
      </c>
      <c r="I78" s="2">
        <f t="shared" si="15"/>
        <v>14</v>
      </c>
    </row>
    <row r="79" spans="1:9">
      <c r="A79" s="1" t="s">
        <v>158</v>
      </c>
      <c r="B79" s="1" t="s">
        <v>268</v>
      </c>
      <c r="C79" s="1" t="s">
        <v>159</v>
      </c>
      <c r="D79" s="2">
        <v>136</v>
      </c>
      <c r="E79" s="2">
        <v>77</v>
      </c>
      <c r="F79" s="41">
        <f t="shared" si="12"/>
        <v>213</v>
      </c>
      <c r="G79" s="42">
        <f t="shared" si="13"/>
        <v>14</v>
      </c>
      <c r="H79" s="43">
        <f t="shared" si="14"/>
        <v>0.36150234741784038</v>
      </c>
      <c r="I79" s="2">
        <f t="shared" si="15"/>
        <v>24</v>
      </c>
    </row>
    <row r="80" spans="1:9">
      <c r="A80" s="1" t="s">
        <v>160</v>
      </c>
      <c r="B80" s="1" t="s">
        <v>268</v>
      </c>
      <c r="C80" s="1" t="s">
        <v>161</v>
      </c>
      <c r="D80" s="2">
        <v>191</v>
      </c>
      <c r="E80" s="2">
        <v>105</v>
      </c>
      <c r="F80" s="41">
        <f t="shared" si="12"/>
        <v>296</v>
      </c>
      <c r="G80" s="42">
        <f t="shared" si="13"/>
        <v>10</v>
      </c>
      <c r="H80" s="43">
        <f t="shared" si="14"/>
        <v>0.35472972972972971</v>
      </c>
      <c r="I80" s="2">
        <f t="shared" si="15"/>
        <v>27</v>
      </c>
    </row>
    <row r="81" spans="1:9">
      <c r="A81" s="1" t="s">
        <v>162</v>
      </c>
      <c r="B81" s="1" t="s">
        <v>273</v>
      </c>
      <c r="C81" s="1" t="s">
        <v>163</v>
      </c>
      <c r="D81" s="2">
        <v>47</v>
      </c>
      <c r="E81" s="2">
        <v>26</v>
      </c>
      <c r="F81" s="41">
        <f t="shared" si="12"/>
        <v>73</v>
      </c>
      <c r="G81" s="42">
        <f t="shared" si="13"/>
        <v>29</v>
      </c>
      <c r="H81" s="43">
        <f t="shared" si="14"/>
        <v>0.35616438356164382</v>
      </c>
      <c r="I81" s="2">
        <f t="shared" si="15"/>
        <v>26</v>
      </c>
    </row>
    <row r="82" spans="1:9">
      <c r="A82" s="1" t="s">
        <v>164</v>
      </c>
      <c r="B82" s="1" t="s">
        <v>273</v>
      </c>
      <c r="C82" s="1" t="s">
        <v>165</v>
      </c>
      <c r="D82" s="2">
        <v>54</v>
      </c>
      <c r="E82" s="2">
        <v>40</v>
      </c>
      <c r="F82" s="41">
        <f t="shared" si="12"/>
        <v>94</v>
      </c>
      <c r="G82" s="42">
        <f t="shared" si="13"/>
        <v>21</v>
      </c>
      <c r="H82" s="43">
        <f t="shared" si="14"/>
        <v>0.42553191489361702</v>
      </c>
      <c r="I82" s="2">
        <f t="shared" si="15"/>
        <v>12</v>
      </c>
    </row>
    <row r="83" spans="1:9">
      <c r="A83" s="76" t="s">
        <v>166</v>
      </c>
      <c r="B83" s="76" t="s">
        <v>269</v>
      </c>
      <c r="C83" s="76" t="s">
        <v>167</v>
      </c>
      <c r="D83" s="44"/>
      <c r="E83" s="44"/>
      <c r="F83" s="45"/>
      <c r="G83" s="46"/>
      <c r="H83" s="47"/>
      <c r="I83" s="44"/>
    </row>
    <row r="84" spans="1:9">
      <c r="A84" s="1" t="s">
        <v>168</v>
      </c>
      <c r="B84" s="1" t="s">
        <v>273</v>
      </c>
      <c r="C84" s="1" t="s">
        <v>169</v>
      </c>
      <c r="D84" s="2">
        <v>30</v>
      </c>
      <c r="E84" s="2">
        <v>11</v>
      </c>
      <c r="F84" s="41">
        <f>SUM(D84:E84)</f>
        <v>41</v>
      </c>
      <c r="G84" s="42">
        <f>_xlfn.RANK.EQ(F84,$F$12:$F$97,0)</f>
        <v>42</v>
      </c>
      <c r="H84" s="43">
        <f>E84/F84</f>
        <v>0.26829268292682928</v>
      </c>
      <c r="I84" s="2">
        <f>_xlfn.RANK.EQ(H84,$H$12:$H$97,0)</f>
        <v>56</v>
      </c>
    </row>
    <row r="85" spans="1:9">
      <c r="A85" s="1" t="s">
        <v>170</v>
      </c>
      <c r="B85" s="1" t="s">
        <v>273</v>
      </c>
      <c r="C85" s="1" t="s">
        <v>171</v>
      </c>
      <c r="D85" s="2">
        <v>36</v>
      </c>
      <c r="E85" s="2">
        <v>12</v>
      </c>
      <c r="F85" s="41">
        <f>SUM(D85:E85)</f>
        <v>48</v>
      </c>
      <c r="G85" s="42">
        <f>_xlfn.RANK.EQ(F85,$F$12:$F$97,0)</f>
        <v>39</v>
      </c>
      <c r="H85" s="43">
        <f>E85/F85</f>
        <v>0.25</v>
      </c>
      <c r="I85" s="2">
        <f>_xlfn.RANK.EQ(H85,$H$12:$H$97,0)</f>
        <v>59</v>
      </c>
    </row>
    <row r="86" spans="1:9">
      <c r="A86" s="13" t="s">
        <v>172</v>
      </c>
      <c r="B86" s="13" t="s">
        <v>273</v>
      </c>
      <c r="C86" s="13" t="s">
        <v>173</v>
      </c>
      <c r="D86" s="48">
        <v>15</v>
      </c>
      <c r="E86" s="48">
        <v>6</v>
      </c>
      <c r="F86" s="49">
        <f>SUM(D86:E86)</f>
        <v>21</v>
      </c>
      <c r="G86" s="50">
        <f>_xlfn.RANK.EQ(F86,$F$12:$F$97,0)</f>
        <v>61</v>
      </c>
      <c r="H86" s="51">
        <f>E86/F86</f>
        <v>0.2857142857142857</v>
      </c>
      <c r="I86" s="48">
        <f>_xlfn.RANK.EQ(H86,$H$12:$H$97,0)</f>
        <v>47</v>
      </c>
    </row>
    <row r="87" spans="1:9">
      <c r="A87" s="1" t="s">
        <v>174</v>
      </c>
      <c r="B87" s="1" t="s">
        <v>270</v>
      </c>
      <c r="C87" s="1" t="s">
        <v>175</v>
      </c>
      <c r="D87" s="2">
        <v>27</v>
      </c>
      <c r="E87" s="2">
        <v>5</v>
      </c>
      <c r="F87" s="41">
        <f>SUM(D87:E87)</f>
        <v>32</v>
      </c>
      <c r="G87" s="42">
        <f>_xlfn.RANK.EQ(F87,$F$12:$F$97,0)</f>
        <v>48</v>
      </c>
      <c r="H87" s="43">
        <f>E87/F87</f>
        <v>0.15625</v>
      </c>
      <c r="I87" s="2">
        <f>_xlfn.RANK.EQ(H87,$H$12:$H$97,0)</f>
        <v>72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46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386</v>
      </c>
      <c r="E89" s="2">
        <v>138</v>
      </c>
      <c r="F89" s="41">
        <f t="shared" ref="F89:F97" si="16">SUM(D89:E89)</f>
        <v>524</v>
      </c>
      <c r="G89" s="42">
        <f t="shared" ref="G89:G97" si="17">_xlfn.RANK.EQ(F89,$F$12:$F$97,0)</f>
        <v>6</v>
      </c>
      <c r="H89" s="43">
        <f t="shared" ref="H89:H97" si="18">E89/F89</f>
        <v>0.26335877862595419</v>
      </c>
      <c r="I89" s="2">
        <f t="shared" ref="I89:I97" si="19">_xlfn.RANK.EQ(H89,$H$12:$H$97,0)</f>
        <v>57</v>
      </c>
    </row>
    <row r="90" spans="1:9">
      <c r="A90" s="1" t="s">
        <v>180</v>
      </c>
      <c r="B90" s="1" t="s">
        <v>273</v>
      </c>
      <c r="C90" s="1" t="s">
        <v>181</v>
      </c>
      <c r="D90" s="2">
        <v>15</v>
      </c>
      <c r="E90" s="2">
        <v>5</v>
      </c>
      <c r="F90" s="41">
        <f t="shared" si="16"/>
        <v>20</v>
      </c>
      <c r="G90" s="42">
        <f t="shared" si="17"/>
        <v>65</v>
      </c>
      <c r="H90" s="43">
        <f t="shared" si="18"/>
        <v>0.25</v>
      </c>
      <c r="I90" s="2">
        <f t="shared" si="19"/>
        <v>59</v>
      </c>
    </row>
    <row r="91" spans="1:9">
      <c r="A91" s="1" t="s">
        <v>182</v>
      </c>
      <c r="B91" s="1" t="s">
        <v>273</v>
      </c>
      <c r="C91" s="1" t="s">
        <v>183</v>
      </c>
      <c r="D91" s="2">
        <v>71</v>
      </c>
      <c r="E91" s="2">
        <v>44</v>
      </c>
      <c r="F91" s="41">
        <f t="shared" si="16"/>
        <v>115</v>
      </c>
      <c r="G91" s="42">
        <f t="shared" si="17"/>
        <v>18</v>
      </c>
      <c r="H91" s="43">
        <f t="shared" si="18"/>
        <v>0.38260869565217392</v>
      </c>
      <c r="I91" s="2">
        <f t="shared" si="19"/>
        <v>18</v>
      </c>
    </row>
    <row r="92" spans="1:9">
      <c r="A92" s="1" t="s">
        <v>184</v>
      </c>
      <c r="B92" s="1" t="s">
        <v>273</v>
      </c>
      <c r="C92" s="1" t="s">
        <v>185</v>
      </c>
      <c r="D92" s="2">
        <v>102</v>
      </c>
      <c r="E92" s="2">
        <v>42</v>
      </c>
      <c r="F92" s="41">
        <f t="shared" si="16"/>
        <v>144</v>
      </c>
      <c r="G92" s="42">
        <f t="shared" si="17"/>
        <v>16</v>
      </c>
      <c r="H92" s="43">
        <f t="shared" si="18"/>
        <v>0.29166666666666669</v>
      </c>
      <c r="I92" s="2">
        <f t="shared" si="19"/>
        <v>45</v>
      </c>
    </row>
    <row r="93" spans="1:9">
      <c r="A93" s="1" t="s">
        <v>186</v>
      </c>
      <c r="B93" s="1" t="s">
        <v>273</v>
      </c>
      <c r="C93" s="1" t="s">
        <v>187</v>
      </c>
      <c r="D93" s="2">
        <v>17</v>
      </c>
      <c r="E93" s="2">
        <v>14</v>
      </c>
      <c r="F93" s="41">
        <f t="shared" si="16"/>
        <v>31</v>
      </c>
      <c r="G93" s="42">
        <f t="shared" si="17"/>
        <v>51</v>
      </c>
      <c r="H93" s="43">
        <f t="shared" si="18"/>
        <v>0.45161290322580644</v>
      </c>
      <c r="I93" s="2">
        <f t="shared" si="19"/>
        <v>9</v>
      </c>
    </row>
    <row r="94" spans="1:9">
      <c r="A94" s="1" t="s">
        <v>188</v>
      </c>
      <c r="B94" s="1" t="s">
        <v>273</v>
      </c>
      <c r="C94" s="1" t="s">
        <v>189</v>
      </c>
      <c r="D94" s="2">
        <v>15</v>
      </c>
      <c r="E94" s="2">
        <v>11</v>
      </c>
      <c r="F94" s="41">
        <f t="shared" si="16"/>
        <v>26</v>
      </c>
      <c r="G94" s="42">
        <f t="shared" si="17"/>
        <v>58</v>
      </c>
      <c r="H94" s="43">
        <f t="shared" si="18"/>
        <v>0.42307692307692307</v>
      </c>
      <c r="I94" s="2">
        <f t="shared" si="19"/>
        <v>13</v>
      </c>
    </row>
    <row r="95" spans="1:9">
      <c r="A95" s="1" t="s">
        <v>190</v>
      </c>
      <c r="B95" s="1" t="s">
        <v>273</v>
      </c>
      <c r="C95" s="1" t="s">
        <v>191</v>
      </c>
      <c r="D95" s="2">
        <v>76</v>
      </c>
      <c r="E95" s="2">
        <v>30</v>
      </c>
      <c r="F95" s="41">
        <f t="shared" si="16"/>
        <v>106</v>
      </c>
      <c r="G95" s="42">
        <f t="shared" si="17"/>
        <v>20</v>
      </c>
      <c r="H95" s="43">
        <f t="shared" si="18"/>
        <v>0.28301886792452829</v>
      </c>
      <c r="I95" s="2">
        <f t="shared" si="19"/>
        <v>50</v>
      </c>
    </row>
    <row r="96" spans="1:9">
      <c r="A96" s="1" t="s">
        <v>192</v>
      </c>
      <c r="B96" s="1" t="s">
        <v>270</v>
      </c>
      <c r="C96" s="1" t="s">
        <v>193</v>
      </c>
      <c r="D96" s="2">
        <v>6</v>
      </c>
      <c r="E96" s="2">
        <v>2</v>
      </c>
      <c r="F96" s="41">
        <f t="shared" si="16"/>
        <v>8</v>
      </c>
      <c r="G96" s="42">
        <f t="shared" si="17"/>
        <v>72</v>
      </c>
      <c r="H96" s="43">
        <f t="shared" si="18"/>
        <v>0.25</v>
      </c>
      <c r="I96" s="2">
        <f t="shared" si="19"/>
        <v>59</v>
      </c>
    </row>
    <row r="97" spans="1:9">
      <c r="A97" s="1" t="s">
        <v>194</v>
      </c>
      <c r="B97" s="1" t="s">
        <v>273</v>
      </c>
      <c r="C97" s="1" t="s">
        <v>195</v>
      </c>
      <c r="D97" s="2">
        <v>25</v>
      </c>
      <c r="E97" s="2">
        <v>15</v>
      </c>
      <c r="F97" s="41">
        <f t="shared" si="16"/>
        <v>40</v>
      </c>
      <c r="G97" s="42">
        <f t="shared" si="17"/>
        <v>44</v>
      </c>
      <c r="H97" s="43">
        <f t="shared" si="18"/>
        <v>0.375</v>
      </c>
      <c r="I97" s="2">
        <f t="shared" si="19"/>
        <v>21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6932</v>
      </c>
      <c r="E99" s="267">
        <f t="shared" ref="E99:F99" si="20">SUM(E12:E97)</f>
        <v>3186</v>
      </c>
      <c r="F99" s="268">
        <f t="shared" si="20"/>
        <v>10118</v>
      </c>
    </row>
  </sheetData>
  <autoFilter ref="A11:I11" xr:uid="{00000000-0009-0000-0000-000021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2D1152B1-B8D2-470E-AD00-297FC14107F9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11" t="s">
        <v>198</v>
      </c>
      <c r="B1" s="11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11" t="s">
        <v>230</v>
      </c>
      <c r="B2" s="11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11"/>
      <c r="B3" s="11" t="s">
        <v>231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/>
      <c r="B5" s="11" t="s">
        <v>247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AVERAGE('4.グラフデータ'!D23:H23)</f>
        <v>1202.3799999999999</v>
      </c>
      <c r="E6" s="313" t="str">
        <f>'4.グラフデータ'!AD23</f>
        <v>同程度で推移</v>
      </c>
      <c r="F6" s="91"/>
      <c r="G6" s="315" t="s">
        <v>412</v>
      </c>
      <c r="H6" s="90" t="s">
        <v>232</v>
      </c>
      <c r="I6" s="92">
        <f>AVERAGE('4.グラフデータ'!D24:H24)</f>
        <v>0.38380000000000003</v>
      </c>
      <c r="J6" s="313" t="str">
        <f>'4.グラフデータ'!AD24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'4.グラフデータ'!H23-'4.グラフデータ'!D23</f>
        <v>12.400000000000091</v>
      </c>
      <c r="E7" s="314"/>
      <c r="F7" s="91"/>
      <c r="G7" s="316"/>
      <c r="H7" s="93" t="s">
        <v>233</v>
      </c>
      <c r="I7" s="84">
        <f>'4.グラフデータ'!H24-'4.グラフデータ'!D24</f>
        <v>2.0000000000000018E-2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248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AVERAGE('4.グラフデータ'!D31:H31)</f>
        <v>1419.02</v>
      </c>
      <c r="E26" s="313" t="str">
        <f>'4.グラフデータ'!AD31</f>
        <v>同程度で推移</v>
      </c>
      <c r="F26" s="91"/>
      <c r="G26" s="315" t="s">
        <v>412</v>
      </c>
      <c r="H26" s="90" t="s">
        <v>232</v>
      </c>
      <c r="I26" s="92">
        <f>AVERAGE('4.グラフデータ'!D32:H32)</f>
        <v>0.4088</v>
      </c>
      <c r="J26" s="313" t="str">
        <f>'4.グラフデータ'!AD32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'4.グラフデータ'!H31-'4.グラフデータ'!D31</f>
        <v>18.5</v>
      </c>
      <c r="E27" s="314"/>
      <c r="F27" s="91"/>
      <c r="G27" s="316"/>
      <c r="H27" s="93" t="s">
        <v>233</v>
      </c>
      <c r="I27" s="84">
        <f>'4.グラフデータ'!H32-'4.グラフデータ'!D32</f>
        <v>2.1999999999999964E-2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692" priority="98" operator="containsText" text="無し">
      <formula>NOT(ISERROR(SEARCH("無し",K6)))</formula>
    </cfRule>
    <cfRule type="containsText" dxfId="691" priority="99" operator="containsText" text="変動">
      <formula>NOT(ISERROR(SEARCH("変動",K6)))</formula>
    </cfRule>
    <cfRule type="containsText" dxfId="690" priority="100" operator="containsText" text="減少">
      <formula>NOT(ISERROR(SEARCH("減少",K6)))</formula>
    </cfRule>
    <cfRule type="containsText" dxfId="689" priority="101" operator="containsText" text="増加">
      <formula>NOT(ISERROR(SEARCH("増加",K6)))</formula>
    </cfRule>
    <cfRule type="containsText" dxfId="688" priority="102" operator="containsText" text="安定">
      <formula>NOT(ISERROR(SEARCH("安定",K6)))</formula>
    </cfRule>
  </conditionalFormatting>
  <conditionalFormatting sqref="E26">
    <cfRule type="containsText" dxfId="687" priority="11" operator="containsText" text="―">
      <formula>NOT(ISERROR(SEARCH("―",E26)))</formula>
    </cfRule>
    <cfRule type="containsText" dxfId="686" priority="12" operator="containsText" text="隔年で">
      <formula>NOT(ISERROR(SEARCH("隔年で",E26)))</formula>
    </cfRule>
    <cfRule type="containsText" dxfId="685" priority="13" operator="containsText" text="年度により">
      <formula>NOT(ISERROR(SEARCH("年度により",E26)))</formula>
    </cfRule>
    <cfRule type="containsText" dxfId="684" priority="14" operator="containsText" text="減少傾向">
      <formula>NOT(ISERROR(SEARCH("減少傾向",E26)))</formula>
    </cfRule>
    <cfRule type="containsText" dxfId="683" priority="15" operator="containsText" text="増加傾向">
      <formula>NOT(ISERROR(SEARCH("増加傾向",E26)))</formula>
    </cfRule>
    <cfRule type="containsText" dxfId="682" priority="16" operator="containsText" text="同程度">
      <formula>NOT(ISERROR(SEARCH("同程度",E26)))</formula>
    </cfRule>
  </conditionalFormatting>
  <conditionalFormatting sqref="E26:E27">
    <cfRule type="containsText" dxfId="681" priority="9" operator="containsText" text="最新年度のみ減少">
      <formula>NOT(ISERROR(SEARCH("最新年度のみ減少",E26)))</formula>
    </cfRule>
    <cfRule type="containsText" dxfId="680" priority="10" operator="containsText" text="最新年度のみ増加">
      <formula>NOT(ISERROR(SEARCH("最新年度のみ増加",E26)))</formula>
    </cfRule>
  </conditionalFormatting>
  <conditionalFormatting sqref="J26">
    <cfRule type="containsText" dxfId="679" priority="3" operator="containsText" text="―">
      <formula>NOT(ISERROR(SEARCH("―",J26)))</formula>
    </cfRule>
    <cfRule type="containsText" dxfId="678" priority="4" operator="containsText" text="隔年で">
      <formula>NOT(ISERROR(SEARCH("隔年で",J26)))</formula>
    </cfRule>
    <cfRule type="containsText" dxfId="677" priority="5" operator="containsText" text="年度により">
      <formula>NOT(ISERROR(SEARCH("年度により",J26)))</formula>
    </cfRule>
    <cfRule type="containsText" dxfId="676" priority="6" operator="containsText" text="減少傾向">
      <formula>NOT(ISERROR(SEARCH("減少傾向",J26)))</formula>
    </cfRule>
    <cfRule type="containsText" dxfId="675" priority="7" operator="containsText" text="増加傾向">
      <formula>NOT(ISERROR(SEARCH("増加傾向",J26)))</formula>
    </cfRule>
    <cfRule type="containsText" dxfId="674" priority="8" operator="containsText" text="同程度">
      <formula>NOT(ISERROR(SEARCH("同程度",J26)))</formula>
    </cfRule>
  </conditionalFormatting>
  <conditionalFormatting sqref="J26:J27">
    <cfRule type="containsText" dxfId="673" priority="1" operator="containsText" text="最新年度のみ減少">
      <formula>NOT(ISERROR(SEARCH("最新年度のみ減少",J26)))</formula>
    </cfRule>
    <cfRule type="containsText" dxfId="672" priority="2" operator="containsText" text="最新年度のみ増加">
      <formula>NOT(ISERROR(SEARCH("最新年度のみ増加",J26)))</formula>
    </cfRule>
  </conditionalFormatting>
  <conditionalFormatting sqref="E6">
    <cfRule type="containsText" dxfId="671" priority="27" operator="containsText" text="―">
      <formula>NOT(ISERROR(SEARCH("―",E6)))</formula>
    </cfRule>
    <cfRule type="containsText" dxfId="670" priority="28" operator="containsText" text="隔年で">
      <formula>NOT(ISERROR(SEARCH("隔年で",E6)))</formula>
    </cfRule>
    <cfRule type="containsText" dxfId="669" priority="29" operator="containsText" text="年度により">
      <formula>NOT(ISERROR(SEARCH("年度により",E6)))</formula>
    </cfRule>
    <cfRule type="containsText" dxfId="668" priority="30" operator="containsText" text="減少傾向">
      <formula>NOT(ISERROR(SEARCH("減少傾向",E6)))</formula>
    </cfRule>
    <cfRule type="containsText" dxfId="667" priority="31" operator="containsText" text="増加傾向">
      <formula>NOT(ISERROR(SEARCH("増加傾向",E6)))</formula>
    </cfRule>
    <cfRule type="containsText" dxfId="666" priority="32" operator="containsText" text="同程度">
      <formula>NOT(ISERROR(SEARCH("同程度",E6)))</formula>
    </cfRule>
  </conditionalFormatting>
  <conditionalFormatting sqref="E6:E7">
    <cfRule type="containsText" dxfId="665" priority="25" operator="containsText" text="最新年度のみ減少">
      <formula>NOT(ISERROR(SEARCH("最新年度のみ減少",E6)))</formula>
    </cfRule>
    <cfRule type="containsText" dxfId="664" priority="26" operator="containsText" text="最新年度のみ増加">
      <formula>NOT(ISERROR(SEARCH("最新年度のみ増加",E6)))</formula>
    </cfRule>
  </conditionalFormatting>
  <conditionalFormatting sqref="J6">
    <cfRule type="containsText" dxfId="663" priority="19" operator="containsText" text="―">
      <formula>NOT(ISERROR(SEARCH("―",J6)))</formula>
    </cfRule>
    <cfRule type="containsText" dxfId="662" priority="20" operator="containsText" text="隔年で">
      <formula>NOT(ISERROR(SEARCH("隔年で",J6)))</formula>
    </cfRule>
    <cfRule type="containsText" dxfId="661" priority="21" operator="containsText" text="年度により">
      <formula>NOT(ISERROR(SEARCH("年度により",J6)))</formula>
    </cfRule>
    <cfRule type="containsText" dxfId="660" priority="22" operator="containsText" text="減少傾向">
      <formula>NOT(ISERROR(SEARCH("減少傾向",J6)))</formula>
    </cfRule>
    <cfRule type="containsText" dxfId="659" priority="23" operator="containsText" text="増加傾向">
      <formula>NOT(ISERROR(SEARCH("増加傾向",J6)))</formula>
    </cfRule>
    <cfRule type="containsText" dxfId="658" priority="24" operator="containsText" text="同程度">
      <formula>NOT(ISERROR(SEARCH("同程度",J6)))</formula>
    </cfRule>
  </conditionalFormatting>
  <conditionalFormatting sqref="J6:J7">
    <cfRule type="containsText" dxfId="657" priority="17" operator="containsText" text="最新年度のみ減少">
      <formula>NOT(ISERROR(SEARCH("最新年度のみ減少",J6)))</formula>
    </cfRule>
    <cfRule type="containsText" dxfId="656" priority="18" operator="containsText" text="最新年度のみ増加">
      <formula>NOT(ISERROR(SEARCH("最新年度のみ増加",J6)))</formula>
    </cfRule>
  </conditionalFormatting>
  <dataValidations count="2">
    <dataValidation type="list" allowBlank="1" showInputMessage="1" showErrorMessage="1" sqref="K6:K7" xr:uid="{00000000-0002-0000-0200-000000000000}">
      <formula1>$C$49:$C$52</formula1>
    </dataValidation>
    <dataValidation type="list" allowBlank="1" showInputMessage="1" showErrorMessage="1" sqref="F6:F7 F26:F27" xr:uid="{3F6C9251-0CE6-4C57-ADC5-4DCFB5761501}">
      <formula1>$C$44:$C$46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2AD83-E97B-4BBA-90CC-303D43936B44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241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420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/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27</v>
      </c>
      <c r="E6" s="53">
        <f>INDEX(E12:E97,MATCH(C6,C12:C97,0),0)</f>
        <v>7</v>
      </c>
      <c r="F6" s="53">
        <f>SUM(D6:E6)</f>
        <v>34</v>
      </c>
      <c r="G6" s="54">
        <f>_xlfn.RANK.EQ(F6,$F$12:$F$97,0)</f>
        <v>51</v>
      </c>
      <c r="H6" s="55">
        <f>E6/F6</f>
        <v>0.20588235294117646</v>
      </c>
      <c r="I6" s="56">
        <f>_xlfn.RANK.EQ(H6,$H$12:$H$97,0)</f>
        <v>67</v>
      </c>
    </row>
    <row r="7" spans="1:13">
      <c r="C7" s="24" t="s">
        <v>20</v>
      </c>
      <c r="D7" s="97">
        <f>ROUND(SUMIF($B$12:$B$97,"G",D12:D97)/(COUNTIFS(B12:B97,"G",D12:D97,"&lt;&gt;")),1)</f>
        <v>43.9</v>
      </c>
      <c r="E7" s="98">
        <f>ROUND(SUMIF($B$12:$B$97,"G",E12:E97)/(COUNTIFS(B12:B97,"G",D12:D97,"&lt;&gt;")),1)</f>
        <v>20.6</v>
      </c>
      <c r="F7" s="98">
        <f>ROUND(SUM(D7:E7),1)</f>
        <v>64.5</v>
      </c>
      <c r="G7" s="26"/>
      <c r="H7" s="27">
        <f>E7/F7</f>
        <v>0.31937984496124033</v>
      </c>
      <c r="I7" s="28"/>
    </row>
    <row r="8" spans="1:13" ht="14.25" thickBot="1">
      <c r="C8" s="29" t="s">
        <v>21</v>
      </c>
      <c r="D8" s="99">
        <f>ROUND(AVERAGE(D12:D97),1)</f>
        <v>95.6</v>
      </c>
      <c r="E8" s="100">
        <f>ROUND(AVERAGE(E12:E97),1)</f>
        <v>43.7</v>
      </c>
      <c r="F8" s="100">
        <f>ROUND(SUM(D8:E8),1)</f>
        <v>139.30000000000001</v>
      </c>
      <c r="G8" s="32"/>
      <c r="H8" s="33">
        <f>E8/F8</f>
        <v>0.31371141421392679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2024年度（基準日：５月１日）</v>
      </c>
      <c r="E10" s="354"/>
      <c r="F10" s="354"/>
      <c r="G10" s="354"/>
      <c r="H10" s="354"/>
      <c r="I10" s="355"/>
    </row>
    <row r="11" spans="1:13" ht="27">
      <c r="A11" s="298" t="s">
        <v>22</v>
      </c>
      <c r="B11" s="35" t="s">
        <v>23</v>
      </c>
      <c r="C11" s="298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378</v>
      </c>
      <c r="E12" s="2">
        <v>172</v>
      </c>
      <c r="F12" s="41">
        <f>SUM(D12:E12)</f>
        <v>550</v>
      </c>
      <c r="G12" s="42">
        <f>_xlfn.RANK.EQ(F12,$F$12:$F$97,0)</f>
        <v>8</v>
      </c>
      <c r="H12" s="43">
        <f>E12/F12</f>
        <v>0.31272727272727274</v>
      </c>
      <c r="I12" s="2">
        <f>_xlfn.RANK.EQ(H12,$H$12:$H$97,0)</f>
        <v>37</v>
      </c>
    </row>
    <row r="13" spans="1:13">
      <c r="A13" s="76" t="s">
        <v>26</v>
      </c>
      <c r="B13" s="76" t="s">
        <v>269</v>
      </c>
      <c r="C13" s="76" t="s">
        <v>27</v>
      </c>
      <c r="D13" s="44"/>
      <c r="E13" s="44"/>
      <c r="F13" s="45"/>
      <c r="G13" s="46"/>
      <c r="H13" s="47"/>
      <c r="I13" s="44"/>
    </row>
    <row r="14" spans="1:13">
      <c r="A14" s="1" t="s">
        <v>28</v>
      </c>
      <c r="B14" s="1" t="s">
        <v>270</v>
      </c>
      <c r="C14" s="1" t="s">
        <v>29</v>
      </c>
      <c r="D14" s="2">
        <v>5</v>
      </c>
      <c r="E14" s="2">
        <v>3</v>
      </c>
      <c r="F14" s="41">
        <f t="shared" ref="F14:F21" si="0">SUM(D14:E14)</f>
        <v>8</v>
      </c>
      <c r="G14" s="42">
        <f t="shared" ref="G14:G21" si="1">_xlfn.RANK.EQ(F14,$F$12:$F$97,0)</f>
        <v>71</v>
      </c>
      <c r="H14" s="43">
        <f t="shared" ref="H14:H21" si="2">E14/F14</f>
        <v>0.375</v>
      </c>
      <c r="I14" s="2">
        <f t="shared" ref="I14:I21" si="3">_xlfn.RANK.EQ(H14,$H$12:$H$97,0)</f>
        <v>12</v>
      </c>
    </row>
    <row r="15" spans="1:13">
      <c r="A15" s="1" t="s">
        <v>30</v>
      </c>
      <c r="B15" s="1" t="s">
        <v>271</v>
      </c>
      <c r="C15" s="1" t="s">
        <v>31</v>
      </c>
      <c r="D15" s="2">
        <v>1</v>
      </c>
      <c r="E15" s="2">
        <v>0</v>
      </c>
      <c r="F15" s="41">
        <f t="shared" si="0"/>
        <v>1</v>
      </c>
      <c r="G15" s="42">
        <f t="shared" si="1"/>
        <v>77</v>
      </c>
      <c r="H15" s="43">
        <f t="shared" si="2"/>
        <v>0</v>
      </c>
      <c r="I15" s="2">
        <f t="shared" si="3"/>
        <v>77</v>
      </c>
    </row>
    <row r="16" spans="1:13">
      <c r="A16" s="1" t="s">
        <v>32</v>
      </c>
      <c r="B16" s="1" t="s">
        <v>270</v>
      </c>
      <c r="C16" s="1" t="s">
        <v>33</v>
      </c>
      <c r="D16" s="2">
        <v>10</v>
      </c>
      <c r="E16" s="2">
        <v>6</v>
      </c>
      <c r="F16" s="41">
        <f t="shared" si="0"/>
        <v>16</v>
      </c>
      <c r="G16" s="42">
        <f t="shared" si="1"/>
        <v>66</v>
      </c>
      <c r="H16" s="43">
        <f t="shared" si="2"/>
        <v>0.375</v>
      </c>
      <c r="I16" s="2">
        <f t="shared" si="3"/>
        <v>12</v>
      </c>
    </row>
    <row r="17" spans="1:9">
      <c r="A17" s="1" t="s">
        <v>34</v>
      </c>
      <c r="B17" s="1" t="s">
        <v>270</v>
      </c>
      <c r="C17" s="1" t="s">
        <v>35</v>
      </c>
      <c r="D17" s="2">
        <v>11</v>
      </c>
      <c r="E17" s="2">
        <v>3</v>
      </c>
      <c r="F17" s="41">
        <f t="shared" si="0"/>
        <v>14</v>
      </c>
      <c r="G17" s="42">
        <f t="shared" si="1"/>
        <v>67</v>
      </c>
      <c r="H17" s="43">
        <f t="shared" si="2"/>
        <v>0.21428571428571427</v>
      </c>
      <c r="I17" s="2">
        <f t="shared" si="3"/>
        <v>63</v>
      </c>
    </row>
    <row r="18" spans="1:9">
      <c r="A18" s="1" t="s">
        <v>36</v>
      </c>
      <c r="B18" s="1" t="s">
        <v>272</v>
      </c>
      <c r="C18" s="1" t="s">
        <v>37</v>
      </c>
      <c r="D18" s="2">
        <v>10</v>
      </c>
      <c r="E18" s="2">
        <v>2</v>
      </c>
      <c r="F18" s="41">
        <f t="shared" si="0"/>
        <v>12</v>
      </c>
      <c r="G18" s="42">
        <f t="shared" si="1"/>
        <v>69</v>
      </c>
      <c r="H18" s="43">
        <f t="shared" si="2"/>
        <v>0.16666666666666666</v>
      </c>
      <c r="I18" s="2">
        <f t="shared" si="3"/>
        <v>69</v>
      </c>
    </row>
    <row r="19" spans="1:9">
      <c r="A19" s="1" t="s">
        <v>38</v>
      </c>
      <c r="B19" s="1" t="s">
        <v>273</v>
      </c>
      <c r="C19" s="1" t="s">
        <v>39</v>
      </c>
      <c r="D19" s="2">
        <v>43</v>
      </c>
      <c r="E19" s="2">
        <v>23</v>
      </c>
      <c r="F19" s="41">
        <f t="shared" si="0"/>
        <v>66</v>
      </c>
      <c r="G19" s="42">
        <f t="shared" si="1"/>
        <v>30</v>
      </c>
      <c r="H19" s="43">
        <f t="shared" si="2"/>
        <v>0.34848484848484851</v>
      </c>
      <c r="I19" s="2">
        <f t="shared" si="3"/>
        <v>24</v>
      </c>
    </row>
    <row r="20" spans="1:9">
      <c r="A20" s="1" t="s">
        <v>40</v>
      </c>
      <c r="B20" s="1" t="s">
        <v>274</v>
      </c>
      <c r="C20" s="1" t="s">
        <v>41</v>
      </c>
      <c r="D20" s="2">
        <v>22</v>
      </c>
      <c r="E20" s="2">
        <v>17</v>
      </c>
      <c r="F20" s="41">
        <f t="shared" si="0"/>
        <v>39</v>
      </c>
      <c r="G20" s="42">
        <f t="shared" si="1"/>
        <v>44</v>
      </c>
      <c r="H20" s="43">
        <f t="shared" si="2"/>
        <v>0.4358974358974359</v>
      </c>
      <c r="I20" s="2">
        <f t="shared" si="3"/>
        <v>7</v>
      </c>
    </row>
    <row r="21" spans="1:9">
      <c r="A21" s="1" t="s">
        <v>42</v>
      </c>
      <c r="B21" s="1" t="s">
        <v>268</v>
      </c>
      <c r="C21" s="1" t="s">
        <v>43</v>
      </c>
      <c r="D21" s="2">
        <v>430</v>
      </c>
      <c r="E21" s="2">
        <v>171</v>
      </c>
      <c r="F21" s="41">
        <f t="shared" si="0"/>
        <v>601</v>
      </c>
      <c r="G21" s="42">
        <f t="shared" si="1"/>
        <v>4</v>
      </c>
      <c r="H21" s="43">
        <f t="shared" si="2"/>
        <v>0.28452579034941766</v>
      </c>
      <c r="I21" s="2">
        <f t="shared" si="3"/>
        <v>48</v>
      </c>
    </row>
    <row r="22" spans="1:9">
      <c r="A22" s="76" t="s">
        <v>44</v>
      </c>
      <c r="B22" s="76" t="s">
        <v>269</v>
      </c>
      <c r="C22" s="76" t="s">
        <v>45</v>
      </c>
      <c r="D22" s="44"/>
      <c r="E22" s="44"/>
      <c r="F22" s="45"/>
      <c r="G22" s="46"/>
      <c r="H22" s="47"/>
      <c r="I22" s="44"/>
    </row>
    <row r="23" spans="1:9">
      <c r="A23" s="1" t="s">
        <v>46</v>
      </c>
      <c r="B23" s="1" t="s">
        <v>273</v>
      </c>
      <c r="C23" s="1" t="s">
        <v>47</v>
      </c>
      <c r="D23" s="2">
        <v>30</v>
      </c>
      <c r="E23" s="2">
        <v>19</v>
      </c>
      <c r="F23" s="41">
        <f>SUM(D23:E23)</f>
        <v>49</v>
      </c>
      <c r="G23" s="42">
        <f>_xlfn.RANK.EQ(F23,$F$12:$F$97,0)</f>
        <v>37</v>
      </c>
      <c r="H23" s="43">
        <f>E23/F23</f>
        <v>0.38775510204081631</v>
      </c>
      <c r="I23" s="2">
        <f>_xlfn.RANK.EQ(H23,$H$12:$H$97,0)</f>
        <v>11</v>
      </c>
    </row>
    <row r="24" spans="1:9">
      <c r="A24" s="1" t="s">
        <v>48</v>
      </c>
      <c r="B24" s="1" t="s">
        <v>273</v>
      </c>
      <c r="C24" s="1" t="s">
        <v>49</v>
      </c>
      <c r="D24" s="2">
        <v>29</v>
      </c>
      <c r="E24" s="2">
        <v>10</v>
      </c>
      <c r="F24" s="41">
        <f>SUM(D24:E24)</f>
        <v>39</v>
      </c>
      <c r="G24" s="42">
        <f>_xlfn.RANK.EQ(F24,$F$12:$F$97,0)</f>
        <v>44</v>
      </c>
      <c r="H24" s="43">
        <f>E24/F24</f>
        <v>0.25641025641025639</v>
      </c>
      <c r="I24" s="2">
        <f>_xlfn.RANK.EQ(H24,$H$12:$H$97,0)</f>
        <v>55</v>
      </c>
    </row>
    <row r="25" spans="1:9">
      <c r="A25" s="1" t="s">
        <v>50</v>
      </c>
      <c r="B25" s="1" t="s">
        <v>271</v>
      </c>
      <c r="C25" s="1" t="s">
        <v>51</v>
      </c>
      <c r="D25" s="2">
        <v>3</v>
      </c>
      <c r="E25" s="2">
        <v>1</v>
      </c>
      <c r="F25" s="41">
        <f>SUM(D25:E25)</f>
        <v>4</v>
      </c>
      <c r="G25" s="42">
        <f>_xlfn.RANK.EQ(F25,$F$12:$F$97,0)</f>
        <v>75</v>
      </c>
      <c r="H25" s="43">
        <f>E25/F25</f>
        <v>0.25</v>
      </c>
      <c r="I25" s="2">
        <f>_xlfn.RANK.EQ(H25,$H$12:$H$97,0)</f>
        <v>57</v>
      </c>
    </row>
    <row r="26" spans="1:9">
      <c r="A26" s="1" t="s">
        <v>52</v>
      </c>
      <c r="B26" s="1" t="s">
        <v>274</v>
      </c>
      <c r="C26" s="1" t="s">
        <v>53</v>
      </c>
      <c r="D26" s="2">
        <v>17</v>
      </c>
      <c r="E26" s="2">
        <v>8</v>
      </c>
      <c r="F26" s="41">
        <f>SUM(D26:E26)</f>
        <v>25</v>
      </c>
      <c r="G26" s="42">
        <f>_xlfn.RANK.EQ(F26,$F$12:$F$97,0)</f>
        <v>60</v>
      </c>
      <c r="H26" s="43">
        <f>E26/F26</f>
        <v>0.32</v>
      </c>
      <c r="I26" s="2">
        <f>_xlfn.RANK.EQ(H26,$H$12:$H$97,0)</f>
        <v>32</v>
      </c>
    </row>
    <row r="27" spans="1:9">
      <c r="A27" s="1" t="s">
        <v>54</v>
      </c>
      <c r="B27" s="1" t="s">
        <v>268</v>
      </c>
      <c r="C27" s="1" t="s">
        <v>55</v>
      </c>
      <c r="D27" s="2">
        <v>362</v>
      </c>
      <c r="E27" s="2">
        <v>199</v>
      </c>
      <c r="F27" s="41">
        <f>SUM(D27:E27)</f>
        <v>561</v>
      </c>
      <c r="G27" s="42">
        <f>_xlfn.RANK.EQ(F27,$F$12:$F$97,0)</f>
        <v>6</v>
      </c>
      <c r="H27" s="43">
        <f>E27/F27</f>
        <v>0.35472370766488415</v>
      </c>
      <c r="I27" s="2">
        <f>_xlfn.RANK.EQ(H27,$H$12:$H$97,0)</f>
        <v>22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19</v>
      </c>
      <c r="E29" s="2">
        <v>11</v>
      </c>
      <c r="F29" s="41">
        <f t="shared" ref="F29:F48" si="4">SUM(D29:E29)</f>
        <v>30</v>
      </c>
      <c r="G29" s="42">
        <f t="shared" ref="G29:G48" si="5">_xlfn.RANK.EQ(F29,$F$12:$F$97,0)</f>
        <v>57</v>
      </c>
      <c r="H29" s="43">
        <f t="shared" ref="H29:H48" si="6">E29/F29</f>
        <v>0.36666666666666664</v>
      </c>
      <c r="I29" s="2">
        <f t="shared" ref="I29:I48" si="7">_xlfn.RANK.EQ(H29,$H$12:$H$97,0)</f>
        <v>17</v>
      </c>
    </row>
    <row r="30" spans="1:9">
      <c r="A30" s="1" t="s">
        <v>60</v>
      </c>
      <c r="B30" s="1" t="s">
        <v>273</v>
      </c>
      <c r="C30" s="1" t="s">
        <v>61</v>
      </c>
      <c r="D30" s="2">
        <v>49</v>
      </c>
      <c r="E30" s="2">
        <v>38</v>
      </c>
      <c r="F30" s="41">
        <f t="shared" si="4"/>
        <v>87</v>
      </c>
      <c r="G30" s="42">
        <f t="shared" si="5"/>
        <v>26</v>
      </c>
      <c r="H30" s="43">
        <f t="shared" si="6"/>
        <v>0.43678160919540232</v>
      </c>
      <c r="I30" s="2">
        <f t="shared" si="7"/>
        <v>6</v>
      </c>
    </row>
    <row r="31" spans="1:9">
      <c r="A31" s="1" t="s">
        <v>62</v>
      </c>
      <c r="B31" s="1" t="s">
        <v>274</v>
      </c>
      <c r="C31" s="1" t="s">
        <v>63</v>
      </c>
      <c r="D31" s="2">
        <v>29</v>
      </c>
      <c r="E31" s="2">
        <v>9</v>
      </c>
      <c r="F31" s="41">
        <f t="shared" si="4"/>
        <v>38</v>
      </c>
      <c r="G31" s="42">
        <f t="shared" si="5"/>
        <v>46</v>
      </c>
      <c r="H31" s="43">
        <f t="shared" si="6"/>
        <v>0.23684210526315788</v>
      </c>
      <c r="I31" s="2">
        <f t="shared" si="7"/>
        <v>59</v>
      </c>
    </row>
    <row r="32" spans="1:9">
      <c r="A32" s="1" t="s">
        <v>64</v>
      </c>
      <c r="B32" s="1" t="s">
        <v>268</v>
      </c>
      <c r="C32" s="1" t="s">
        <v>65</v>
      </c>
      <c r="D32" s="2">
        <v>165</v>
      </c>
      <c r="E32" s="2">
        <v>78</v>
      </c>
      <c r="F32" s="41">
        <f t="shared" si="4"/>
        <v>243</v>
      </c>
      <c r="G32" s="42">
        <f t="shared" si="5"/>
        <v>12</v>
      </c>
      <c r="H32" s="43">
        <f t="shared" si="6"/>
        <v>0.32098765432098764</v>
      </c>
      <c r="I32" s="2">
        <f t="shared" si="7"/>
        <v>31</v>
      </c>
    </row>
    <row r="33" spans="1:9">
      <c r="A33" s="1" t="s">
        <v>66</v>
      </c>
      <c r="B33" s="1" t="s">
        <v>268</v>
      </c>
      <c r="C33" s="1" t="s">
        <v>67</v>
      </c>
      <c r="D33" s="2">
        <v>992</v>
      </c>
      <c r="E33" s="2">
        <v>388</v>
      </c>
      <c r="F33" s="41">
        <f t="shared" si="4"/>
        <v>1380</v>
      </c>
      <c r="G33" s="42">
        <f t="shared" si="5"/>
        <v>1</v>
      </c>
      <c r="H33" s="43">
        <f t="shared" si="6"/>
        <v>0.28115942028985508</v>
      </c>
      <c r="I33" s="2">
        <f t="shared" si="7"/>
        <v>50</v>
      </c>
    </row>
    <row r="34" spans="1:9">
      <c r="A34" s="1" t="s">
        <v>68</v>
      </c>
      <c r="B34" s="1" t="s">
        <v>272</v>
      </c>
      <c r="C34" s="1" t="s">
        <v>69</v>
      </c>
      <c r="D34" s="2">
        <v>123</v>
      </c>
      <c r="E34" s="2">
        <v>102</v>
      </c>
      <c r="F34" s="41">
        <f t="shared" si="4"/>
        <v>225</v>
      </c>
      <c r="G34" s="42">
        <f t="shared" si="5"/>
        <v>13</v>
      </c>
      <c r="H34" s="43">
        <f t="shared" si="6"/>
        <v>0.45333333333333331</v>
      </c>
      <c r="I34" s="2">
        <f t="shared" si="7"/>
        <v>5</v>
      </c>
    </row>
    <row r="35" spans="1:9">
      <c r="A35" s="1" t="s">
        <v>70</v>
      </c>
      <c r="B35" s="1" t="s">
        <v>271</v>
      </c>
      <c r="C35" s="1" t="s">
        <v>71</v>
      </c>
      <c r="D35" s="2">
        <v>16</v>
      </c>
      <c r="E35" s="2">
        <v>18</v>
      </c>
      <c r="F35" s="41">
        <f t="shared" si="4"/>
        <v>34</v>
      </c>
      <c r="G35" s="42">
        <f t="shared" si="5"/>
        <v>51</v>
      </c>
      <c r="H35" s="43">
        <f t="shared" si="6"/>
        <v>0.52941176470588236</v>
      </c>
      <c r="I35" s="2">
        <f t="shared" si="7"/>
        <v>3</v>
      </c>
    </row>
    <row r="36" spans="1:9">
      <c r="A36" s="1" t="s">
        <v>72</v>
      </c>
      <c r="B36" s="1" t="s">
        <v>271</v>
      </c>
      <c r="C36" s="1" t="s">
        <v>73</v>
      </c>
      <c r="D36" s="2">
        <v>24</v>
      </c>
      <c r="E36" s="2">
        <v>25</v>
      </c>
      <c r="F36" s="41">
        <f t="shared" si="4"/>
        <v>49</v>
      </c>
      <c r="G36" s="42">
        <f t="shared" si="5"/>
        <v>37</v>
      </c>
      <c r="H36" s="43">
        <f t="shared" si="6"/>
        <v>0.51020408163265307</v>
      </c>
      <c r="I36" s="2">
        <f t="shared" si="7"/>
        <v>4</v>
      </c>
    </row>
    <row r="37" spans="1:9">
      <c r="A37" s="1" t="s">
        <v>74</v>
      </c>
      <c r="B37" s="1" t="s">
        <v>270</v>
      </c>
      <c r="C37" s="1" t="s">
        <v>75</v>
      </c>
      <c r="D37" s="2">
        <v>246</v>
      </c>
      <c r="E37" s="2">
        <v>67</v>
      </c>
      <c r="F37" s="41">
        <f t="shared" si="4"/>
        <v>313</v>
      </c>
      <c r="G37" s="42">
        <f t="shared" si="5"/>
        <v>11</v>
      </c>
      <c r="H37" s="43">
        <f t="shared" si="6"/>
        <v>0.21405750798722045</v>
      </c>
      <c r="I37" s="2">
        <f t="shared" si="7"/>
        <v>65</v>
      </c>
    </row>
    <row r="38" spans="1:9">
      <c r="A38" s="1" t="s">
        <v>76</v>
      </c>
      <c r="B38" s="1" t="s">
        <v>274</v>
      </c>
      <c r="C38" s="1" t="s">
        <v>77</v>
      </c>
      <c r="D38" s="2">
        <v>0</v>
      </c>
      <c r="E38" s="2">
        <v>38</v>
      </c>
      <c r="F38" s="41">
        <f t="shared" si="4"/>
        <v>38</v>
      </c>
      <c r="G38" s="42">
        <f t="shared" si="5"/>
        <v>46</v>
      </c>
      <c r="H38" s="43">
        <f t="shared" si="6"/>
        <v>1</v>
      </c>
      <c r="I38" s="2">
        <f t="shared" si="7"/>
        <v>1</v>
      </c>
    </row>
    <row r="39" spans="1:9">
      <c r="A39" s="1" t="s">
        <v>78</v>
      </c>
      <c r="B39" s="1" t="s">
        <v>269</v>
      </c>
      <c r="C39" s="1" t="s">
        <v>79</v>
      </c>
      <c r="D39" s="2">
        <v>21</v>
      </c>
      <c r="E39" s="2">
        <v>10</v>
      </c>
      <c r="F39" s="41">
        <f t="shared" si="4"/>
        <v>31</v>
      </c>
      <c r="G39" s="42">
        <f t="shared" si="5"/>
        <v>55</v>
      </c>
      <c r="H39" s="43">
        <f t="shared" si="6"/>
        <v>0.32258064516129031</v>
      </c>
      <c r="I39" s="2">
        <f t="shared" si="7"/>
        <v>30</v>
      </c>
    </row>
    <row r="40" spans="1:9">
      <c r="A40" s="1" t="s">
        <v>80</v>
      </c>
      <c r="B40" s="1" t="s">
        <v>270</v>
      </c>
      <c r="C40" s="1" t="s">
        <v>81</v>
      </c>
      <c r="D40" s="2">
        <v>98</v>
      </c>
      <c r="E40" s="2">
        <v>42</v>
      </c>
      <c r="F40" s="41">
        <f t="shared" si="4"/>
        <v>140</v>
      </c>
      <c r="G40" s="42">
        <f t="shared" si="5"/>
        <v>17</v>
      </c>
      <c r="H40" s="43">
        <f t="shared" si="6"/>
        <v>0.3</v>
      </c>
      <c r="I40" s="2">
        <f t="shared" si="7"/>
        <v>41</v>
      </c>
    </row>
    <row r="41" spans="1:9">
      <c r="A41" s="1" t="s">
        <v>82</v>
      </c>
      <c r="B41" s="1" t="s">
        <v>270</v>
      </c>
      <c r="C41" s="1" t="s">
        <v>83</v>
      </c>
      <c r="D41" s="2">
        <v>40</v>
      </c>
      <c r="E41" s="2">
        <v>6</v>
      </c>
      <c r="F41" s="41">
        <f t="shared" si="4"/>
        <v>46</v>
      </c>
      <c r="G41" s="42">
        <f t="shared" si="5"/>
        <v>40</v>
      </c>
      <c r="H41" s="43">
        <f t="shared" si="6"/>
        <v>0.13043478260869565</v>
      </c>
      <c r="I41" s="2">
        <f t="shared" si="7"/>
        <v>75</v>
      </c>
    </row>
    <row r="42" spans="1:9">
      <c r="A42" s="1" t="s">
        <v>84</v>
      </c>
      <c r="B42" s="1" t="s">
        <v>271</v>
      </c>
      <c r="C42" s="1" t="s">
        <v>85</v>
      </c>
      <c r="D42" s="2">
        <v>61</v>
      </c>
      <c r="E42" s="2">
        <v>31</v>
      </c>
      <c r="F42" s="41">
        <f t="shared" si="4"/>
        <v>92</v>
      </c>
      <c r="G42" s="42">
        <f t="shared" si="5"/>
        <v>23</v>
      </c>
      <c r="H42" s="43">
        <f t="shared" si="6"/>
        <v>0.33695652173913043</v>
      </c>
      <c r="I42" s="2">
        <f t="shared" si="7"/>
        <v>26</v>
      </c>
    </row>
    <row r="43" spans="1:9">
      <c r="A43" s="1" t="s">
        <v>86</v>
      </c>
      <c r="B43" s="1" t="s">
        <v>275</v>
      </c>
      <c r="C43" s="1" t="s">
        <v>87</v>
      </c>
      <c r="D43" s="2">
        <v>5</v>
      </c>
      <c r="E43" s="2">
        <v>2</v>
      </c>
      <c r="F43" s="41">
        <f t="shared" si="4"/>
        <v>7</v>
      </c>
      <c r="G43" s="42">
        <f t="shared" si="5"/>
        <v>73</v>
      </c>
      <c r="H43" s="43">
        <f t="shared" si="6"/>
        <v>0.2857142857142857</v>
      </c>
      <c r="I43" s="2">
        <f t="shared" si="7"/>
        <v>46</v>
      </c>
    </row>
    <row r="44" spans="1:9">
      <c r="A44" s="1" t="s">
        <v>88</v>
      </c>
      <c r="B44" s="1" t="s">
        <v>270</v>
      </c>
      <c r="C44" s="1" t="s">
        <v>89</v>
      </c>
      <c r="D44" s="2">
        <v>15</v>
      </c>
      <c r="E44" s="2">
        <v>6</v>
      </c>
      <c r="F44" s="41">
        <f t="shared" si="4"/>
        <v>21</v>
      </c>
      <c r="G44" s="42">
        <f t="shared" si="5"/>
        <v>64</v>
      </c>
      <c r="H44" s="43">
        <f t="shared" si="6"/>
        <v>0.2857142857142857</v>
      </c>
      <c r="I44" s="2">
        <f t="shared" si="7"/>
        <v>46</v>
      </c>
    </row>
    <row r="45" spans="1:9">
      <c r="A45" s="1" t="s">
        <v>90</v>
      </c>
      <c r="B45" s="1" t="s">
        <v>274</v>
      </c>
      <c r="C45" s="1" t="s">
        <v>91</v>
      </c>
      <c r="D45" s="2">
        <v>53</v>
      </c>
      <c r="E45" s="2">
        <v>18</v>
      </c>
      <c r="F45" s="41">
        <f t="shared" si="4"/>
        <v>71</v>
      </c>
      <c r="G45" s="42">
        <f t="shared" si="5"/>
        <v>28</v>
      </c>
      <c r="H45" s="43">
        <f t="shared" si="6"/>
        <v>0.25352112676056338</v>
      </c>
      <c r="I45" s="2">
        <f t="shared" si="7"/>
        <v>56</v>
      </c>
    </row>
    <row r="46" spans="1:9">
      <c r="A46" s="1" t="s">
        <v>92</v>
      </c>
      <c r="B46" s="1" t="s">
        <v>275</v>
      </c>
      <c r="C46" s="1" t="s">
        <v>93</v>
      </c>
      <c r="D46" s="2">
        <v>72</v>
      </c>
      <c r="E46" s="2">
        <v>35</v>
      </c>
      <c r="F46" s="41">
        <f t="shared" si="4"/>
        <v>107</v>
      </c>
      <c r="G46" s="42">
        <f t="shared" si="5"/>
        <v>19</v>
      </c>
      <c r="H46" s="43">
        <f t="shared" si="6"/>
        <v>0.32710280373831774</v>
      </c>
      <c r="I46" s="2">
        <f t="shared" si="7"/>
        <v>28</v>
      </c>
    </row>
    <row r="47" spans="1:9">
      <c r="A47" s="1" t="s">
        <v>94</v>
      </c>
      <c r="B47" s="1" t="s">
        <v>268</v>
      </c>
      <c r="C47" s="1" t="s">
        <v>95</v>
      </c>
      <c r="D47" s="2">
        <v>101</v>
      </c>
      <c r="E47" s="2">
        <v>40</v>
      </c>
      <c r="F47" s="41">
        <f t="shared" si="4"/>
        <v>141</v>
      </c>
      <c r="G47" s="42">
        <f t="shared" si="5"/>
        <v>16</v>
      </c>
      <c r="H47" s="43">
        <f t="shared" si="6"/>
        <v>0.28368794326241137</v>
      </c>
      <c r="I47" s="2">
        <f t="shared" si="7"/>
        <v>49</v>
      </c>
    </row>
    <row r="48" spans="1:9">
      <c r="A48" s="1" t="s">
        <v>96</v>
      </c>
      <c r="B48" s="1" t="s">
        <v>270</v>
      </c>
      <c r="C48" s="1" t="s">
        <v>97</v>
      </c>
      <c r="D48" s="2">
        <v>26</v>
      </c>
      <c r="E48" s="2">
        <v>5</v>
      </c>
      <c r="F48" s="41">
        <f t="shared" si="4"/>
        <v>31</v>
      </c>
      <c r="G48" s="42">
        <f t="shared" si="5"/>
        <v>55</v>
      </c>
      <c r="H48" s="43">
        <f t="shared" si="6"/>
        <v>0.16129032258064516</v>
      </c>
      <c r="I48" s="2">
        <f t="shared" si="7"/>
        <v>71</v>
      </c>
    </row>
    <row r="49" spans="1:9">
      <c r="A49" s="76" t="s">
        <v>98</v>
      </c>
      <c r="B49" s="76" t="s">
        <v>269</v>
      </c>
      <c r="C49" s="76" t="s">
        <v>99</v>
      </c>
      <c r="D49" s="44"/>
      <c r="E49" s="44"/>
      <c r="F49" s="45"/>
      <c r="G49" s="46"/>
      <c r="H49" s="47"/>
      <c r="I49" s="44"/>
    </row>
    <row r="50" spans="1:9">
      <c r="A50" s="1" t="s">
        <v>100</v>
      </c>
      <c r="B50" s="1" t="s">
        <v>273</v>
      </c>
      <c r="C50" s="1" t="s">
        <v>101</v>
      </c>
      <c r="D50" s="2">
        <v>50</v>
      </c>
      <c r="E50" s="2">
        <v>18</v>
      </c>
      <c r="F50" s="41">
        <f t="shared" ref="F50:F66" si="8">SUM(D50:E50)</f>
        <v>68</v>
      </c>
      <c r="G50" s="42">
        <f t="shared" ref="G50:G66" si="9">_xlfn.RANK.EQ(F50,$F$12:$F$97,0)</f>
        <v>29</v>
      </c>
      <c r="H50" s="43">
        <f t="shared" ref="H50:H66" si="10">E50/F50</f>
        <v>0.26470588235294118</v>
      </c>
      <c r="I50" s="2">
        <f t="shared" ref="I50:I66" si="11">_xlfn.RANK.EQ(H50,$H$12:$H$97,0)</f>
        <v>54</v>
      </c>
    </row>
    <row r="51" spans="1:9">
      <c r="A51" s="1" t="s">
        <v>102</v>
      </c>
      <c r="B51" s="1" t="s">
        <v>273</v>
      </c>
      <c r="C51" s="1" t="s">
        <v>103</v>
      </c>
      <c r="D51" s="2">
        <v>99</v>
      </c>
      <c r="E51" s="2">
        <v>49</v>
      </c>
      <c r="F51" s="41">
        <f t="shared" si="8"/>
        <v>148</v>
      </c>
      <c r="G51" s="42">
        <f t="shared" si="9"/>
        <v>15</v>
      </c>
      <c r="H51" s="43">
        <f t="shared" si="10"/>
        <v>0.33108108108108109</v>
      </c>
      <c r="I51" s="2">
        <f t="shared" si="11"/>
        <v>27</v>
      </c>
    </row>
    <row r="52" spans="1:9">
      <c r="A52" s="1" t="s">
        <v>104</v>
      </c>
      <c r="B52" s="1" t="s">
        <v>275</v>
      </c>
      <c r="C52" s="1" t="s">
        <v>105</v>
      </c>
      <c r="D52" s="2">
        <v>51</v>
      </c>
      <c r="E52" s="2">
        <v>14</v>
      </c>
      <c r="F52" s="41">
        <f t="shared" si="8"/>
        <v>65</v>
      </c>
      <c r="G52" s="42">
        <f t="shared" si="9"/>
        <v>31</v>
      </c>
      <c r="H52" s="43">
        <f t="shared" si="10"/>
        <v>0.2153846153846154</v>
      </c>
      <c r="I52" s="2">
        <f t="shared" si="11"/>
        <v>62</v>
      </c>
    </row>
    <row r="53" spans="1:9">
      <c r="A53" s="1" t="s">
        <v>106</v>
      </c>
      <c r="B53" s="1" t="s">
        <v>273</v>
      </c>
      <c r="C53" s="1" t="s">
        <v>107</v>
      </c>
      <c r="D53" s="2">
        <v>18</v>
      </c>
      <c r="E53" s="2">
        <v>8</v>
      </c>
      <c r="F53" s="41">
        <f t="shared" si="8"/>
        <v>26</v>
      </c>
      <c r="G53" s="42">
        <f t="shared" si="9"/>
        <v>59</v>
      </c>
      <c r="H53" s="43">
        <f t="shared" si="10"/>
        <v>0.30769230769230771</v>
      </c>
      <c r="I53" s="2">
        <f t="shared" si="11"/>
        <v>38</v>
      </c>
    </row>
    <row r="54" spans="1:9">
      <c r="A54" s="1" t="s">
        <v>108</v>
      </c>
      <c r="B54" s="1" t="s">
        <v>273</v>
      </c>
      <c r="C54" s="1" t="s">
        <v>109</v>
      </c>
      <c r="D54" s="2">
        <v>37</v>
      </c>
      <c r="E54" s="2">
        <v>9</v>
      </c>
      <c r="F54" s="41">
        <f t="shared" si="8"/>
        <v>46</v>
      </c>
      <c r="G54" s="42">
        <f t="shared" si="9"/>
        <v>40</v>
      </c>
      <c r="H54" s="43">
        <f t="shared" si="10"/>
        <v>0.19565217391304349</v>
      </c>
      <c r="I54" s="2">
        <f t="shared" si="11"/>
        <v>68</v>
      </c>
    </row>
    <row r="55" spans="1:9">
      <c r="A55" s="1" t="s">
        <v>110</v>
      </c>
      <c r="B55" s="1" t="s">
        <v>273</v>
      </c>
      <c r="C55" s="1" t="s">
        <v>111</v>
      </c>
      <c r="D55" s="2">
        <v>63</v>
      </c>
      <c r="E55" s="2">
        <v>29</v>
      </c>
      <c r="F55" s="41">
        <f t="shared" si="8"/>
        <v>92</v>
      </c>
      <c r="G55" s="42">
        <f t="shared" si="9"/>
        <v>23</v>
      </c>
      <c r="H55" s="43">
        <f t="shared" si="10"/>
        <v>0.31521739130434784</v>
      </c>
      <c r="I55" s="2">
        <f t="shared" si="11"/>
        <v>36</v>
      </c>
    </row>
    <row r="56" spans="1:9">
      <c r="A56" s="1" t="s">
        <v>112</v>
      </c>
      <c r="B56" s="1" t="s">
        <v>273</v>
      </c>
      <c r="C56" s="1" t="s">
        <v>113</v>
      </c>
      <c r="D56" s="2">
        <v>68</v>
      </c>
      <c r="E56" s="2">
        <v>32</v>
      </c>
      <c r="F56" s="41">
        <f t="shared" si="8"/>
        <v>100</v>
      </c>
      <c r="G56" s="42">
        <f t="shared" si="9"/>
        <v>21</v>
      </c>
      <c r="H56" s="43">
        <f t="shared" si="10"/>
        <v>0.32</v>
      </c>
      <c r="I56" s="2">
        <f t="shared" si="11"/>
        <v>32</v>
      </c>
    </row>
    <row r="57" spans="1:9">
      <c r="A57" s="1" t="s">
        <v>114</v>
      </c>
      <c r="B57" s="1" t="s">
        <v>274</v>
      </c>
      <c r="C57" s="1" t="s">
        <v>115</v>
      </c>
      <c r="D57" s="2">
        <v>27</v>
      </c>
      <c r="E57" s="2">
        <v>5</v>
      </c>
      <c r="F57" s="41">
        <f t="shared" si="8"/>
        <v>32</v>
      </c>
      <c r="G57" s="42">
        <f t="shared" si="9"/>
        <v>54</v>
      </c>
      <c r="H57" s="43">
        <f t="shared" si="10"/>
        <v>0.15625</v>
      </c>
      <c r="I57" s="2">
        <f t="shared" si="11"/>
        <v>73</v>
      </c>
    </row>
    <row r="58" spans="1:9">
      <c r="A58" s="1" t="s">
        <v>116</v>
      </c>
      <c r="B58" s="1" t="s">
        <v>272</v>
      </c>
      <c r="C58" s="1" t="s">
        <v>117</v>
      </c>
      <c r="D58" s="2">
        <v>32</v>
      </c>
      <c r="E58" s="2">
        <v>6</v>
      </c>
      <c r="F58" s="41">
        <f t="shared" si="8"/>
        <v>38</v>
      </c>
      <c r="G58" s="42">
        <f t="shared" si="9"/>
        <v>46</v>
      </c>
      <c r="H58" s="43">
        <f t="shared" si="10"/>
        <v>0.15789473684210525</v>
      </c>
      <c r="I58" s="2">
        <f t="shared" si="11"/>
        <v>72</v>
      </c>
    </row>
    <row r="59" spans="1:9">
      <c r="A59" s="1" t="s">
        <v>118</v>
      </c>
      <c r="B59" s="1" t="s">
        <v>268</v>
      </c>
      <c r="C59" s="1" t="s">
        <v>119</v>
      </c>
      <c r="D59" s="2">
        <v>403</v>
      </c>
      <c r="E59" s="2">
        <v>151</v>
      </c>
      <c r="F59" s="41">
        <f t="shared" si="8"/>
        <v>554</v>
      </c>
      <c r="G59" s="42">
        <f t="shared" si="9"/>
        <v>7</v>
      </c>
      <c r="H59" s="43">
        <f t="shared" si="10"/>
        <v>0.27256317689530685</v>
      </c>
      <c r="I59" s="2">
        <f t="shared" si="11"/>
        <v>52</v>
      </c>
    </row>
    <row r="60" spans="1:9">
      <c r="A60" s="1" t="s">
        <v>120</v>
      </c>
      <c r="B60" s="1" t="s">
        <v>270</v>
      </c>
      <c r="C60" s="1" t="s">
        <v>121</v>
      </c>
      <c r="D60" s="2">
        <v>42</v>
      </c>
      <c r="E60" s="2">
        <v>13</v>
      </c>
      <c r="F60" s="41">
        <f t="shared" si="8"/>
        <v>55</v>
      </c>
      <c r="G60" s="42">
        <f t="shared" si="9"/>
        <v>34</v>
      </c>
      <c r="H60" s="43">
        <f t="shared" si="10"/>
        <v>0.23636363636363636</v>
      </c>
      <c r="I60" s="2">
        <f t="shared" si="11"/>
        <v>60</v>
      </c>
    </row>
    <row r="61" spans="1:9">
      <c r="A61" s="1" t="s">
        <v>122</v>
      </c>
      <c r="B61" s="1" t="s">
        <v>269</v>
      </c>
      <c r="C61" s="1" t="s">
        <v>123</v>
      </c>
      <c r="D61" s="2">
        <v>3</v>
      </c>
      <c r="E61" s="2">
        <v>1</v>
      </c>
      <c r="F61" s="41">
        <f t="shared" si="8"/>
        <v>4</v>
      </c>
      <c r="G61" s="42">
        <f t="shared" si="9"/>
        <v>75</v>
      </c>
      <c r="H61" s="43">
        <f t="shared" si="10"/>
        <v>0.25</v>
      </c>
      <c r="I61" s="2">
        <f t="shared" si="11"/>
        <v>57</v>
      </c>
    </row>
    <row r="62" spans="1:9">
      <c r="A62" s="1" t="s">
        <v>124</v>
      </c>
      <c r="B62" s="1" t="s">
        <v>270</v>
      </c>
      <c r="C62" s="1" t="s">
        <v>125</v>
      </c>
      <c r="D62" s="2">
        <v>11</v>
      </c>
      <c r="E62" s="2">
        <v>3</v>
      </c>
      <c r="F62" s="41">
        <f t="shared" si="8"/>
        <v>14</v>
      </c>
      <c r="G62" s="42">
        <f t="shared" si="9"/>
        <v>67</v>
      </c>
      <c r="H62" s="43">
        <f t="shared" si="10"/>
        <v>0.21428571428571427</v>
      </c>
      <c r="I62" s="2">
        <f t="shared" si="11"/>
        <v>63</v>
      </c>
    </row>
    <row r="63" spans="1:9">
      <c r="A63" s="1" t="s">
        <v>126</v>
      </c>
      <c r="B63" s="1" t="s">
        <v>273</v>
      </c>
      <c r="C63" s="1" t="s">
        <v>127</v>
      </c>
      <c r="D63" s="2">
        <v>28</v>
      </c>
      <c r="E63" s="2">
        <v>15</v>
      </c>
      <c r="F63" s="41">
        <f t="shared" si="8"/>
        <v>43</v>
      </c>
      <c r="G63" s="42">
        <f t="shared" si="9"/>
        <v>42</v>
      </c>
      <c r="H63" s="43">
        <f t="shared" si="10"/>
        <v>0.34883720930232559</v>
      </c>
      <c r="I63" s="2">
        <f t="shared" si="11"/>
        <v>23</v>
      </c>
    </row>
    <row r="64" spans="1:9">
      <c r="A64" s="1" t="s">
        <v>128</v>
      </c>
      <c r="B64" s="1" t="s">
        <v>271</v>
      </c>
      <c r="C64" s="1" t="s">
        <v>129</v>
      </c>
      <c r="D64" s="2">
        <v>5</v>
      </c>
      <c r="E64" s="2">
        <v>1</v>
      </c>
      <c r="F64" s="41">
        <f t="shared" si="8"/>
        <v>6</v>
      </c>
      <c r="G64" s="42">
        <f t="shared" si="9"/>
        <v>74</v>
      </c>
      <c r="H64" s="43">
        <f t="shared" si="10"/>
        <v>0.16666666666666666</v>
      </c>
      <c r="I64" s="2">
        <f t="shared" si="11"/>
        <v>69</v>
      </c>
    </row>
    <row r="65" spans="1:9">
      <c r="A65" s="1" t="s">
        <v>130</v>
      </c>
      <c r="B65" s="1" t="s">
        <v>272</v>
      </c>
      <c r="C65" s="1" t="s">
        <v>131</v>
      </c>
      <c r="D65" s="2">
        <v>17</v>
      </c>
      <c r="E65" s="2">
        <v>10</v>
      </c>
      <c r="F65" s="41">
        <f t="shared" si="8"/>
        <v>27</v>
      </c>
      <c r="G65" s="42">
        <f t="shared" si="9"/>
        <v>58</v>
      </c>
      <c r="H65" s="43">
        <f t="shared" si="10"/>
        <v>0.37037037037037035</v>
      </c>
      <c r="I65" s="2">
        <f t="shared" si="11"/>
        <v>15</v>
      </c>
    </row>
    <row r="66" spans="1:9">
      <c r="A66" s="1" t="s">
        <v>132</v>
      </c>
      <c r="B66" s="1" t="s">
        <v>268</v>
      </c>
      <c r="C66" s="1" t="s">
        <v>133</v>
      </c>
      <c r="D66" s="2">
        <v>661</v>
      </c>
      <c r="E66" s="2">
        <v>283</v>
      </c>
      <c r="F66" s="41">
        <f t="shared" si="8"/>
        <v>944</v>
      </c>
      <c r="G66" s="42">
        <f t="shared" si="9"/>
        <v>2</v>
      </c>
      <c r="H66" s="43">
        <f t="shared" si="10"/>
        <v>0.29978813559322032</v>
      </c>
      <c r="I66" s="2">
        <f t="shared" si="11"/>
        <v>43</v>
      </c>
    </row>
    <row r="67" spans="1:9">
      <c r="A67" s="76" t="s">
        <v>134</v>
      </c>
      <c r="B67" s="76" t="s">
        <v>269</v>
      </c>
      <c r="C67" s="76" t="s">
        <v>135</v>
      </c>
      <c r="D67" s="44"/>
      <c r="E67" s="44"/>
      <c r="F67" s="45"/>
      <c r="G67" s="46"/>
      <c r="H67" s="47"/>
      <c r="I67" s="44"/>
    </row>
    <row r="68" spans="1:9">
      <c r="A68" s="1" t="s">
        <v>136</v>
      </c>
      <c r="B68" s="1" t="s">
        <v>270</v>
      </c>
      <c r="C68" s="1" t="s">
        <v>137</v>
      </c>
      <c r="D68" s="2">
        <v>17</v>
      </c>
      <c r="E68" s="2">
        <v>8</v>
      </c>
      <c r="F68" s="41">
        <f>SUM(D68:E68)</f>
        <v>25</v>
      </c>
      <c r="G68" s="42">
        <f>_xlfn.RANK.EQ(F68,$F$12:$F$97,0)</f>
        <v>60</v>
      </c>
      <c r="H68" s="43">
        <f>E68/F68</f>
        <v>0.32</v>
      </c>
      <c r="I68" s="2">
        <f>_xlfn.RANK.EQ(H68,$H$12:$H$97,0)</f>
        <v>32</v>
      </c>
    </row>
    <row r="69" spans="1:9">
      <c r="A69" s="1" t="s">
        <v>138</v>
      </c>
      <c r="B69" s="1" t="s">
        <v>268</v>
      </c>
      <c r="C69" s="1" t="s">
        <v>139</v>
      </c>
      <c r="D69" s="2">
        <v>482</v>
      </c>
      <c r="E69" s="2">
        <v>274</v>
      </c>
      <c r="F69" s="41">
        <f>SUM(D69:E69)</f>
        <v>756</v>
      </c>
      <c r="G69" s="42">
        <f>_xlfn.RANK.EQ(F69,$F$12:$F$97,0)</f>
        <v>3</v>
      </c>
      <c r="H69" s="43">
        <f>E69/F69</f>
        <v>0.36243386243386244</v>
      </c>
      <c r="I69" s="2">
        <f>_xlfn.RANK.EQ(H69,$H$12:$H$97,0)</f>
        <v>18</v>
      </c>
    </row>
    <row r="70" spans="1:9">
      <c r="A70" s="76" t="s">
        <v>140</v>
      </c>
      <c r="B70" s="76" t="s">
        <v>269</v>
      </c>
      <c r="C70" s="76" t="s">
        <v>141</v>
      </c>
      <c r="D70" s="44"/>
      <c r="E70" s="44"/>
      <c r="F70" s="45"/>
      <c r="G70" s="46"/>
      <c r="H70" s="47"/>
      <c r="I70" s="44"/>
    </row>
    <row r="71" spans="1:9">
      <c r="A71" s="1" t="s">
        <v>142</v>
      </c>
      <c r="B71" s="1" t="s">
        <v>268</v>
      </c>
      <c r="C71" s="1" t="s">
        <v>143</v>
      </c>
      <c r="D71" s="2">
        <v>214</v>
      </c>
      <c r="E71" s="2">
        <v>121</v>
      </c>
      <c r="F71" s="41">
        <f>SUM(D71:E71)</f>
        <v>335</v>
      </c>
      <c r="G71" s="42">
        <f>_xlfn.RANK.EQ(F71,$F$12:$F$97,0)</f>
        <v>10</v>
      </c>
      <c r="H71" s="43">
        <f>E71/F71</f>
        <v>0.36119402985074628</v>
      </c>
      <c r="I71" s="2">
        <f>_xlfn.RANK.EQ(H71,$H$12:$H$97,0)</f>
        <v>19</v>
      </c>
    </row>
    <row r="72" spans="1:9">
      <c r="A72" s="1" t="s">
        <v>144</v>
      </c>
      <c r="B72" s="1" t="s">
        <v>269</v>
      </c>
      <c r="C72" s="1" t="s">
        <v>145</v>
      </c>
      <c r="D72" s="2">
        <v>23</v>
      </c>
      <c r="E72" s="2">
        <v>15</v>
      </c>
      <c r="F72" s="41">
        <f>SUM(D72:E72)</f>
        <v>38</v>
      </c>
      <c r="G72" s="42">
        <f>_xlfn.RANK.EQ(F72,$F$12:$F$97,0)</f>
        <v>46</v>
      </c>
      <c r="H72" s="43">
        <f>E72/F72</f>
        <v>0.39473684210526316</v>
      </c>
      <c r="I72" s="2">
        <f>_xlfn.RANK.EQ(H72,$H$12:$H$97,0)</f>
        <v>8</v>
      </c>
    </row>
    <row r="73" spans="1:9">
      <c r="A73" s="76" t="s">
        <v>146</v>
      </c>
      <c r="B73" s="76" t="s">
        <v>269</v>
      </c>
      <c r="C73" s="76" t="s">
        <v>147</v>
      </c>
      <c r="D73" s="44"/>
      <c r="E73" s="44"/>
      <c r="F73" s="45"/>
      <c r="G73" s="46"/>
      <c r="H73" s="47"/>
      <c r="I73" s="44"/>
    </row>
    <row r="74" spans="1:9">
      <c r="A74" s="1" t="s">
        <v>148</v>
      </c>
      <c r="B74" s="1" t="s">
        <v>274</v>
      </c>
      <c r="C74" s="1" t="s">
        <v>149</v>
      </c>
      <c r="D74" s="2">
        <v>0</v>
      </c>
      <c r="E74" s="2">
        <v>24</v>
      </c>
      <c r="F74" s="41">
        <f t="shared" ref="F74:F82" si="12">SUM(D74:E74)</f>
        <v>24</v>
      </c>
      <c r="G74" s="42">
        <f t="shared" ref="G74:G82" si="13">_xlfn.RANK.EQ(F74,$F$12:$F$97,0)</f>
        <v>62</v>
      </c>
      <c r="H74" s="43">
        <f t="shared" ref="H74:H82" si="14">E74/F74</f>
        <v>1</v>
      </c>
      <c r="I74" s="2">
        <f t="shared" ref="I74:I82" si="15">_xlfn.RANK.EQ(H74,$H$12:$H$97,0)</f>
        <v>1</v>
      </c>
    </row>
    <row r="75" spans="1:9">
      <c r="A75" s="1" t="s">
        <v>150</v>
      </c>
      <c r="B75" s="1" t="s">
        <v>275</v>
      </c>
      <c r="C75" s="1" t="s">
        <v>151</v>
      </c>
      <c r="D75" s="2">
        <v>55</v>
      </c>
      <c r="E75" s="2">
        <v>31</v>
      </c>
      <c r="F75" s="41">
        <f t="shared" si="12"/>
        <v>86</v>
      </c>
      <c r="G75" s="42">
        <f t="shared" si="13"/>
        <v>27</v>
      </c>
      <c r="H75" s="43">
        <f t="shared" si="14"/>
        <v>0.36046511627906974</v>
      </c>
      <c r="I75" s="2">
        <f t="shared" si="15"/>
        <v>20</v>
      </c>
    </row>
    <row r="76" spans="1:9">
      <c r="A76" s="1" t="s">
        <v>152</v>
      </c>
      <c r="B76" s="1" t="s">
        <v>274</v>
      </c>
      <c r="C76" s="1" t="s">
        <v>153</v>
      </c>
      <c r="D76" s="2">
        <v>7</v>
      </c>
      <c r="E76" s="2">
        <v>3</v>
      </c>
      <c r="F76" s="41">
        <f t="shared" si="12"/>
        <v>10</v>
      </c>
      <c r="G76" s="42">
        <f t="shared" si="13"/>
        <v>70</v>
      </c>
      <c r="H76" s="43">
        <f t="shared" si="14"/>
        <v>0.3</v>
      </c>
      <c r="I76" s="2">
        <f t="shared" si="15"/>
        <v>41</v>
      </c>
    </row>
    <row r="77" spans="1:9">
      <c r="A77" s="1" t="s">
        <v>154</v>
      </c>
      <c r="B77" s="1" t="s">
        <v>273</v>
      </c>
      <c r="C77" s="1" t="s">
        <v>155</v>
      </c>
      <c r="D77" s="2">
        <v>37</v>
      </c>
      <c r="E77" s="2">
        <v>14</v>
      </c>
      <c r="F77" s="41">
        <f t="shared" si="12"/>
        <v>51</v>
      </c>
      <c r="G77" s="42">
        <f t="shared" si="13"/>
        <v>35</v>
      </c>
      <c r="H77" s="43">
        <f t="shared" si="14"/>
        <v>0.27450980392156865</v>
      </c>
      <c r="I77" s="2">
        <f t="shared" si="15"/>
        <v>51</v>
      </c>
    </row>
    <row r="78" spans="1:9">
      <c r="A78" s="1" t="s">
        <v>156</v>
      </c>
      <c r="B78" s="1" t="s">
        <v>273</v>
      </c>
      <c r="C78" s="1" t="s">
        <v>157</v>
      </c>
      <c r="D78" s="2">
        <v>24</v>
      </c>
      <c r="E78" s="2">
        <v>14</v>
      </c>
      <c r="F78" s="41">
        <f t="shared" si="12"/>
        <v>38</v>
      </c>
      <c r="G78" s="42">
        <f t="shared" si="13"/>
        <v>46</v>
      </c>
      <c r="H78" s="43">
        <f t="shared" si="14"/>
        <v>0.36842105263157893</v>
      </c>
      <c r="I78" s="2">
        <f t="shared" si="15"/>
        <v>16</v>
      </c>
    </row>
    <row r="79" spans="1:9">
      <c r="A79" s="1" t="s">
        <v>158</v>
      </c>
      <c r="B79" s="1" t="s">
        <v>268</v>
      </c>
      <c r="C79" s="1" t="s">
        <v>159</v>
      </c>
      <c r="D79" s="2">
        <v>137</v>
      </c>
      <c r="E79" s="2">
        <v>73</v>
      </c>
      <c r="F79" s="41">
        <f t="shared" si="12"/>
        <v>210</v>
      </c>
      <c r="G79" s="42">
        <f t="shared" si="13"/>
        <v>14</v>
      </c>
      <c r="H79" s="43">
        <f t="shared" si="14"/>
        <v>0.34761904761904761</v>
      </c>
      <c r="I79" s="2">
        <f t="shared" si="15"/>
        <v>25</v>
      </c>
    </row>
    <row r="80" spans="1:9">
      <c r="A80" s="1" t="s">
        <v>160</v>
      </c>
      <c r="B80" s="1" t="s">
        <v>268</v>
      </c>
      <c r="C80" s="1" t="s">
        <v>161</v>
      </c>
      <c r="D80" s="2">
        <v>247</v>
      </c>
      <c r="E80" s="2">
        <v>137</v>
      </c>
      <c r="F80" s="41">
        <f t="shared" si="12"/>
        <v>384</v>
      </c>
      <c r="G80" s="42">
        <f t="shared" si="13"/>
        <v>9</v>
      </c>
      <c r="H80" s="43">
        <f t="shared" si="14"/>
        <v>0.35677083333333331</v>
      </c>
      <c r="I80" s="2">
        <f t="shared" si="15"/>
        <v>21</v>
      </c>
    </row>
    <row r="81" spans="1:9">
      <c r="A81" s="1" t="s">
        <v>162</v>
      </c>
      <c r="B81" s="1" t="s">
        <v>273</v>
      </c>
      <c r="C81" s="1" t="s">
        <v>163</v>
      </c>
      <c r="D81" s="2">
        <v>46</v>
      </c>
      <c r="E81" s="2">
        <v>19</v>
      </c>
      <c r="F81" s="41">
        <f t="shared" si="12"/>
        <v>65</v>
      </c>
      <c r="G81" s="42">
        <f t="shared" si="13"/>
        <v>31</v>
      </c>
      <c r="H81" s="43">
        <f t="shared" si="14"/>
        <v>0.29230769230769232</v>
      </c>
      <c r="I81" s="2">
        <f t="shared" si="15"/>
        <v>45</v>
      </c>
    </row>
    <row r="82" spans="1:9">
      <c r="A82" s="1" t="s">
        <v>164</v>
      </c>
      <c r="B82" s="1" t="s">
        <v>273</v>
      </c>
      <c r="C82" s="1" t="s">
        <v>165</v>
      </c>
      <c r="D82" s="2">
        <v>56</v>
      </c>
      <c r="E82" s="2">
        <v>36</v>
      </c>
      <c r="F82" s="41">
        <f t="shared" si="12"/>
        <v>92</v>
      </c>
      <c r="G82" s="42">
        <f t="shared" si="13"/>
        <v>23</v>
      </c>
      <c r="H82" s="43">
        <f t="shared" si="14"/>
        <v>0.39130434782608697</v>
      </c>
      <c r="I82" s="2">
        <f t="shared" si="15"/>
        <v>10</v>
      </c>
    </row>
    <row r="83" spans="1:9">
      <c r="A83" s="76" t="s">
        <v>166</v>
      </c>
      <c r="B83" s="76" t="s">
        <v>269</v>
      </c>
      <c r="C83" s="76" t="s">
        <v>167</v>
      </c>
      <c r="D83" s="44"/>
      <c r="E83" s="44"/>
      <c r="F83" s="45"/>
      <c r="G83" s="46"/>
      <c r="H83" s="47"/>
      <c r="I83" s="44"/>
    </row>
    <row r="84" spans="1:9">
      <c r="A84" s="1" t="s">
        <v>168</v>
      </c>
      <c r="B84" s="1" t="s">
        <v>273</v>
      </c>
      <c r="C84" s="1" t="s">
        <v>169</v>
      </c>
      <c r="D84" s="2">
        <v>38</v>
      </c>
      <c r="E84" s="2">
        <v>10</v>
      </c>
      <c r="F84" s="41">
        <f>SUM(D84:E84)</f>
        <v>48</v>
      </c>
      <c r="G84" s="42">
        <f>_xlfn.RANK.EQ(F84,$F$12:$F$97,0)</f>
        <v>39</v>
      </c>
      <c r="H84" s="43">
        <f>E84/F84</f>
        <v>0.20833333333333334</v>
      </c>
      <c r="I84" s="2">
        <f>_xlfn.RANK.EQ(H84,$H$12:$H$97,0)</f>
        <v>66</v>
      </c>
    </row>
    <row r="85" spans="1:9">
      <c r="A85" s="1" t="s">
        <v>170</v>
      </c>
      <c r="B85" s="1" t="s">
        <v>273</v>
      </c>
      <c r="C85" s="1" t="s">
        <v>171</v>
      </c>
      <c r="D85" s="2">
        <v>45</v>
      </c>
      <c r="E85" s="2">
        <v>20</v>
      </c>
      <c r="F85" s="41">
        <f>SUM(D85:E85)</f>
        <v>65</v>
      </c>
      <c r="G85" s="42">
        <f>_xlfn.RANK.EQ(F85,$F$12:$F$97,0)</f>
        <v>31</v>
      </c>
      <c r="H85" s="43">
        <f>E85/F85</f>
        <v>0.30769230769230771</v>
      </c>
      <c r="I85" s="2">
        <f>_xlfn.RANK.EQ(H85,$H$12:$H$97,0)</f>
        <v>38</v>
      </c>
    </row>
    <row r="86" spans="1:9">
      <c r="A86" s="13" t="s">
        <v>172</v>
      </c>
      <c r="B86" s="13" t="s">
        <v>273</v>
      </c>
      <c r="C86" s="13" t="s">
        <v>173</v>
      </c>
      <c r="D86" s="48">
        <v>27</v>
      </c>
      <c r="E86" s="48">
        <v>7</v>
      </c>
      <c r="F86" s="49">
        <f>SUM(D86:E86)</f>
        <v>34</v>
      </c>
      <c r="G86" s="50">
        <f>_xlfn.RANK.EQ(F86,$F$12:$F$97,0)</f>
        <v>51</v>
      </c>
      <c r="H86" s="51">
        <f>E86/F86</f>
        <v>0.20588235294117646</v>
      </c>
      <c r="I86" s="48">
        <f>_xlfn.RANK.EQ(H86,$H$12:$H$97,0)</f>
        <v>67</v>
      </c>
    </row>
    <row r="87" spans="1:9">
      <c r="A87" s="1" t="s">
        <v>174</v>
      </c>
      <c r="B87" s="1" t="s">
        <v>270</v>
      </c>
      <c r="C87" s="1" t="s">
        <v>175</v>
      </c>
      <c r="D87" s="2">
        <v>40</v>
      </c>
      <c r="E87" s="2">
        <v>1</v>
      </c>
      <c r="F87" s="41">
        <f>SUM(D87:E87)</f>
        <v>41</v>
      </c>
      <c r="G87" s="42">
        <f>_xlfn.RANK.EQ(F87,$F$12:$F$97,0)</f>
        <v>43</v>
      </c>
      <c r="H87" s="43">
        <f>E87/F87</f>
        <v>2.4390243902439025E-2</v>
      </c>
      <c r="I87" s="2">
        <f>_xlfn.RANK.EQ(H87,$H$12:$H$97,0)</f>
        <v>76</v>
      </c>
    </row>
    <row r="88" spans="1:9">
      <c r="A88" s="76" t="s">
        <v>176</v>
      </c>
      <c r="B88" s="76" t="s">
        <v>269</v>
      </c>
      <c r="C88" s="76" t="s">
        <v>177</v>
      </c>
      <c r="D88" s="44"/>
      <c r="E88" s="44"/>
      <c r="F88" s="45"/>
      <c r="G88" s="46"/>
      <c r="H88" s="47"/>
      <c r="I88" s="44"/>
    </row>
    <row r="89" spans="1:9">
      <c r="A89" s="1" t="s">
        <v>178</v>
      </c>
      <c r="B89" s="1" t="s">
        <v>268</v>
      </c>
      <c r="C89" s="1" t="s">
        <v>179</v>
      </c>
      <c r="D89" s="2">
        <v>432</v>
      </c>
      <c r="E89" s="2">
        <v>157</v>
      </c>
      <c r="F89" s="41">
        <f t="shared" ref="F89:F97" si="16">SUM(D89:E89)</f>
        <v>589</v>
      </c>
      <c r="G89" s="42">
        <f t="shared" ref="G89:G97" si="17">_xlfn.RANK.EQ(F89,$F$12:$F$97,0)</f>
        <v>5</v>
      </c>
      <c r="H89" s="43">
        <f t="shared" ref="H89:H97" si="18">E89/F89</f>
        <v>0.26655348047538202</v>
      </c>
      <c r="I89" s="2">
        <f t="shared" ref="I89:I97" si="19">_xlfn.RANK.EQ(H89,$H$12:$H$97,0)</f>
        <v>53</v>
      </c>
    </row>
    <row r="90" spans="1:9">
      <c r="A90" s="1" t="s">
        <v>180</v>
      </c>
      <c r="B90" s="1" t="s">
        <v>273</v>
      </c>
      <c r="C90" s="1" t="s">
        <v>181</v>
      </c>
      <c r="D90" s="2">
        <v>13</v>
      </c>
      <c r="E90" s="2">
        <v>4</v>
      </c>
      <c r="F90" s="41">
        <f t="shared" si="16"/>
        <v>17</v>
      </c>
      <c r="G90" s="42">
        <f t="shared" si="17"/>
        <v>65</v>
      </c>
      <c r="H90" s="43">
        <f t="shared" si="18"/>
        <v>0.23529411764705882</v>
      </c>
      <c r="I90" s="2">
        <f t="shared" si="19"/>
        <v>61</v>
      </c>
    </row>
    <row r="91" spans="1:9">
      <c r="A91" s="1" t="s">
        <v>182</v>
      </c>
      <c r="B91" s="1" t="s">
        <v>273</v>
      </c>
      <c r="C91" s="1" t="s">
        <v>183</v>
      </c>
      <c r="D91" s="2">
        <v>66</v>
      </c>
      <c r="E91" s="2">
        <v>32</v>
      </c>
      <c r="F91" s="41">
        <f t="shared" si="16"/>
        <v>98</v>
      </c>
      <c r="G91" s="42">
        <f t="shared" si="17"/>
        <v>22</v>
      </c>
      <c r="H91" s="43">
        <f t="shared" si="18"/>
        <v>0.32653061224489793</v>
      </c>
      <c r="I91" s="2">
        <f t="shared" si="19"/>
        <v>29</v>
      </c>
    </row>
    <row r="92" spans="1:9">
      <c r="A92" s="1" t="s">
        <v>184</v>
      </c>
      <c r="B92" s="1" t="s">
        <v>273</v>
      </c>
      <c r="C92" s="1" t="s">
        <v>185</v>
      </c>
      <c r="D92" s="2">
        <v>91</v>
      </c>
      <c r="E92" s="2">
        <v>40</v>
      </c>
      <c r="F92" s="41">
        <f t="shared" si="16"/>
        <v>131</v>
      </c>
      <c r="G92" s="42">
        <f t="shared" si="17"/>
        <v>18</v>
      </c>
      <c r="H92" s="43">
        <f t="shared" si="18"/>
        <v>0.30534351145038169</v>
      </c>
      <c r="I92" s="2">
        <f t="shared" si="19"/>
        <v>40</v>
      </c>
    </row>
    <row r="93" spans="1:9">
      <c r="A93" s="1" t="s">
        <v>186</v>
      </c>
      <c r="B93" s="1" t="s">
        <v>273</v>
      </c>
      <c r="C93" s="1" t="s">
        <v>187</v>
      </c>
      <c r="D93" s="2">
        <v>19</v>
      </c>
      <c r="E93" s="2">
        <v>3</v>
      </c>
      <c r="F93" s="41">
        <f t="shared" si="16"/>
        <v>22</v>
      </c>
      <c r="G93" s="42">
        <f t="shared" si="17"/>
        <v>63</v>
      </c>
      <c r="H93" s="43">
        <f t="shared" si="18"/>
        <v>0.13636363636363635</v>
      </c>
      <c r="I93" s="2">
        <f t="shared" si="19"/>
        <v>74</v>
      </c>
    </row>
    <row r="94" spans="1:9">
      <c r="A94" s="1" t="s">
        <v>188</v>
      </c>
      <c r="B94" s="1" t="s">
        <v>273</v>
      </c>
      <c r="C94" s="1" t="s">
        <v>189</v>
      </c>
      <c r="D94" s="2">
        <v>24</v>
      </c>
      <c r="E94" s="2">
        <v>10</v>
      </c>
      <c r="F94" s="41">
        <f t="shared" si="16"/>
        <v>34</v>
      </c>
      <c r="G94" s="42">
        <f t="shared" si="17"/>
        <v>51</v>
      </c>
      <c r="H94" s="43">
        <f t="shared" si="18"/>
        <v>0.29411764705882354</v>
      </c>
      <c r="I94" s="2">
        <f t="shared" si="19"/>
        <v>44</v>
      </c>
    </row>
    <row r="95" spans="1:9">
      <c r="A95" s="1" t="s">
        <v>190</v>
      </c>
      <c r="B95" s="1" t="s">
        <v>273</v>
      </c>
      <c r="C95" s="1" t="s">
        <v>191</v>
      </c>
      <c r="D95" s="2">
        <v>63</v>
      </c>
      <c r="E95" s="2">
        <v>41</v>
      </c>
      <c r="F95" s="41">
        <f t="shared" si="16"/>
        <v>104</v>
      </c>
      <c r="G95" s="42">
        <f t="shared" si="17"/>
        <v>20</v>
      </c>
      <c r="H95" s="43">
        <f t="shared" si="18"/>
        <v>0.39423076923076922</v>
      </c>
      <c r="I95" s="2">
        <f t="shared" si="19"/>
        <v>9</v>
      </c>
    </row>
    <row r="96" spans="1:9">
      <c r="A96" s="1" t="s">
        <v>192</v>
      </c>
      <c r="B96" s="1" t="s">
        <v>270</v>
      </c>
      <c r="C96" s="1" t="s">
        <v>193</v>
      </c>
      <c r="D96" s="2">
        <v>5</v>
      </c>
      <c r="E96" s="2">
        <v>3</v>
      </c>
      <c r="F96" s="41">
        <f t="shared" si="16"/>
        <v>8</v>
      </c>
      <c r="G96" s="42">
        <f t="shared" si="17"/>
        <v>71</v>
      </c>
      <c r="H96" s="43">
        <f t="shared" si="18"/>
        <v>0.375</v>
      </c>
      <c r="I96" s="2">
        <f t="shared" si="19"/>
        <v>12</v>
      </c>
    </row>
    <row r="97" spans="1:9">
      <c r="A97" s="1" t="s">
        <v>194</v>
      </c>
      <c r="B97" s="1" t="s">
        <v>273</v>
      </c>
      <c r="C97" s="1" t="s">
        <v>195</v>
      </c>
      <c r="D97" s="2">
        <v>34</v>
      </c>
      <c r="E97" s="2">
        <v>16</v>
      </c>
      <c r="F97" s="41">
        <f t="shared" si="16"/>
        <v>50</v>
      </c>
      <c r="G97" s="42">
        <f t="shared" si="17"/>
        <v>36</v>
      </c>
      <c r="H97" s="43">
        <f t="shared" si="18"/>
        <v>0.32</v>
      </c>
      <c r="I97" s="2">
        <f t="shared" si="19"/>
        <v>32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7363</v>
      </c>
      <c r="E99" s="267">
        <f t="shared" ref="E99:F99" si="20">SUM(E12:E97)</f>
        <v>3363</v>
      </c>
      <c r="F99" s="268">
        <f t="shared" si="20"/>
        <v>10726</v>
      </c>
    </row>
  </sheetData>
  <autoFilter ref="A11:I11" xr:uid="{00000000-0009-0000-0000-000021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B8EE1B0F-9238-4F3D-AC36-1A8C6FD69B6B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421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422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7</v>
      </c>
      <c r="E6" s="53">
        <f>INDEX(E12:E97,MATCH(C6,C12:C97,0),0)</f>
        <v>8</v>
      </c>
      <c r="F6" s="53">
        <f>SUM(D6:E6)</f>
        <v>15</v>
      </c>
      <c r="G6" s="54">
        <f>_xlfn.RANK.EQ(F6,$F$12:$F$97,0)</f>
        <v>55</v>
      </c>
      <c r="H6" s="55">
        <f>E6/F6</f>
        <v>0.53333333333333333</v>
      </c>
      <c r="I6" s="56">
        <f>_xlfn.RANK.EQ(H6,$H$12:$H$97,0)</f>
        <v>6</v>
      </c>
    </row>
    <row r="7" spans="1:13">
      <c r="C7" s="24" t="s">
        <v>20</v>
      </c>
      <c r="D7" s="97">
        <f>ROUND(SUMIF($B$12:$B$97,"G",D12:D97)/(COUNTIFS(B12:B97,"G",D12:D97,"&lt;&gt;")),1)</f>
        <v>16.2</v>
      </c>
      <c r="E7" s="98">
        <f>ROUND(SUMIF($B$12:$B$97,"G",E12:E97)/(COUNTIFS(B12:B97,"G",D12:D97,"&lt;&gt;")),1)</f>
        <v>12</v>
      </c>
      <c r="F7" s="98">
        <f>ROUND(SUM(D7:E7),1)</f>
        <v>28.2</v>
      </c>
      <c r="G7" s="26"/>
      <c r="H7" s="27">
        <f>E7/F7</f>
        <v>0.42553191489361702</v>
      </c>
      <c r="I7" s="28"/>
    </row>
    <row r="8" spans="1:13" ht="14.25" thickBot="1">
      <c r="C8" s="29" t="s">
        <v>21</v>
      </c>
      <c r="D8" s="99">
        <f>ROUND(AVERAGE(D12:D97),1)</f>
        <v>35.700000000000003</v>
      </c>
      <c r="E8" s="100">
        <f>ROUND(AVERAGE(E12:E97),1)</f>
        <v>20.7</v>
      </c>
      <c r="F8" s="100">
        <f>ROUND(SUM(D8:E8),1)</f>
        <v>56.4</v>
      </c>
      <c r="G8" s="32"/>
      <c r="H8" s="33">
        <f>E8/F8</f>
        <v>0.36702127659574468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2020年度（基準日：５月１日）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65</v>
      </c>
      <c r="E12" s="2">
        <v>21</v>
      </c>
      <c r="F12" s="41">
        <f>SUM(D12:E12)</f>
        <v>86</v>
      </c>
      <c r="G12" s="42">
        <f>_xlfn.RANK.EQ(F12,$F$12:$F$97,0)</f>
        <v>13</v>
      </c>
      <c r="H12" s="43">
        <f>E12/F12</f>
        <v>0.2441860465116279</v>
      </c>
      <c r="I12" s="2">
        <f>_xlfn.RANK.EQ(H12,$H$12:$H$97,0)</f>
        <v>55</v>
      </c>
    </row>
    <row r="13" spans="1:13">
      <c r="A13" s="1" t="s">
        <v>26</v>
      </c>
      <c r="B13" s="1" t="s">
        <v>269</v>
      </c>
      <c r="C13" s="1" t="s">
        <v>27</v>
      </c>
      <c r="D13" s="2">
        <v>21</v>
      </c>
      <c r="E13" s="2">
        <v>15</v>
      </c>
      <c r="F13" s="41">
        <f>SUM(D13:E13)</f>
        <v>36</v>
      </c>
      <c r="G13" s="42">
        <f>_xlfn.RANK.EQ(F13,$F$12:$F$97,0)</f>
        <v>26</v>
      </c>
      <c r="H13" s="43">
        <f>E13/F13</f>
        <v>0.41666666666666669</v>
      </c>
      <c r="I13" s="2">
        <f>_xlfn.RANK.EQ(H13,$H$12:$H$97,0)</f>
        <v>24</v>
      </c>
    </row>
    <row r="14" spans="1:13">
      <c r="A14" s="76" t="s">
        <v>28</v>
      </c>
      <c r="B14" s="76" t="s">
        <v>270</v>
      </c>
      <c r="C14" s="76" t="s">
        <v>29</v>
      </c>
      <c r="D14" s="44"/>
      <c r="E14" s="44"/>
      <c r="F14" s="45"/>
      <c r="G14" s="46"/>
      <c r="H14" s="47"/>
      <c r="I14" s="44"/>
    </row>
    <row r="15" spans="1:13">
      <c r="A15" s="1" t="s">
        <v>30</v>
      </c>
      <c r="B15" s="1" t="s">
        <v>271</v>
      </c>
      <c r="C15" s="1" t="s">
        <v>31</v>
      </c>
      <c r="D15" s="2">
        <v>24</v>
      </c>
      <c r="E15" s="2">
        <v>8</v>
      </c>
      <c r="F15" s="41">
        <f>SUM(D15:E15)</f>
        <v>32</v>
      </c>
      <c r="G15" s="42">
        <f>_xlfn.RANK.EQ(F15,$F$12:$F$97,0)</f>
        <v>33</v>
      </c>
      <c r="H15" s="43">
        <f>E15/F15</f>
        <v>0.25</v>
      </c>
      <c r="I15" s="2">
        <f>_xlfn.RANK.EQ(H15,$H$12:$H$97,0)</f>
        <v>52</v>
      </c>
    </row>
    <row r="16" spans="1:13">
      <c r="A16" s="76" t="s">
        <v>32</v>
      </c>
      <c r="B16" s="76" t="s">
        <v>270</v>
      </c>
      <c r="C16" s="76" t="s">
        <v>33</v>
      </c>
      <c r="D16" s="44"/>
      <c r="E16" s="44"/>
      <c r="F16" s="45"/>
      <c r="G16" s="46"/>
      <c r="H16" s="47"/>
      <c r="I16" s="44"/>
    </row>
    <row r="17" spans="1:9">
      <c r="A17" s="76" t="s">
        <v>34</v>
      </c>
      <c r="B17" s="76" t="s">
        <v>270</v>
      </c>
      <c r="C17" s="76" t="s">
        <v>35</v>
      </c>
      <c r="D17" s="44"/>
      <c r="E17" s="44"/>
      <c r="F17" s="45"/>
      <c r="G17" s="46"/>
      <c r="H17" s="47"/>
      <c r="I17" s="44"/>
    </row>
    <row r="18" spans="1:9">
      <c r="A18" s="76" t="s">
        <v>36</v>
      </c>
      <c r="B18" s="76" t="s">
        <v>272</v>
      </c>
      <c r="C18" s="76" t="s">
        <v>37</v>
      </c>
      <c r="D18" s="44"/>
      <c r="E18" s="44"/>
      <c r="F18" s="45"/>
      <c r="G18" s="46"/>
      <c r="H18" s="47"/>
      <c r="I18" s="44"/>
    </row>
    <row r="19" spans="1:9">
      <c r="A19" s="1" t="s">
        <v>38</v>
      </c>
      <c r="B19" s="1" t="s">
        <v>273</v>
      </c>
      <c r="C19" s="1" t="s">
        <v>39</v>
      </c>
      <c r="D19" s="2">
        <v>8</v>
      </c>
      <c r="E19" s="2">
        <v>4</v>
      </c>
      <c r="F19" s="41">
        <f t="shared" ref="F19:F27" si="0">SUM(D19:E19)</f>
        <v>12</v>
      </c>
      <c r="G19" s="42">
        <f t="shared" ref="G19:G27" si="1">_xlfn.RANK.EQ(F19,$F$12:$F$97,0)</f>
        <v>60</v>
      </c>
      <c r="H19" s="43">
        <f t="shared" ref="H19:H27" si="2">E19/F19</f>
        <v>0.33333333333333331</v>
      </c>
      <c r="I19" s="2">
        <f t="shared" ref="I19:I27" si="3">_xlfn.RANK.EQ(H19,$H$12:$H$97,0)</f>
        <v>40</v>
      </c>
    </row>
    <row r="20" spans="1:9">
      <c r="A20" s="1" t="s">
        <v>40</v>
      </c>
      <c r="B20" s="1" t="s">
        <v>274</v>
      </c>
      <c r="C20" s="1" t="s">
        <v>41</v>
      </c>
      <c r="D20" s="2">
        <v>11</v>
      </c>
      <c r="E20" s="2">
        <v>5</v>
      </c>
      <c r="F20" s="41">
        <f t="shared" si="0"/>
        <v>16</v>
      </c>
      <c r="G20" s="42">
        <f t="shared" si="1"/>
        <v>53</v>
      </c>
      <c r="H20" s="43">
        <f t="shared" si="2"/>
        <v>0.3125</v>
      </c>
      <c r="I20" s="2">
        <f t="shared" si="3"/>
        <v>42</v>
      </c>
    </row>
    <row r="21" spans="1:9">
      <c r="A21" s="1" t="s">
        <v>42</v>
      </c>
      <c r="B21" s="1" t="s">
        <v>268</v>
      </c>
      <c r="C21" s="1" t="s">
        <v>43</v>
      </c>
      <c r="D21" s="2">
        <v>84</v>
      </c>
      <c r="E21" s="2">
        <v>28</v>
      </c>
      <c r="F21" s="41">
        <f t="shared" si="0"/>
        <v>112</v>
      </c>
      <c r="G21" s="42">
        <f t="shared" si="1"/>
        <v>7</v>
      </c>
      <c r="H21" s="43">
        <f t="shared" si="2"/>
        <v>0.25</v>
      </c>
      <c r="I21" s="2">
        <f t="shared" si="3"/>
        <v>52</v>
      </c>
    </row>
    <row r="22" spans="1:9">
      <c r="A22" s="1" t="s">
        <v>44</v>
      </c>
      <c r="B22" s="1" t="s">
        <v>269</v>
      </c>
      <c r="C22" s="1" t="s">
        <v>45</v>
      </c>
      <c r="D22" s="2">
        <v>24</v>
      </c>
      <c r="E22" s="2">
        <v>12</v>
      </c>
      <c r="F22" s="41">
        <f t="shared" si="0"/>
        <v>36</v>
      </c>
      <c r="G22" s="42">
        <f t="shared" si="1"/>
        <v>26</v>
      </c>
      <c r="H22" s="43">
        <f t="shared" si="2"/>
        <v>0.33333333333333331</v>
      </c>
      <c r="I22" s="2">
        <f t="shared" si="3"/>
        <v>40</v>
      </c>
    </row>
    <row r="23" spans="1:9">
      <c r="A23" s="1" t="s">
        <v>46</v>
      </c>
      <c r="B23" s="1" t="s">
        <v>273</v>
      </c>
      <c r="C23" s="1" t="s">
        <v>47</v>
      </c>
      <c r="D23" s="2">
        <v>13</v>
      </c>
      <c r="E23" s="2">
        <v>7</v>
      </c>
      <c r="F23" s="41">
        <f t="shared" si="0"/>
        <v>20</v>
      </c>
      <c r="G23" s="42">
        <f t="shared" si="1"/>
        <v>43</v>
      </c>
      <c r="H23" s="43">
        <f t="shared" si="2"/>
        <v>0.35</v>
      </c>
      <c r="I23" s="2">
        <f t="shared" si="3"/>
        <v>39</v>
      </c>
    </row>
    <row r="24" spans="1:9">
      <c r="A24" s="1" t="s">
        <v>48</v>
      </c>
      <c r="B24" s="1" t="s">
        <v>273</v>
      </c>
      <c r="C24" s="1" t="s">
        <v>49</v>
      </c>
      <c r="D24" s="2">
        <v>8</v>
      </c>
      <c r="E24" s="2">
        <v>12</v>
      </c>
      <c r="F24" s="41">
        <f t="shared" si="0"/>
        <v>20</v>
      </c>
      <c r="G24" s="42">
        <f t="shared" si="1"/>
        <v>43</v>
      </c>
      <c r="H24" s="43">
        <f t="shared" si="2"/>
        <v>0.6</v>
      </c>
      <c r="I24" s="2">
        <f t="shared" si="3"/>
        <v>3</v>
      </c>
    </row>
    <row r="25" spans="1:9">
      <c r="A25" s="1" t="s">
        <v>50</v>
      </c>
      <c r="B25" s="1" t="s">
        <v>271</v>
      </c>
      <c r="C25" s="1" t="s">
        <v>51</v>
      </c>
      <c r="D25" s="2">
        <v>10</v>
      </c>
      <c r="E25" s="2">
        <v>2</v>
      </c>
      <c r="F25" s="41">
        <f t="shared" si="0"/>
        <v>12</v>
      </c>
      <c r="G25" s="42">
        <f t="shared" si="1"/>
        <v>60</v>
      </c>
      <c r="H25" s="43">
        <f t="shared" si="2"/>
        <v>0.16666666666666666</v>
      </c>
      <c r="I25" s="2">
        <f t="shared" si="3"/>
        <v>58</v>
      </c>
    </row>
    <row r="26" spans="1:9">
      <c r="A26" s="1" t="s">
        <v>52</v>
      </c>
      <c r="B26" s="1" t="s">
        <v>274</v>
      </c>
      <c r="C26" s="1" t="s">
        <v>53</v>
      </c>
      <c r="D26" s="2">
        <v>10</v>
      </c>
      <c r="E26" s="2">
        <v>4</v>
      </c>
      <c r="F26" s="41">
        <f t="shared" si="0"/>
        <v>14</v>
      </c>
      <c r="G26" s="42">
        <f t="shared" si="1"/>
        <v>56</v>
      </c>
      <c r="H26" s="43">
        <f t="shared" si="2"/>
        <v>0.2857142857142857</v>
      </c>
      <c r="I26" s="2">
        <f t="shared" si="3"/>
        <v>45</v>
      </c>
    </row>
    <row r="27" spans="1:9">
      <c r="A27" s="1" t="s">
        <v>54</v>
      </c>
      <c r="B27" s="1" t="s">
        <v>268</v>
      </c>
      <c r="C27" s="1" t="s">
        <v>55</v>
      </c>
      <c r="D27" s="2">
        <v>52</v>
      </c>
      <c r="E27" s="2">
        <v>19</v>
      </c>
      <c r="F27" s="41">
        <f t="shared" si="0"/>
        <v>71</v>
      </c>
      <c r="G27" s="42">
        <f t="shared" si="1"/>
        <v>16</v>
      </c>
      <c r="H27" s="43">
        <f t="shared" si="2"/>
        <v>0.26760563380281688</v>
      </c>
      <c r="I27" s="2">
        <f t="shared" si="3"/>
        <v>49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7</v>
      </c>
      <c r="E29" s="2">
        <v>6</v>
      </c>
      <c r="F29" s="41">
        <f>SUM(D29:E29)</f>
        <v>13</v>
      </c>
      <c r="G29" s="42">
        <f>_xlfn.RANK.EQ(F29,$F$12:$F$97,0)</f>
        <v>58</v>
      </c>
      <c r="H29" s="43">
        <f>E29/F29</f>
        <v>0.46153846153846156</v>
      </c>
      <c r="I29" s="2">
        <f>_xlfn.RANK.EQ(H29,$H$12:$H$97,0)</f>
        <v>15</v>
      </c>
    </row>
    <row r="30" spans="1:9">
      <c r="A30" s="1" t="s">
        <v>60</v>
      </c>
      <c r="B30" s="1" t="s">
        <v>273</v>
      </c>
      <c r="C30" s="1" t="s">
        <v>61</v>
      </c>
      <c r="D30" s="2">
        <v>10</v>
      </c>
      <c r="E30" s="2">
        <v>10</v>
      </c>
      <c r="F30" s="41">
        <f>SUM(D30:E30)</f>
        <v>20</v>
      </c>
      <c r="G30" s="42">
        <f>_xlfn.RANK.EQ(F30,$F$12:$F$97,0)</f>
        <v>43</v>
      </c>
      <c r="H30" s="43">
        <f>E30/F30</f>
        <v>0.5</v>
      </c>
      <c r="I30" s="2">
        <f>_xlfn.RANK.EQ(H30,$H$12:$H$97,0)</f>
        <v>8</v>
      </c>
    </row>
    <row r="31" spans="1:9">
      <c r="A31" s="1" t="s">
        <v>62</v>
      </c>
      <c r="B31" s="1" t="s">
        <v>274</v>
      </c>
      <c r="C31" s="1" t="s">
        <v>63</v>
      </c>
      <c r="D31" s="2">
        <v>16</v>
      </c>
      <c r="E31" s="2">
        <v>4</v>
      </c>
      <c r="F31" s="41">
        <f>SUM(D31:E31)</f>
        <v>20</v>
      </c>
      <c r="G31" s="42">
        <f>_xlfn.RANK.EQ(F31,$F$12:$F$97,0)</f>
        <v>43</v>
      </c>
      <c r="H31" s="43">
        <f>E31/F31</f>
        <v>0.2</v>
      </c>
      <c r="I31" s="2">
        <f>_xlfn.RANK.EQ(H31,$H$12:$H$97,0)</f>
        <v>56</v>
      </c>
    </row>
    <row r="32" spans="1:9">
      <c r="A32" s="1" t="s">
        <v>64</v>
      </c>
      <c r="B32" s="1" t="s">
        <v>268</v>
      </c>
      <c r="C32" s="1" t="s">
        <v>65</v>
      </c>
      <c r="D32" s="2">
        <v>21</v>
      </c>
      <c r="E32" s="2">
        <v>18</v>
      </c>
      <c r="F32" s="41">
        <f>SUM(D32:E32)</f>
        <v>39</v>
      </c>
      <c r="G32" s="42">
        <f>_xlfn.RANK.EQ(F32,$F$12:$F$97,0)</f>
        <v>24</v>
      </c>
      <c r="H32" s="43">
        <f>E32/F32</f>
        <v>0.46153846153846156</v>
      </c>
      <c r="I32" s="2">
        <f>_xlfn.RANK.EQ(H32,$H$12:$H$97,0)</f>
        <v>15</v>
      </c>
    </row>
    <row r="33" spans="1:9">
      <c r="A33" s="1" t="s">
        <v>66</v>
      </c>
      <c r="B33" s="1" t="s">
        <v>268</v>
      </c>
      <c r="C33" s="1" t="s">
        <v>67</v>
      </c>
      <c r="D33" s="2">
        <v>201</v>
      </c>
      <c r="E33" s="2">
        <v>123</v>
      </c>
      <c r="F33" s="41">
        <f>SUM(D33:E33)</f>
        <v>324</v>
      </c>
      <c r="G33" s="42">
        <f>_xlfn.RANK.EQ(F33,$F$12:$F$97,0)</f>
        <v>2</v>
      </c>
      <c r="H33" s="43">
        <f>E33/F33</f>
        <v>0.37962962962962965</v>
      </c>
      <c r="I33" s="2">
        <f>_xlfn.RANK.EQ(H33,$H$12:$H$97,0)</f>
        <v>32</v>
      </c>
    </row>
    <row r="34" spans="1:9">
      <c r="A34" s="76" t="s">
        <v>68</v>
      </c>
      <c r="B34" s="76" t="s">
        <v>272</v>
      </c>
      <c r="C34" s="76" t="s">
        <v>69</v>
      </c>
      <c r="D34" s="44"/>
      <c r="E34" s="44"/>
      <c r="F34" s="45"/>
      <c r="G34" s="46"/>
      <c r="H34" s="47"/>
      <c r="I34" s="44"/>
    </row>
    <row r="35" spans="1:9">
      <c r="A35" s="76" t="s">
        <v>70</v>
      </c>
      <c r="B35" s="76" t="s">
        <v>271</v>
      </c>
      <c r="C35" s="76" t="s">
        <v>71</v>
      </c>
      <c r="D35" s="44"/>
      <c r="E35" s="44"/>
      <c r="F35" s="45"/>
      <c r="G35" s="46"/>
      <c r="H35" s="47"/>
      <c r="I35" s="44"/>
    </row>
    <row r="36" spans="1:9">
      <c r="A36" s="76" t="s">
        <v>72</v>
      </c>
      <c r="B36" s="76" t="s">
        <v>271</v>
      </c>
      <c r="C36" s="76" t="s">
        <v>73</v>
      </c>
      <c r="D36" s="44"/>
      <c r="E36" s="44"/>
      <c r="F36" s="45"/>
      <c r="G36" s="46"/>
      <c r="H36" s="47"/>
      <c r="I36" s="44"/>
    </row>
    <row r="37" spans="1:9">
      <c r="A37" s="1" t="s">
        <v>74</v>
      </c>
      <c r="B37" s="1" t="s">
        <v>270</v>
      </c>
      <c r="C37" s="1" t="s">
        <v>75</v>
      </c>
      <c r="D37" s="2">
        <v>28</v>
      </c>
      <c r="E37" s="2">
        <v>5</v>
      </c>
      <c r="F37" s="41">
        <f>SUM(D37:E37)</f>
        <v>33</v>
      </c>
      <c r="G37" s="42">
        <f>_xlfn.RANK.EQ(F37,$F$12:$F$97,0)</f>
        <v>32</v>
      </c>
      <c r="H37" s="43">
        <f>E37/F37</f>
        <v>0.15151515151515152</v>
      </c>
      <c r="I37" s="2">
        <f>_xlfn.RANK.EQ(H37,$H$12:$H$97,0)</f>
        <v>60</v>
      </c>
    </row>
    <row r="38" spans="1:9">
      <c r="A38" s="76" t="s">
        <v>76</v>
      </c>
      <c r="B38" s="76" t="s">
        <v>274</v>
      </c>
      <c r="C38" s="76" t="s">
        <v>77</v>
      </c>
      <c r="D38" s="44"/>
      <c r="E38" s="44"/>
      <c r="F38" s="45"/>
      <c r="G38" s="46"/>
      <c r="H38" s="47"/>
      <c r="I38" s="44"/>
    </row>
    <row r="39" spans="1:9">
      <c r="A39" s="1" t="s">
        <v>78</v>
      </c>
      <c r="B39" s="1" t="s">
        <v>269</v>
      </c>
      <c r="C39" s="1" t="s">
        <v>79</v>
      </c>
      <c r="D39" s="2">
        <v>112</v>
      </c>
      <c r="E39" s="2">
        <v>85</v>
      </c>
      <c r="F39" s="41">
        <f>SUM(D39:E39)</f>
        <v>197</v>
      </c>
      <c r="G39" s="42">
        <f>_xlfn.RANK.EQ(F39,$F$12:$F$97,0)</f>
        <v>3</v>
      </c>
      <c r="H39" s="43">
        <f>E39/F39</f>
        <v>0.43147208121827413</v>
      </c>
      <c r="I39" s="2">
        <f>_xlfn.RANK.EQ(H39,$H$12:$H$97,0)</f>
        <v>20</v>
      </c>
    </row>
    <row r="40" spans="1:9">
      <c r="A40" s="1" t="s">
        <v>80</v>
      </c>
      <c r="B40" s="1" t="s">
        <v>270</v>
      </c>
      <c r="C40" s="1" t="s">
        <v>81</v>
      </c>
      <c r="D40" s="2">
        <v>36</v>
      </c>
      <c r="E40" s="2">
        <v>7</v>
      </c>
      <c r="F40" s="41">
        <f>SUM(D40:E40)</f>
        <v>43</v>
      </c>
      <c r="G40" s="42">
        <f>_xlfn.RANK.EQ(F40,$F$12:$F$97,0)</f>
        <v>20</v>
      </c>
      <c r="H40" s="43">
        <f>E40/F40</f>
        <v>0.16279069767441862</v>
      </c>
      <c r="I40" s="2">
        <f>_xlfn.RANK.EQ(H40,$H$12:$H$97,0)</f>
        <v>59</v>
      </c>
    </row>
    <row r="41" spans="1:9">
      <c r="A41" s="76" t="s">
        <v>82</v>
      </c>
      <c r="B41" s="76" t="s">
        <v>270</v>
      </c>
      <c r="C41" s="76" t="s">
        <v>83</v>
      </c>
      <c r="D41" s="44"/>
      <c r="E41" s="44"/>
      <c r="F41" s="45"/>
      <c r="G41" s="46"/>
      <c r="H41" s="47"/>
      <c r="I41" s="44"/>
    </row>
    <row r="42" spans="1:9">
      <c r="A42" s="1" t="s">
        <v>84</v>
      </c>
      <c r="B42" s="1" t="s">
        <v>271</v>
      </c>
      <c r="C42" s="1" t="s">
        <v>85</v>
      </c>
      <c r="D42" s="2">
        <v>79</v>
      </c>
      <c r="E42" s="2">
        <v>55</v>
      </c>
      <c r="F42" s="41">
        <f>SUM(D42:E42)</f>
        <v>134</v>
      </c>
      <c r="G42" s="42">
        <f>_xlfn.RANK.EQ(F42,$F$12:$F$97,0)</f>
        <v>5</v>
      </c>
      <c r="H42" s="43">
        <f>E42/F42</f>
        <v>0.41044776119402987</v>
      </c>
      <c r="I42" s="2">
        <f>_xlfn.RANK.EQ(H42,$H$12:$H$97,0)</f>
        <v>26</v>
      </c>
    </row>
    <row r="43" spans="1:9">
      <c r="A43" s="76" t="s">
        <v>86</v>
      </c>
      <c r="B43" s="76" t="s">
        <v>275</v>
      </c>
      <c r="C43" s="76" t="s">
        <v>87</v>
      </c>
      <c r="D43" s="44"/>
      <c r="E43" s="44"/>
      <c r="F43" s="45"/>
      <c r="G43" s="46"/>
      <c r="H43" s="47"/>
      <c r="I43" s="44"/>
    </row>
    <row r="44" spans="1:9">
      <c r="A44" s="76" t="s">
        <v>88</v>
      </c>
      <c r="B44" s="76" t="s">
        <v>270</v>
      </c>
      <c r="C44" s="76" t="s">
        <v>89</v>
      </c>
      <c r="D44" s="44"/>
      <c r="E44" s="44"/>
      <c r="F44" s="45"/>
      <c r="G44" s="46"/>
      <c r="H44" s="47"/>
      <c r="I44" s="44"/>
    </row>
    <row r="45" spans="1:9">
      <c r="A45" s="1" t="s">
        <v>90</v>
      </c>
      <c r="B45" s="1" t="s">
        <v>274</v>
      </c>
      <c r="C45" s="1" t="s">
        <v>91</v>
      </c>
      <c r="D45" s="2">
        <v>11</v>
      </c>
      <c r="E45" s="2">
        <v>6</v>
      </c>
      <c r="F45" s="41">
        <f>SUM(D45:E45)</f>
        <v>17</v>
      </c>
      <c r="G45" s="42">
        <f>_xlfn.RANK.EQ(F45,$F$12:$F$97,0)</f>
        <v>50</v>
      </c>
      <c r="H45" s="43">
        <f>E45/F45</f>
        <v>0.35294117647058826</v>
      </c>
      <c r="I45" s="2">
        <f>_xlfn.RANK.EQ(H45,$H$12:$H$97,0)</f>
        <v>37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46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14</v>
      </c>
      <c r="E47" s="2">
        <v>9</v>
      </c>
      <c r="F47" s="41">
        <f>SUM(D47:E47)</f>
        <v>23</v>
      </c>
      <c r="G47" s="42">
        <f>_xlfn.RANK.EQ(F47,$F$12:$F$97,0)</f>
        <v>40</v>
      </c>
      <c r="H47" s="43">
        <f>E47/F47</f>
        <v>0.39130434782608697</v>
      </c>
      <c r="I47" s="2">
        <f>_xlfn.RANK.EQ(H47,$H$12:$H$97,0)</f>
        <v>28</v>
      </c>
    </row>
    <row r="48" spans="1:9">
      <c r="A48" s="1" t="s">
        <v>96</v>
      </c>
      <c r="B48" s="1" t="s">
        <v>270</v>
      </c>
      <c r="C48" s="1" t="s">
        <v>97</v>
      </c>
      <c r="D48" s="2">
        <v>14</v>
      </c>
      <c r="E48" s="2">
        <v>0</v>
      </c>
      <c r="F48" s="41">
        <f>SUM(D48:E48)</f>
        <v>14</v>
      </c>
      <c r="G48" s="42">
        <f>_xlfn.RANK.EQ(F48,$F$12:$F$97,0)</f>
        <v>56</v>
      </c>
      <c r="H48" s="43">
        <f>E48/F48</f>
        <v>0</v>
      </c>
      <c r="I48" s="2">
        <f>_xlfn.RANK.EQ(H48,$H$12:$H$97,0)</f>
        <v>61</v>
      </c>
    </row>
    <row r="49" spans="1:9">
      <c r="A49" s="1" t="s">
        <v>98</v>
      </c>
      <c r="B49" s="1" t="s">
        <v>269</v>
      </c>
      <c r="C49" s="1" t="s">
        <v>99</v>
      </c>
      <c r="D49" s="2">
        <v>67</v>
      </c>
      <c r="E49" s="2">
        <v>37</v>
      </c>
      <c r="F49" s="41">
        <f>SUM(D49:E49)</f>
        <v>104</v>
      </c>
      <c r="G49" s="42">
        <f>_xlfn.RANK.EQ(F49,$F$12:$F$97,0)</f>
        <v>10</v>
      </c>
      <c r="H49" s="43">
        <f>E49/F49</f>
        <v>0.35576923076923078</v>
      </c>
      <c r="I49" s="2">
        <f>_xlfn.RANK.EQ(H49,$H$12:$H$97,0)</f>
        <v>35</v>
      </c>
    </row>
    <row r="50" spans="1:9">
      <c r="A50" s="1" t="s">
        <v>100</v>
      </c>
      <c r="B50" s="1" t="s">
        <v>273</v>
      </c>
      <c r="C50" s="1" t="s">
        <v>101</v>
      </c>
      <c r="D50" s="2">
        <v>8</v>
      </c>
      <c r="E50" s="2">
        <v>5</v>
      </c>
      <c r="F50" s="41">
        <f>SUM(D50:E50)</f>
        <v>13</v>
      </c>
      <c r="G50" s="42">
        <f>_xlfn.RANK.EQ(F50,$F$12:$F$97,0)</f>
        <v>58</v>
      </c>
      <c r="H50" s="43">
        <f>E50/F50</f>
        <v>0.38461538461538464</v>
      </c>
      <c r="I50" s="2">
        <f>_xlfn.RANK.EQ(H50,$H$12:$H$97,0)</f>
        <v>29</v>
      </c>
    </row>
    <row r="51" spans="1:9">
      <c r="A51" s="1" t="s">
        <v>102</v>
      </c>
      <c r="B51" s="1" t="s">
        <v>273</v>
      </c>
      <c r="C51" s="1" t="s">
        <v>103</v>
      </c>
      <c r="D51" s="2">
        <v>10</v>
      </c>
      <c r="E51" s="2">
        <v>13</v>
      </c>
      <c r="F51" s="41">
        <f>SUM(D51:E51)</f>
        <v>23</v>
      </c>
      <c r="G51" s="42">
        <f>_xlfn.RANK.EQ(F51,$F$12:$F$97,0)</f>
        <v>40</v>
      </c>
      <c r="H51" s="43">
        <f>E51/F51</f>
        <v>0.56521739130434778</v>
      </c>
      <c r="I51" s="2">
        <f>_xlfn.RANK.EQ(H51,$H$12:$H$97,0)</f>
        <v>5</v>
      </c>
    </row>
    <row r="52" spans="1:9">
      <c r="A52" s="76" t="s">
        <v>104</v>
      </c>
      <c r="B52" s="76" t="s">
        <v>275</v>
      </c>
      <c r="C52" s="76" t="s">
        <v>105</v>
      </c>
      <c r="D52" s="44"/>
      <c r="E52" s="44"/>
      <c r="F52" s="45"/>
      <c r="G52" s="46"/>
      <c r="H52" s="47"/>
      <c r="I52" s="44"/>
    </row>
    <row r="53" spans="1:9">
      <c r="A53" s="1" t="s">
        <v>106</v>
      </c>
      <c r="B53" s="1" t="s">
        <v>273</v>
      </c>
      <c r="C53" s="1" t="s">
        <v>107</v>
      </c>
      <c r="D53" s="2">
        <v>54</v>
      </c>
      <c r="E53" s="2">
        <v>20</v>
      </c>
      <c r="F53" s="41">
        <f>SUM(D53:E53)</f>
        <v>74</v>
      </c>
      <c r="G53" s="42">
        <f>_xlfn.RANK.EQ(F53,$F$12:$F$97,0)</f>
        <v>15</v>
      </c>
      <c r="H53" s="43">
        <f>E53/F53</f>
        <v>0.27027027027027029</v>
      </c>
      <c r="I53" s="2">
        <f>_xlfn.RANK.EQ(H53,$H$12:$H$97,0)</f>
        <v>48</v>
      </c>
    </row>
    <row r="54" spans="1:9">
      <c r="A54" s="1" t="s">
        <v>108</v>
      </c>
      <c r="B54" s="1" t="s">
        <v>273</v>
      </c>
      <c r="C54" s="1" t="s">
        <v>109</v>
      </c>
      <c r="D54" s="2">
        <v>29</v>
      </c>
      <c r="E54" s="2">
        <v>11</v>
      </c>
      <c r="F54" s="41">
        <f>SUM(D54:E54)</f>
        <v>40</v>
      </c>
      <c r="G54" s="42">
        <f>_xlfn.RANK.EQ(F54,$F$12:$F$97,0)</f>
        <v>23</v>
      </c>
      <c r="H54" s="43">
        <f>E54/F54</f>
        <v>0.27500000000000002</v>
      </c>
      <c r="I54" s="2">
        <f>_xlfn.RANK.EQ(H54,$H$12:$H$97,0)</f>
        <v>47</v>
      </c>
    </row>
    <row r="55" spans="1:9">
      <c r="A55" s="1" t="s">
        <v>110</v>
      </c>
      <c r="B55" s="1" t="s">
        <v>273</v>
      </c>
      <c r="C55" s="1" t="s">
        <v>111</v>
      </c>
      <c r="D55" s="2">
        <v>20</v>
      </c>
      <c r="E55" s="2">
        <v>11</v>
      </c>
      <c r="F55" s="41">
        <f>SUM(D55:E55)</f>
        <v>31</v>
      </c>
      <c r="G55" s="42">
        <f>_xlfn.RANK.EQ(F55,$F$12:$F$97,0)</f>
        <v>35</v>
      </c>
      <c r="H55" s="43">
        <f>E55/F55</f>
        <v>0.35483870967741937</v>
      </c>
      <c r="I55" s="2">
        <f>_xlfn.RANK.EQ(H55,$H$12:$H$97,0)</f>
        <v>36</v>
      </c>
    </row>
    <row r="56" spans="1:9">
      <c r="A56" s="1" t="s">
        <v>112</v>
      </c>
      <c r="B56" s="1" t="s">
        <v>273</v>
      </c>
      <c r="C56" s="1" t="s">
        <v>113</v>
      </c>
      <c r="D56" s="2">
        <v>14</v>
      </c>
      <c r="E56" s="2">
        <v>13</v>
      </c>
      <c r="F56" s="41">
        <f>SUM(D56:E56)</f>
        <v>27</v>
      </c>
      <c r="G56" s="42">
        <f>_xlfn.RANK.EQ(F56,$F$12:$F$97,0)</f>
        <v>38</v>
      </c>
      <c r="H56" s="43">
        <f>E56/F56</f>
        <v>0.48148148148148145</v>
      </c>
      <c r="I56" s="2">
        <f>_xlfn.RANK.EQ(H56,$H$12:$H$97,0)</f>
        <v>11</v>
      </c>
    </row>
    <row r="57" spans="1:9">
      <c r="A57" s="1" t="s">
        <v>114</v>
      </c>
      <c r="B57" s="1" t="s">
        <v>274</v>
      </c>
      <c r="C57" s="1" t="s">
        <v>115</v>
      </c>
      <c r="D57" s="2">
        <v>26</v>
      </c>
      <c r="E57" s="2">
        <v>10</v>
      </c>
      <c r="F57" s="41">
        <f>SUM(D57:E57)</f>
        <v>36</v>
      </c>
      <c r="G57" s="42">
        <f>_xlfn.RANK.EQ(F57,$F$12:$F$97,0)</f>
        <v>26</v>
      </c>
      <c r="H57" s="43">
        <f>E57/F57</f>
        <v>0.27777777777777779</v>
      </c>
      <c r="I57" s="2">
        <f>_xlfn.RANK.EQ(H57,$H$12:$H$97,0)</f>
        <v>46</v>
      </c>
    </row>
    <row r="58" spans="1:9">
      <c r="A58" s="76" t="s">
        <v>116</v>
      </c>
      <c r="B58" s="76" t="s">
        <v>272</v>
      </c>
      <c r="C58" s="76" t="s">
        <v>117</v>
      </c>
      <c r="D58" s="44"/>
      <c r="E58" s="44"/>
      <c r="F58" s="45"/>
      <c r="G58" s="46"/>
      <c r="H58" s="47"/>
      <c r="I58" s="44"/>
    </row>
    <row r="59" spans="1:9">
      <c r="A59" s="1" t="s">
        <v>118</v>
      </c>
      <c r="B59" s="1" t="s">
        <v>268</v>
      </c>
      <c r="C59" s="1" t="s">
        <v>119</v>
      </c>
      <c r="D59" s="2">
        <v>20</v>
      </c>
      <c r="E59" s="2">
        <v>14</v>
      </c>
      <c r="F59" s="41">
        <f>SUM(D59:E59)</f>
        <v>34</v>
      </c>
      <c r="G59" s="42">
        <f>_xlfn.RANK.EQ(F59,$F$12:$F$97,0)</f>
        <v>31</v>
      </c>
      <c r="H59" s="43">
        <f>E59/F59</f>
        <v>0.41176470588235292</v>
      </c>
      <c r="I59" s="2">
        <f>_xlfn.RANK.EQ(H59,$H$12:$H$97,0)</f>
        <v>25</v>
      </c>
    </row>
    <row r="60" spans="1:9">
      <c r="A60" s="76" t="s">
        <v>120</v>
      </c>
      <c r="B60" s="76" t="s">
        <v>270</v>
      </c>
      <c r="C60" s="76" t="s">
        <v>121</v>
      </c>
      <c r="D60" s="44"/>
      <c r="E60" s="44"/>
      <c r="F60" s="45"/>
      <c r="G60" s="46"/>
      <c r="H60" s="47"/>
      <c r="I60" s="44"/>
    </row>
    <row r="61" spans="1:9">
      <c r="A61" s="1" t="s">
        <v>122</v>
      </c>
      <c r="B61" s="1" t="s">
        <v>269</v>
      </c>
      <c r="C61" s="1" t="s">
        <v>123</v>
      </c>
      <c r="D61" s="2">
        <v>57</v>
      </c>
      <c r="E61" s="2">
        <v>31</v>
      </c>
      <c r="F61" s="41">
        <f>SUM(D61:E61)</f>
        <v>88</v>
      </c>
      <c r="G61" s="42">
        <f>_xlfn.RANK.EQ(F61,$F$12:$F$97,0)</f>
        <v>12</v>
      </c>
      <c r="H61" s="43">
        <f>E61/F61</f>
        <v>0.35227272727272729</v>
      </c>
      <c r="I61" s="2">
        <f>_xlfn.RANK.EQ(H61,$H$12:$H$97,0)</f>
        <v>38</v>
      </c>
    </row>
    <row r="62" spans="1:9">
      <c r="A62" s="76" t="s">
        <v>124</v>
      </c>
      <c r="B62" s="76" t="s">
        <v>270</v>
      </c>
      <c r="C62" s="76" t="s">
        <v>125</v>
      </c>
      <c r="D62" s="44"/>
      <c r="E62" s="44"/>
      <c r="F62" s="45"/>
      <c r="G62" s="46"/>
      <c r="H62" s="47"/>
      <c r="I62" s="44"/>
    </row>
    <row r="63" spans="1:9">
      <c r="A63" s="1" t="s">
        <v>126</v>
      </c>
      <c r="B63" s="1" t="s">
        <v>273</v>
      </c>
      <c r="C63" s="1" t="s">
        <v>127</v>
      </c>
      <c r="D63" s="2">
        <v>14</v>
      </c>
      <c r="E63" s="2">
        <v>3</v>
      </c>
      <c r="F63" s="41">
        <f>SUM(D63:E63)</f>
        <v>17</v>
      </c>
      <c r="G63" s="42">
        <f>_xlfn.RANK.EQ(F63,$F$12:$F$97,0)</f>
        <v>50</v>
      </c>
      <c r="H63" s="43">
        <f>E63/F63</f>
        <v>0.17647058823529413</v>
      </c>
      <c r="I63" s="2">
        <f>_xlfn.RANK.EQ(H63,$H$12:$H$97,0)</f>
        <v>57</v>
      </c>
    </row>
    <row r="64" spans="1:9">
      <c r="A64" s="1" t="s">
        <v>128</v>
      </c>
      <c r="B64" s="1" t="s">
        <v>271</v>
      </c>
      <c r="C64" s="1" t="s">
        <v>129</v>
      </c>
      <c r="D64" s="2">
        <v>9</v>
      </c>
      <c r="E64" s="2">
        <v>8</v>
      </c>
      <c r="F64" s="41">
        <f>SUM(D64:E64)</f>
        <v>17</v>
      </c>
      <c r="G64" s="42">
        <f>_xlfn.RANK.EQ(F64,$F$12:$F$97,0)</f>
        <v>50</v>
      </c>
      <c r="H64" s="43">
        <f>E64/F64</f>
        <v>0.47058823529411764</v>
      </c>
      <c r="I64" s="2">
        <f>_xlfn.RANK.EQ(H64,$H$12:$H$97,0)</f>
        <v>13</v>
      </c>
    </row>
    <row r="65" spans="1:9">
      <c r="A65" s="76" t="s">
        <v>130</v>
      </c>
      <c r="B65" s="76" t="s">
        <v>272</v>
      </c>
      <c r="C65" s="76" t="s">
        <v>131</v>
      </c>
      <c r="D65" s="44"/>
      <c r="E65" s="44"/>
      <c r="F65" s="45"/>
      <c r="G65" s="46"/>
      <c r="H65" s="47"/>
      <c r="I65" s="44"/>
    </row>
    <row r="66" spans="1:9">
      <c r="A66" s="1" t="s">
        <v>132</v>
      </c>
      <c r="B66" s="1" t="s">
        <v>268</v>
      </c>
      <c r="C66" s="1" t="s">
        <v>133</v>
      </c>
      <c r="D66" s="2">
        <v>218</v>
      </c>
      <c r="E66" s="2">
        <v>125</v>
      </c>
      <c r="F66" s="41">
        <f>SUM(D66:E66)</f>
        <v>343</v>
      </c>
      <c r="G66" s="42">
        <f>_xlfn.RANK.EQ(F66,$F$12:$F$97,0)</f>
        <v>1</v>
      </c>
      <c r="H66" s="43">
        <f>E66/F66</f>
        <v>0.36443148688046645</v>
      </c>
      <c r="I66" s="2">
        <f>_xlfn.RANK.EQ(H66,$H$12:$H$97,0)</f>
        <v>34</v>
      </c>
    </row>
    <row r="67" spans="1:9">
      <c r="A67" s="1" t="s">
        <v>134</v>
      </c>
      <c r="B67" s="1" t="s">
        <v>269</v>
      </c>
      <c r="C67" s="1" t="s">
        <v>135</v>
      </c>
      <c r="D67" s="2">
        <v>37</v>
      </c>
      <c r="E67" s="2">
        <v>13</v>
      </c>
      <c r="F67" s="41">
        <f>SUM(D67:E67)</f>
        <v>50</v>
      </c>
      <c r="G67" s="42">
        <f>_xlfn.RANK.EQ(F67,$F$12:$F$97,0)</f>
        <v>18</v>
      </c>
      <c r="H67" s="43">
        <f>E67/F67</f>
        <v>0.26</v>
      </c>
      <c r="I67" s="2">
        <f>_xlfn.RANK.EQ(H67,$H$12:$H$97,0)</f>
        <v>51</v>
      </c>
    </row>
    <row r="68" spans="1:9">
      <c r="A68" s="76" t="s">
        <v>136</v>
      </c>
      <c r="B68" s="76" t="s">
        <v>270</v>
      </c>
      <c r="C68" s="76" t="s">
        <v>137</v>
      </c>
      <c r="D68" s="44"/>
      <c r="E68" s="44"/>
      <c r="F68" s="45"/>
      <c r="G68" s="46"/>
      <c r="H68" s="47"/>
      <c r="I68" s="44"/>
    </row>
    <row r="69" spans="1:9">
      <c r="A69" s="1" t="s">
        <v>138</v>
      </c>
      <c r="B69" s="1" t="s">
        <v>268</v>
      </c>
      <c r="C69" s="1" t="s">
        <v>139</v>
      </c>
      <c r="D69" s="2">
        <v>51</v>
      </c>
      <c r="E69" s="2">
        <v>31</v>
      </c>
      <c r="F69" s="41">
        <f>SUM(D69:E69)</f>
        <v>82</v>
      </c>
      <c r="G69" s="42">
        <f>_xlfn.RANK.EQ(F69,$F$12:$F$97,0)</f>
        <v>14</v>
      </c>
      <c r="H69" s="43">
        <f>E69/F69</f>
        <v>0.37804878048780488</v>
      </c>
      <c r="I69" s="2">
        <f>_xlfn.RANK.EQ(H69,$H$12:$H$97,0)</f>
        <v>33</v>
      </c>
    </row>
    <row r="70" spans="1:9">
      <c r="A70" s="1" t="s">
        <v>140</v>
      </c>
      <c r="B70" s="1" t="s">
        <v>269</v>
      </c>
      <c r="C70" s="1" t="s">
        <v>141</v>
      </c>
      <c r="D70" s="2">
        <v>77</v>
      </c>
      <c r="E70" s="2">
        <v>31</v>
      </c>
      <c r="F70" s="41">
        <f>SUM(D70:E70)</f>
        <v>108</v>
      </c>
      <c r="G70" s="42">
        <f>_xlfn.RANK.EQ(F70,$F$12:$F$97,0)</f>
        <v>9</v>
      </c>
      <c r="H70" s="43">
        <f>E70/F70</f>
        <v>0.28703703703703703</v>
      </c>
      <c r="I70" s="2">
        <f>_xlfn.RANK.EQ(H70,$H$12:$H$97,0)</f>
        <v>44</v>
      </c>
    </row>
    <row r="71" spans="1:9">
      <c r="A71" s="1" t="s">
        <v>142</v>
      </c>
      <c r="B71" s="1" t="s">
        <v>268</v>
      </c>
      <c r="C71" s="1" t="s">
        <v>143</v>
      </c>
      <c r="D71" s="2">
        <v>107</v>
      </c>
      <c r="E71" s="2">
        <v>39</v>
      </c>
      <c r="F71" s="41">
        <f>SUM(D71:E71)</f>
        <v>146</v>
      </c>
      <c r="G71" s="42">
        <f>_xlfn.RANK.EQ(F71,$F$12:$F$97,0)</f>
        <v>4</v>
      </c>
      <c r="H71" s="43">
        <f>E71/F71</f>
        <v>0.26712328767123289</v>
      </c>
      <c r="I71" s="2">
        <f>_xlfn.RANK.EQ(H71,$H$12:$H$97,0)</f>
        <v>50</v>
      </c>
    </row>
    <row r="72" spans="1:9">
      <c r="A72" s="1" t="s">
        <v>144</v>
      </c>
      <c r="B72" s="1" t="s">
        <v>269</v>
      </c>
      <c r="C72" s="1" t="s">
        <v>145</v>
      </c>
      <c r="D72" s="2">
        <v>55</v>
      </c>
      <c r="E72" s="2">
        <v>34</v>
      </c>
      <c r="F72" s="41">
        <f>SUM(D72:E72)</f>
        <v>89</v>
      </c>
      <c r="G72" s="42">
        <f>_xlfn.RANK.EQ(F72,$F$12:$F$97,0)</f>
        <v>11</v>
      </c>
      <c r="H72" s="43">
        <f>E72/F72</f>
        <v>0.38202247191011235</v>
      </c>
      <c r="I72" s="2">
        <f>_xlfn.RANK.EQ(H72,$H$12:$H$97,0)</f>
        <v>31</v>
      </c>
    </row>
    <row r="73" spans="1:9">
      <c r="A73" s="1" t="s">
        <v>146</v>
      </c>
      <c r="B73" s="1" t="s">
        <v>269</v>
      </c>
      <c r="C73" s="1" t="s">
        <v>147</v>
      </c>
      <c r="D73" s="2">
        <v>8</v>
      </c>
      <c r="E73" s="2">
        <v>8</v>
      </c>
      <c r="F73" s="41">
        <f>SUM(D73:E73)</f>
        <v>16</v>
      </c>
      <c r="G73" s="42">
        <f>_xlfn.RANK.EQ(F73,$F$12:$F$97,0)</f>
        <v>53</v>
      </c>
      <c r="H73" s="43">
        <f>E73/F73</f>
        <v>0.5</v>
      </c>
      <c r="I73" s="2">
        <f>_xlfn.RANK.EQ(H73,$H$12:$H$97,0)</f>
        <v>8</v>
      </c>
    </row>
    <row r="74" spans="1:9">
      <c r="A74" s="76" t="s">
        <v>148</v>
      </c>
      <c r="B74" s="76" t="s">
        <v>274</v>
      </c>
      <c r="C74" s="76" t="s">
        <v>149</v>
      </c>
      <c r="D74" s="44"/>
      <c r="E74" s="44"/>
      <c r="F74" s="45"/>
      <c r="G74" s="46"/>
      <c r="H74" s="47"/>
      <c r="I74" s="44"/>
    </row>
    <row r="75" spans="1:9">
      <c r="A75" s="76" t="s">
        <v>150</v>
      </c>
      <c r="B75" s="76" t="s">
        <v>275</v>
      </c>
      <c r="C75" s="76" t="s">
        <v>151</v>
      </c>
      <c r="D75" s="44"/>
      <c r="E75" s="44"/>
      <c r="F75" s="45"/>
      <c r="G75" s="46"/>
      <c r="H75" s="47"/>
      <c r="I75" s="44"/>
    </row>
    <row r="76" spans="1:9">
      <c r="A76" s="1" t="s">
        <v>152</v>
      </c>
      <c r="B76" s="1" t="s">
        <v>274</v>
      </c>
      <c r="C76" s="1" t="s">
        <v>153</v>
      </c>
      <c r="D76" s="2">
        <v>9</v>
      </c>
      <c r="E76" s="2">
        <v>12</v>
      </c>
      <c r="F76" s="41">
        <f>SUM(D76:E76)</f>
        <v>21</v>
      </c>
      <c r="G76" s="42">
        <f>_xlfn.RANK.EQ(F76,$F$12:$F$97,0)</f>
        <v>42</v>
      </c>
      <c r="H76" s="43">
        <f>E76/F76</f>
        <v>0.5714285714285714</v>
      </c>
      <c r="I76" s="2">
        <f>_xlfn.RANK.EQ(H76,$H$12:$H$97,0)</f>
        <v>4</v>
      </c>
    </row>
    <row r="77" spans="1:9">
      <c r="A77" s="76" t="s">
        <v>154</v>
      </c>
      <c r="B77" s="76" t="s">
        <v>273</v>
      </c>
      <c r="C77" s="76" t="s">
        <v>155</v>
      </c>
      <c r="D77" s="44"/>
      <c r="E77" s="44"/>
      <c r="F77" s="45"/>
      <c r="G77" s="46"/>
      <c r="H77" s="47"/>
      <c r="I77" s="44"/>
    </row>
    <row r="78" spans="1:9">
      <c r="A78" s="1" t="s">
        <v>156</v>
      </c>
      <c r="B78" s="1" t="s">
        <v>273</v>
      </c>
      <c r="C78" s="1" t="s">
        <v>157</v>
      </c>
      <c r="D78" s="2">
        <v>15</v>
      </c>
      <c r="E78" s="2">
        <v>5</v>
      </c>
      <c r="F78" s="41">
        <f>SUM(D78:E78)</f>
        <v>20</v>
      </c>
      <c r="G78" s="42">
        <f>_xlfn.RANK.EQ(F78,$F$12:$F$97,0)</f>
        <v>43</v>
      </c>
      <c r="H78" s="43">
        <f>E78/F78</f>
        <v>0.25</v>
      </c>
      <c r="I78" s="2">
        <f>_xlfn.RANK.EQ(H78,$H$12:$H$97,0)</f>
        <v>52</v>
      </c>
    </row>
    <row r="79" spans="1:9">
      <c r="A79" s="1" t="s">
        <v>158</v>
      </c>
      <c r="B79" s="1" t="s">
        <v>268</v>
      </c>
      <c r="C79" s="1" t="s">
        <v>159</v>
      </c>
      <c r="D79" s="2">
        <v>36</v>
      </c>
      <c r="E79" s="2">
        <v>28</v>
      </c>
      <c r="F79" s="41">
        <f>SUM(D79:E79)</f>
        <v>64</v>
      </c>
      <c r="G79" s="42">
        <f>_xlfn.RANK.EQ(F79,$F$12:$F$97,0)</f>
        <v>17</v>
      </c>
      <c r="H79" s="43">
        <f>E79/F79</f>
        <v>0.4375</v>
      </c>
      <c r="I79" s="2">
        <f>_xlfn.RANK.EQ(H79,$H$12:$H$97,0)</f>
        <v>18</v>
      </c>
    </row>
    <row r="80" spans="1:9">
      <c r="A80" s="1" t="s">
        <v>160</v>
      </c>
      <c r="B80" s="1" t="s">
        <v>268</v>
      </c>
      <c r="C80" s="1" t="s">
        <v>161</v>
      </c>
      <c r="D80" s="2">
        <v>24</v>
      </c>
      <c r="E80" s="2">
        <v>18</v>
      </c>
      <c r="F80" s="41">
        <f>SUM(D80:E80)</f>
        <v>42</v>
      </c>
      <c r="G80" s="42">
        <f>_xlfn.RANK.EQ(F80,$F$12:$F$97,0)</f>
        <v>22</v>
      </c>
      <c r="H80" s="43">
        <f>E80/F80</f>
        <v>0.42857142857142855</v>
      </c>
      <c r="I80" s="2">
        <f>_xlfn.RANK.EQ(H80,$H$12:$H$97,0)</f>
        <v>21</v>
      </c>
    </row>
    <row r="81" spans="1:9">
      <c r="A81" s="1" t="s">
        <v>162</v>
      </c>
      <c r="B81" s="1" t="s">
        <v>273</v>
      </c>
      <c r="C81" s="1" t="s">
        <v>163</v>
      </c>
      <c r="D81" s="2">
        <v>22</v>
      </c>
      <c r="E81" s="2">
        <v>9</v>
      </c>
      <c r="F81" s="41">
        <f>SUM(D81:E81)</f>
        <v>31</v>
      </c>
      <c r="G81" s="42">
        <f>_xlfn.RANK.EQ(F81,$F$12:$F$97,0)</f>
        <v>35</v>
      </c>
      <c r="H81" s="43">
        <f>E81/F81</f>
        <v>0.29032258064516131</v>
      </c>
      <c r="I81" s="2">
        <f>_xlfn.RANK.EQ(H81,$H$12:$H$97,0)</f>
        <v>43</v>
      </c>
    </row>
    <row r="82" spans="1:9">
      <c r="A82" s="76" t="s">
        <v>164</v>
      </c>
      <c r="B82" s="76" t="s">
        <v>273</v>
      </c>
      <c r="C82" s="76" t="s">
        <v>165</v>
      </c>
      <c r="D82" s="44"/>
      <c r="E82" s="44"/>
      <c r="F82" s="45"/>
      <c r="G82" s="46"/>
      <c r="H82" s="47"/>
      <c r="I82" s="44"/>
    </row>
    <row r="83" spans="1:9">
      <c r="A83" s="1" t="s">
        <v>166</v>
      </c>
      <c r="B83" s="1" t="s">
        <v>269</v>
      </c>
      <c r="C83" s="1" t="s">
        <v>167</v>
      </c>
      <c r="D83" s="2">
        <v>63</v>
      </c>
      <c r="E83" s="2">
        <v>49</v>
      </c>
      <c r="F83" s="41">
        <f>SUM(D83:E83)</f>
        <v>112</v>
      </c>
      <c r="G83" s="42">
        <f>_xlfn.RANK.EQ(F83,$F$12:$F$97,0)</f>
        <v>7</v>
      </c>
      <c r="H83" s="43">
        <f>E83/F83</f>
        <v>0.4375</v>
      </c>
      <c r="I83" s="2">
        <f>_xlfn.RANK.EQ(H83,$H$12:$H$97,0)</f>
        <v>18</v>
      </c>
    </row>
    <row r="84" spans="1:9">
      <c r="A84" s="1" t="s">
        <v>168</v>
      </c>
      <c r="B84" s="1" t="s">
        <v>273</v>
      </c>
      <c r="C84" s="1" t="s">
        <v>169</v>
      </c>
      <c r="D84" s="2">
        <v>27</v>
      </c>
      <c r="E84" s="2">
        <v>20</v>
      </c>
      <c r="F84" s="41">
        <f>SUM(D84:E84)</f>
        <v>47</v>
      </c>
      <c r="G84" s="42">
        <f>_xlfn.RANK.EQ(F84,$F$12:$F$97,0)</f>
        <v>19</v>
      </c>
      <c r="H84" s="43">
        <f>E84/F84</f>
        <v>0.42553191489361702</v>
      </c>
      <c r="I84" s="2">
        <f>_xlfn.RANK.EQ(H84,$H$12:$H$97,0)</f>
        <v>22</v>
      </c>
    </row>
    <row r="85" spans="1:9">
      <c r="A85" s="1" t="s">
        <v>170</v>
      </c>
      <c r="B85" s="1" t="s">
        <v>273</v>
      </c>
      <c r="C85" s="1" t="s">
        <v>171</v>
      </c>
      <c r="D85" s="2">
        <v>23</v>
      </c>
      <c r="E85" s="2">
        <v>20</v>
      </c>
      <c r="F85" s="41">
        <f>SUM(D85:E85)</f>
        <v>43</v>
      </c>
      <c r="G85" s="42">
        <f>_xlfn.RANK.EQ(F85,$F$12:$F$97,0)</f>
        <v>20</v>
      </c>
      <c r="H85" s="43">
        <f>E85/F85</f>
        <v>0.46511627906976744</v>
      </c>
      <c r="I85" s="2">
        <f>_xlfn.RANK.EQ(H85,$H$12:$H$97,0)</f>
        <v>14</v>
      </c>
    </row>
    <row r="86" spans="1:9">
      <c r="A86" s="13" t="s">
        <v>172</v>
      </c>
      <c r="B86" s="13" t="s">
        <v>273</v>
      </c>
      <c r="C86" s="13" t="s">
        <v>173</v>
      </c>
      <c r="D86" s="48">
        <v>7</v>
      </c>
      <c r="E86" s="48">
        <v>8</v>
      </c>
      <c r="F86" s="49">
        <f>SUM(D86:E86)</f>
        <v>15</v>
      </c>
      <c r="G86" s="50">
        <f>_xlfn.RANK.EQ(F86,$F$12:$F$97,0)</f>
        <v>55</v>
      </c>
      <c r="H86" s="51">
        <f>E86/F86</f>
        <v>0.53333333333333333</v>
      </c>
      <c r="I86" s="48">
        <f>_xlfn.RANK.EQ(H86,$H$12:$H$97,0)</f>
        <v>6</v>
      </c>
    </row>
    <row r="87" spans="1:9">
      <c r="A87" s="76" t="s">
        <v>174</v>
      </c>
      <c r="B87" s="76" t="s">
        <v>270</v>
      </c>
      <c r="C87" s="76" t="s">
        <v>175</v>
      </c>
      <c r="D87" s="44"/>
      <c r="E87" s="44"/>
      <c r="F87" s="45"/>
      <c r="G87" s="46"/>
      <c r="H87" s="47"/>
      <c r="I87" s="44"/>
    </row>
    <row r="88" spans="1:9">
      <c r="A88" s="1" t="s">
        <v>176</v>
      </c>
      <c r="B88" s="1" t="s">
        <v>269</v>
      </c>
      <c r="C88" s="1" t="s">
        <v>177</v>
      </c>
      <c r="D88" s="2">
        <v>24</v>
      </c>
      <c r="E88" s="2">
        <v>15</v>
      </c>
      <c r="F88" s="41">
        <f t="shared" ref="F88:F95" si="4">SUM(D88:E88)</f>
        <v>39</v>
      </c>
      <c r="G88" s="42">
        <f t="shared" ref="G88:G95" si="5">_xlfn.RANK.EQ(F88,$F$12:$F$97,0)</f>
        <v>24</v>
      </c>
      <c r="H88" s="43">
        <f t="shared" ref="H88:H95" si="6">E88/F88</f>
        <v>0.38461538461538464</v>
      </c>
      <c r="I88" s="2">
        <f t="shared" ref="I88:I95" si="7">_xlfn.RANK.EQ(H88,$H$12:$H$97,0)</f>
        <v>29</v>
      </c>
    </row>
    <row r="89" spans="1:9">
      <c r="A89" s="1" t="s">
        <v>178</v>
      </c>
      <c r="B89" s="1" t="s">
        <v>268</v>
      </c>
      <c r="C89" s="1" t="s">
        <v>179</v>
      </c>
      <c r="D89" s="2">
        <v>74</v>
      </c>
      <c r="E89" s="2">
        <v>53</v>
      </c>
      <c r="F89" s="41">
        <f t="shared" si="4"/>
        <v>127</v>
      </c>
      <c r="G89" s="42">
        <f t="shared" si="5"/>
        <v>6</v>
      </c>
      <c r="H89" s="43">
        <f t="shared" si="6"/>
        <v>0.41732283464566927</v>
      </c>
      <c r="I89" s="2">
        <f t="shared" si="7"/>
        <v>23</v>
      </c>
    </row>
    <row r="90" spans="1:9">
      <c r="A90" s="1" t="s">
        <v>180</v>
      </c>
      <c r="B90" s="1" t="s">
        <v>273</v>
      </c>
      <c r="C90" s="1" t="s">
        <v>181</v>
      </c>
      <c r="D90" s="2">
        <v>10</v>
      </c>
      <c r="E90" s="2">
        <v>10</v>
      </c>
      <c r="F90" s="41">
        <f t="shared" si="4"/>
        <v>20</v>
      </c>
      <c r="G90" s="42">
        <f t="shared" si="5"/>
        <v>43</v>
      </c>
      <c r="H90" s="43">
        <f t="shared" si="6"/>
        <v>0.5</v>
      </c>
      <c r="I90" s="2">
        <f t="shared" si="7"/>
        <v>8</v>
      </c>
    </row>
    <row r="91" spans="1:9">
      <c r="A91" s="1" t="s">
        <v>182</v>
      </c>
      <c r="B91" s="1" t="s">
        <v>273</v>
      </c>
      <c r="C91" s="1" t="s">
        <v>183</v>
      </c>
      <c r="D91" s="2">
        <v>20</v>
      </c>
      <c r="E91" s="2">
        <v>16</v>
      </c>
      <c r="F91" s="41">
        <f t="shared" si="4"/>
        <v>36</v>
      </c>
      <c r="G91" s="42">
        <f t="shared" si="5"/>
        <v>26</v>
      </c>
      <c r="H91" s="43">
        <f t="shared" si="6"/>
        <v>0.44444444444444442</v>
      </c>
      <c r="I91" s="2">
        <f t="shared" si="7"/>
        <v>17</v>
      </c>
    </row>
    <row r="92" spans="1:9">
      <c r="A92" s="1" t="s">
        <v>184</v>
      </c>
      <c r="B92" s="1" t="s">
        <v>273</v>
      </c>
      <c r="C92" s="1" t="s">
        <v>185</v>
      </c>
      <c r="D92" s="2">
        <v>17</v>
      </c>
      <c r="E92" s="2">
        <v>11</v>
      </c>
      <c r="F92" s="41">
        <f t="shared" si="4"/>
        <v>28</v>
      </c>
      <c r="G92" s="42">
        <f t="shared" si="5"/>
        <v>37</v>
      </c>
      <c r="H92" s="43">
        <f t="shared" si="6"/>
        <v>0.39285714285714285</v>
      </c>
      <c r="I92" s="2">
        <f t="shared" si="7"/>
        <v>27</v>
      </c>
    </row>
    <row r="93" spans="1:9">
      <c r="A93" s="1" t="s">
        <v>186</v>
      </c>
      <c r="B93" s="1" t="s">
        <v>273</v>
      </c>
      <c r="C93" s="1" t="s">
        <v>187</v>
      </c>
      <c r="D93" s="2">
        <v>10</v>
      </c>
      <c r="E93" s="2">
        <v>9</v>
      </c>
      <c r="F93" s="41">
        <f t="shared" si="4"/>
        <v>19</v>
      </c>
      <c r="G93" s="42">
        <f t="shared" si="5"/>
        <v>49</v>
      </c>
      <c r="H93" s="43">
        <f t="shared" si="6"/>
        <v>0.47368421052631576</v>
      </c>
      <c r="I93" s="2">
        <f t="shared" si="7"/>
        <v>12</v>
      </c>
    </row>
    <row r="94" spans="1:9">
      <c r="A94" s="1" t="s">
        <v>188</v>
      </c>
      <c r="B94" s="1" t="s">
        <v>273</v>
      </c>
      <c r="C94" s="1" t="s">
        <v>189</v>
      </c>
      <c r="D94" s="2">
        <v>9</v>
      </c>
      <c r="E94" s="2">
        <v>16</v>
      </c>
      <c r="F94" s="41">
        <f t="shared" si="4"/>
        <v>25</v>
      </c>
      <c r="G94" s="42">
        <f t="shared" si="5"/>
        <v>39</v>
      </c>
      <c r="H94" s="43">
        <f t="shared" si="6"/>
        <v>0.64</v>
      </c>
      <c r="I94" s="2">
        <f t="shared" si="7"/>
        <v>2</v>
      </c>
    </row>
    <row r="95" spans="1:9">
      <c r="A95" s="1" t="s">
        <v>190</v>
      </c>
      <c r="B95" s="1" t="s">
        <v>273</v>
      </c>
      <c r="C95" s="1" t="s">
        <v>191</v>
      </c>
      <c r="D95" s="2">
        <v>15</v>
      </c>
      <c r="E95" s="2">
        <v>17</v>
      </c>
      <c r="F95" s="41">
        <f t="shared" si="4"/>
        <v>32</v>
      </c>
      <c r="G95" s="42">
        <f t="shared" si="5"/>
        <v>33</v>
      </c>
      <c r="H95" s="43">
        <f t="shared" si="6"/>
        <v>0.53125</v>
      </c>
      <c r="I95" s="2">
        <f t="shared" si="7"/>
        <v>7</v>
      </c>
    </row>
    <row r="96" spans="1:9">
      <c r="A96" s="76" t="s">
        <v>192</v>
      </c>
      <c r="B96" s="76" t="s">
        <v>270</v>
      </c>
      <c r="C96" s="76" t="s">
        <v>193</v>
      </c>
      <c r="D96" s="44"/>
      <c r="E96" s="44"/>
      <c r="F96" s="45"/>
      <c r="G96" s="46"/>
      <c r="H96" s="47"/>
      <c r="I96" s="44"/>
    </row>
    <row r="97" spans="1:9">
      <c r="A97" s="1" t="s">
        <v>194</v>
      </c>
      <c r="B97" s="1" t="s">
        <v>273</v>
      </c>
      <c r="C97" s="1" t="s">
        <v>195</v>
      </c>
      <c r="D97" s="2">
        <v>10</v>
      </c>
      <c r="E97" s="2">
        <v>25</v>
      </c>
      <c r="F97" s="41">
        <f>SUM(D97:E97)</f>
        <v>35</v>
      </c>
      <c r="G97" s="42">
        <f>_xlfn.RANK.EQ(F97,$F$12:$F$97,0)</f>
        <v>30</v>
      </c>
      <c r="H97" s="43">
        <f>E97/F97</f>
        <v>0.7142857142857143</v>
      </c>
      <c r="I97" s="2">
        <f>_xlfn.RANK.EQ(H97,$H$12:$H$97,0)</f>
        <v>1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2175</v>
      </c>
      <c r="E99" s="267">
        <f t="shared" ref="E99:F99" si="8">SUM(E12:E97)</f>
        <v>1263</v>
      </c>
      <c r="F99" s="268">
        <f t="shared" si="8"/>
        <v>3438</v>
      </c>
    </row>
  </sheetData>
  <autoFilter ref="A11:I97" xr:uid="{00000000-0009-0000-0000-000025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5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421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422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15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7</v>
      </c>
      <c r="E6" s="53">
        <f>INDEX(E12:E97,MATCH(C6,C12:C97,0),0)</f>
        <v>6</v>
      </c>
      <c r="F6" s="53">
        <f>SUM(D6:E6)</f>
        <v>13</v>
      </c>
      <c r="G6" s="54">
        <f>_xlfn.RANK.EQ(F6,$F$12:$F$97,0)</f>
        <v>59</v>
      </c>
      <c r="H6" s="55">
        <f>E6/F6</f>
        <v>0.46153846153846156</v>
      </c>
      <c r="I6" s="56">
        <f>_xlfn.RANK.EQ(H6,$H$12:$H$97,0)</f>
        <v>10</v>
      </c>
    </row>
    <row r="7" spans="1:13">
      <c r="C7" s="24" t="s">
        <v>20</v>
      </c>
      <c r="D7" s="97">
        <f>ROUND(SUMIF($B$12:$B$97,"G",D12:D97)/(COUNTIFS(B12:B97,"G",D12:D97,"&lt;&gt;")),1)</f>
        <v>16</v>
      </c>
      <c r="E7" s="98">
        <f>ROUND(SUMIF($B$12:$B$97,"G",E12:E97)/(COUNTIFS(B12:B97,"G",D12:D97,"&lt;&gt;")),1)</f>
        <v>11</v>
      </c>
      <c r="F7" s="98">
        <f>ROUND(SUM(D7:E7),1)</f>
        <v>27</v>
      </c>
      <c r="G7" s="26"/>
      <c r="H7" s="27">
        <f>E7/F7</f>
        <v>0.40740740740740738</v>
      </c>
      <c r="I7" s="28"/>
    </row>
    <row r="8" spans="1:13" ht="14.25" thickBot="1">
      <c r="C8" s="29" t="s">
        <v>21</v>
      </c>
      <c r="D8" s="99">
        <f>ROUND(AVERAGE(D12:D97),1)</f>
        <v>37.6</v>
      </c>
      <c r="E8" s="100">
        <f>ROUND(AVERAGE(E12:E97),1)</f>
        <v>21.2</v>
      </c>
      <c r="F8" s="100">
        <f>ROUND(SUM(D8:E8),1)</f>
        <v>58.8</v>
      </c>
      <c r="G8" s="32"/>
      <c r="H8" s="33">
        <f>E8/F8</f>
        <v>0.36054421768707484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2021年度（基準日：５月１日）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51</v>
      </c>
      <c r="E12" s="2">
        <v>21</v>
      </c>
      <c r="F12" s="41">
        <f>SUM(D12:E12)</f>
        <v>72</v>
      </c>
      <c r="G12" s="42">
        <f>_xlfn.RANK.EQ(F12,$F$12:$F$97,0)</f>
        <v>15</v>
      </c>
      <c r="H12" s="43">
        <f>E12/F12</f>
        <v>0.29166666666666669</v>
      </c>
      <c r="I12" s="2">
        <f>_xlfn.RANK.EQ(H12,$H$12:$H$97,0)</f>
        <v>47</v>
      </c>
    </row>
    <row r="13" spans="1:13">
      <c r="A13" s="1" t="s">
        <v>26</v>
      </c>
      <c r="B13" s="1" t="s">
        <v>269</v>
      </c>
      <c r="C13" s="1" t="s">
        <v>27</v>
      </c>
      <c r="D13" s="2">
        <v>51</v>
      </c>
      <c r="E13" s="2">
        <v>26</v>
      </c>
      <c r="F13" s="41">
        <f>SUM(D13:E13)</f>
        <v>77</v>
      </c>
      <c r="G13" s="42">
        <f>_xlfn.RANK.EQ(F13,$F$12:$F$97,0)</f>
        <v>13</v>
      </c>
      <c r="H13" s="43">
        <f>E13/F13</f>
        <v>0.33766233766233766</v>
      </c>
      <c r="I13" s="2">
        <f>_xlfn.RANK.EQ(H13,$H$12:$H$97,0)</f>
        <v>37</v>
      </c>
    </row>
    <row r="14" spans="1:13">
      <c r="A14" s="76" t="s">
        <v>28</v>
      </c>
      <c r="B14" s="76" t="s">
        <v>270</v>
      </c>
      <c r="C14" s="76" t="s">
        <v>29</v>
      </c>
      <c r="D14" s="44"/>
      <c r="E14" s="44"/>
      <c r="F14" s="45"/>
      <c r="G14" s="46"/>
      <c r="H14" s="47"/>
      <c r="I14" s="44"/>
    </row>
    <row r="15" spans="1:13">
      <c r="A15" s="1" t="s">
        <v>30</v>
      </c>
      <c r="B15" s="1" t="s">
        <v>271</v>
      </c>
      <c r="C15" s="1" t="s">
        <v>31</v>
      </c>
      <c r="D15" s="2">
        <v>26</v>
      </c>
      <c r="E15" s="2">
        <v>10</v>
      </c>
      <c r="F15" s="41">
        <f>SUM(D15:E15)</f>
        <v>36</v>
      </c>
      <c r="G15" s="42">
        <f>_xlfn.RANK.EQ(F15,$F$12:$F$97,0)</f>
        <v>32</v>
      </c>
      <c r="H15" s="43">
        <f>E15/F15</f>
        <v>0.27777777777777779</v>
      </c>
      <c r="I15" s="2">
        <f>_xlfn.RANK.EQ(H15,$H$12:$H$97,0)</f>
        <v>48</v>
      </c>
    </row>
    <row r="16" spans="1:13">
      <c r="A16" s="76" t="s">
        <v>32</v>
      </c>
      <c r="B16" s="76" t="s">
        <v>270</v>
      </c>
      <c r="C16" s="76" t="s">
        <v>33</v>
      </c>
      <c r="D16" s="44"/>
      <c r="E16" s="44"/>
      <c r="F16" s="45"/>
      <c r="G16" s="46"/>
      <c r="H16" s="47"/>
      <c r="I16" s="44"/>
    </row>
    <row r="17" spans="1:9">
      <c r="A17" s="76" t="s">
        <v>34</v>
      </c>
      <c r="B17" s="76" t="s">
        <v>270</v>
      </c>
      <c r="C17" s="76" t="s">
        <v>35</v>
      </c>
      <c r="D17" s="44"/>
      <c r="E17" s="44"/>
      <c r="F17" s="45"/>
      <c r="G17" s="46"/>
      <c r="H17" s="47"/>
      <c r="I17" s="44"/>
    </row>
    <row r="18" spans="1:9">
      <c r="A18" s="76" t="s">
        <v>36</v>
      </c>
      <c r="B18" s="76" t="s">
        <v>272</v>
      </c>
      <c r="C18" s="76" t="s">
        <v>37</v>
      </c>
      <c r="D18" s="44"/>
      <c r="E18" s="44"/>
      <c r="F18" s="45"/>
      <c r="G18" s="46"/>
      <c r="H18" s="47"/>
      <c r="I18" s="44"/>
    </row>
    <row r="19" spans="1:9">
      <c r="A19" s="1" t="s">
        <v>38</v>
      </c>
      <c r="B19" s="1" t="s">
        <v>273</v>
      </c>
      <c r="C19" s="1" t="s">
        <v>39</v>
      </c>
      <c r="D19" s="2">
        <v>12</v>
      </c>
      <c r="E19" s="2">
        <v>8</v>
      </c>
      <c r="F19" s="41">
        <f t="shared" ref="F19:F27" si="0">SUM(D19:E19)</f>
        <v>20</v>
      </c>
      <c r="G19" s="42">
        <f t="shared" ref="G19:G27" si="1">_xlfn.RANK.EQ(F19,$F$12:$F$97,0)</f>
        <v>45</v>
      </c>
      <c r="H19" s="43">
        <f t="shared" ref="H19:H27" si="2">E19/F19</f>
        <v>0.4</v>
      </c>
      <c r="I19" s="2">
        <f t="shared" ref="I19:I27" si="3">_xlfn.RANK.EQ(H19,$H$12:$H$97,0)</f>
        <v>23</v>
      </c>
    </row>
    <row r="20" spans="1:9">
      <c r="A20" s="1" t="s">
        <v>40</v>
      </c>
      <c r="B20" s="1" t="s">
        <v>274</v>
      </c>
      <c r="C20" s="1" t="s">
        <v>41</v>
      </c>
      <c r="D20" s="2">
        <v>10</v>
      </c>
      <c r="E20" s="2">
        <v>7</v>
      </c>
      <c r="F20" s="41">
        <f t="shared" si="0"/>
        <v>17</v>
      </c>
      <c r="G20" s="42">
        <f t="shared" si="1"/>
        <v>52</v>
      </c>
      <c r="H20" s="43">
        <f t="shared" si="2"/>
        <v>0.41176470588235292</v>
      </c>
      <c r="I20" s="2">
        <f t="shared" si="3"/>
        <v>19</v>
      </c>
    </row>
    <row r="21" spans="1:9">
      <c r="A21" s="1" t="s">
        <v>42</v>
      </c>
      <c r="B21" s="1" t="s">
        <v>268</v>
      </c>
      <c r="C21" s="1" t="s">
        <v>43</v>
      </c>
      <c r="D21" s="2">
        <v>85</v>
      </c>
      <c r="E21" s="2">
        <v>28</v>
      </c>
      <c r="F21" s="41">
        <f t="shared" si="0"/>
        <v>113</v>
      </c>
      <c r="G21" s="42">
        <f t="shared" si="1"/>
        <v>9</v>
      </c>
      <c r="H21" s="43">
        <f t="shared" si="2"/>
        <v>0.24778761061946902</v>
      </c>
      <c r="I21" s="2">
        <f t="shared" si="3"/>
        <v>51</v>
      </c>
    </row>
    <row r="22" spans="1:9">
      <c r="A22" s="1" t="s">
        <v>44</v>
      </c>
      <c r="B22" s="1" t="s">
        <v>269</v>
      </c>
      <c r="C22" s="1" t="s">
        <v>45</v>
      </c>
      <c r="D22" s="2">
        <v>35</v>
      </c>
      <c r="E22" s="2">
        <v>16</v>
      </c>
      <c r="F22" s="41">
        <f t="shared" si="0"/>
        <v>51</v>
      </c>
      <c r="G22" s="42">
        <f t="shared" si="1"/>
        <v>21</v>
      </c>
      <c r="H22" s="43">
        <f t="shared" si="2"/>
        <v>0.31372549019607843</v>
      </c>
      <c r="I22" s="2">
        <f t="shared" si="3"/>
        <v>41</v>
      </c>
    </row>
    <row r="23" spans="1:9">
      <c r="A23" s="1" t="s">
        <v>46</v>
      </c>
      <c r="B23" s="1" t="s">
        <v>273</v>
      </c>
      <c r="C23" s="1" t="s">
        <v>47</v>
      </c>
      <c r="D23" s="2">
        <v>12</v>
      </c>
      <c r="E23" s="2">
        <v>3</v>
      </c>
      <c r="F23" s="41">
        <f t="shared" si="0"/>
        <v>15</v>
      </c>
      <c r="G23" s="42">
        <f t="shared" si="1"/>
        <v>56</v>
      </c>
      <c r="H23" s="43">
        <f t="shared" si="2"/>
        <v>0.2</v>
      </c>
      <c r="I23" s="2">
        <f t="shared" si="3"/>
        <v>57</v>
      </c>
    </row>
    <row r="24" spans="1:9">
      <c r="A24" s="1" t="s">
        <v>48</v>
      </c>
      <c r="B24" s="1" t="s">
        <v>273</v>
      </c>
      <c r="C24" s="1" t="s">
        <v>49</v>
      </c>
      <c r="D24" s="2">
        <v>9</v>
      </c>
      <c r="E24" s="2">
        <v>8</v>
      </c>
      <c r="F24" s="41">
        <f t="shared" si="0"/>
        <v>17</v>
      </c>
      <c r="G24" s="42">
        <f t="shared" si="1"/>
        <v>52</v>
      </c>
      <c r="H24" s="43">
        <f t="shared" si="2"/>
        <v>0.47058823529411764</v>
      </c>
      <c r="I24" s="2">
        <f t="shared" si="3"/>
        <v>9</v>
      </c>
    </row>
    <row r="25" spans="1:9">
      <c r="A25" s="1" t="s">
        <v>50</v>
      </c>
      <c r="B25" s="1" t="s">
        <v>271</v>
      </c>
      <c r="C25" s="1" t="s">
        <v>51</v>
      </c>
      <c r="D25" s="2">
        <v>5</v>
      </c>
      <c r="E25" s="2">
        <v>7</v>
      </c>
      <c r="F25" s="41">
        <f t="shared" si="0"/>
        <v>12</v>
      </c>
      <c r="G25" s="42">
        <f t="shared" si="1"/>
        <v>60</v>
      </c>
      <c r="H25" s="43">
        <f t="shared" si="2"/>
        <v>0.58333333333333337</v>
      </c>
      <c r="I25" s="2">
        <f t="shared" si="3"/>
        <v>2</v>
      </c>
    </row>
    <row r="26" spans="1:9">
      <c r="A26" s="1" t="s">
        <v>52</v>
      </c>
      <c r="B26" s="1" t="s">
        <v>274</v>
      </c>
      <c r="C26" s="1" t="s">
        <v>53</v>
      </c>
      <c r="D26" s="2">
        <v>24</v>
      </c>
      <c r="E26" s="2">
        <v>16</v>
      </c>
      <c r="F26" s="41">
        <f t="shared" si="0"/>
        <v>40</v>
      </c>
      <c r="G26" s="42">
        <f t="shared" si="1"/>
        <v>28</v>
      </c>
      <c r="H26" s="43">
        <f t="shared" si="2"/>
        <v>0.4</v>
      </c>
      <c r="I26" s="2">
        <f t="shared" si="3"/>
        <v>23</v>
      </c>
    </row>
    <row r="27" spans="1:9">
      <c r="A27" s="1" t="s">
        <v>54</v>
      </c>
      <c r="B27" s="1" t="s">
        <v>268</v>
      </c>
      <c r="C27" s="1" t="s">
        <v>55</v>
      </c>
      <c r="D27" s="2">
        <v>52</v>
      </c>
      <c r="E27" s="2">
        <v>22</v>
      </c>
      <c r="F27" s="41">
        <f t="shared" si="0"/>
        <v>74</v>
      </c>
      <c r="G27" s="42">
        <f t="shared" si="1"/>
        <v>14</v>
      </c>
      <c r="H27" s="43">
        <f t="shared" si="2"/>
        <v>0.29729729729729731</v>
      </c>
      <c r="I27" s="2">
        <f t="shared" si="3"/>
        <v>44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12</v>
      </c>
      <c r="E29" s="2">
        <v>7</v>
      </c>
      <c r="F29" s="41">
        <f>SUM(D29:E29)</f>
        <v>19</v>
      </c>
      <c r="G29" s="42">
        <f>_xlfn.RANK.EQ(F29,$F$12:$F$97,0)</f>
        <v>49</v>
      </c>
      <c r="H29" s="43">
        <f>E29/F29</f>
        <v>0.36842105263157893</v>
      </c>
      <c r="I29" s="2">
        <f>_xlfn.RANK.EQ(H29,$H$12:$H$97,0)</f>
        <v>31</v>
      </c>
    </row>
    <row r="30" spans="1:9">
      <c r="A30" s="1" t="s">
        <v>60</v>
      </c>
      <c r="B30" s="1" t="s">
        <v>273</v>
      </c>
      <c r="C30" s="1" t="s">
        <v>61</v>
      </c>
      <c r="D30" s="2">
        <v>13</v>
      </c>
      <c r="E30" s="2">
        <v>7</v>
      </c>
      <c r="F30" s="41">
        <f>SUM(D30:E30)</f>
        <v>20</v>
      </c>
      <c r="G30" s="42">
        <f>_xlfn.RANK.EQ(F30,$F$12:$F$97,0)</f>
        <v>45</v>
      </c>
      <c r="H30" s="43">
        <f>E30/F30</f>
        <v>0.35</v>
      </c>
      <c r="I30" s="2">
        <f>_xlfn.RANK.EQ(H30,$H$12:$H$97,0)</f>
        <v>34</v>
      </c>
    </row>
    <row r="31" spans="1:9">
      <c r="A31" s="1" t="s">
        <v>62</v>
      </c>
      <c r="B31" s="1" t="s">
        <v>274</v>
      </c>
      <c r="C31" s="1" t="s">
        <v>63</v>
      </c>
      <c r="D31" s="2">
        <v>33</v>
      </c>
      <c r="E31" s="2">
        <v>14</v>
      </c>
      <c r="F31" s="41">
        <f>SUM(D31:E31)</f>
        <v>47</v>
      </c>
      <c r="G31" s="42">
        <f>_xlfn.RANK.EQ(F31,$F$12:$F$97,0)</f>
        <v>22</v>
      </c>
      <c r="H31" s="43">
        <f>E31/F31</f>
        <v>0.2978723404255319</v>
      </c>
      <c r="I31" s="2">
        <f>_xlfn.RANK.EQ(H31,$H$12:$H$97,0)</f>
        <v>43</v>
      </c>
    </row>
    <row r="32" spans="1:9">
      <c r="A32" s="1" t="s">
        <v>64</v>
      </c>
      <c r="B32" s="1" t="s">
        <v>268</v>
      </c>
      <c r="C32" s="1" t="s">
        <v>65</v>
      </c>
      <c r="D32" s="2">
        <v>30</v>
      </c>
      <c r="E32" s="2">
        <v>7</v>
      </c>
      <c r="F32" s="41">
        <f>SUM(D32:E32)</f>
        <v>37</v>
      </c>
      <c r="G32" s="42">
        <f>_xlfn.RANK.EQ(F32,$F$12:$F$97,0)</f>
        <v>31</v>
      </c>
      <c r="H32" s="43">
        <f>E32/F32</f>
        <v>0.1891891891891892</v>
      </c>
      <c r="I32" s="2">
        <f>_xlfn.RANK.EQ(H32,$H$12:$H$97,0)</f>
        <v>59</v>
      </c>
    </row>
    <row r="33" spans="1:9">
      <c r="A33" s="1" t="s">
        <v>66</v>
      </c>
      <c r="B33" s="1" t="s">
        <v>268</v>
      </c>
      <c r="C33" s="1" t="s">
        <v>67</v>
      </c>
      <c r="D33" s="2">
        <v>197</v>
      </c>
      <c r="E33" s="2">
        <v>132</v>
      </c>
      <c r="F33" s="41">
        <f>SUM(D33:E33)</f>
        <v>329</v>
      </c>
      <c r="G33" s="42">
        <f>_xlfn.RANK.EQ(F33,$F$12:$F$97,0)</f>
        <v>1</v>
      </c>
      <c r="H33" s="43">
        <f>E33/F33</f>
        <v>0.40121580547112462</v>
      </c>
      <c r="I33" s="2">
        <f>_xlfn.RANK.EQ(H33,$H$12:$H$97,0)</f>
        <v>22</v>
      </c>
    </row>
    <row r="34" spans="1:9">
      <c r="A34" s="76" t="s">
        <v>68</v>
      </c>
      <c r="B34" s="76" t="s">
        <v>272</v>
      </c>
      <c r="C34" s="76" t="s">
        <v>69</v>
      </c>
      <c r="D34" s="44"/>
      <c r="E34" s="44"/>
      <c r="F34" s="45"/>
      <c r="G34" s="46"/>
      <c r="H34" s="47"/>
      <c r="I34" s="44"/>
    </row>
    <row r="35" spans="1:9">
      <c r="A35" s="76" t="s">
        <v>70</v>
      </c>
      <c r="B35" s="76" t="s">
        <v>271</v>
      </c>
      <c r="C35" s="76" t="s">
        <v>71</v>
      </c>
      <c r="D35" s="44"/>
      <c r="E35" s="44"/>
      <c r="F35" s="45"/>
      <c r="G35" s="46"/>
      <c r="H35" s="47"/>
      <c r="I35" s="44"/>
    </row>
    <row r="36" spans="1:9">
      <c r="A36" s="76" t="s">
        <v>72</v>
      </c>
      <c r="B36" s="76" t="s">
        <v>271</v>
      </c>
      <c r="C36" s="76" t="s">
        <v>73</v>
      </c>
      <c r="D36" s="44"/>
      <c r="E36" s="44"/>
      <c r="F36" s="45"/>
      <c r="G36" s="46"/>
      <c r="H36" s="47"/>
      <c r="I36" s="44"/>
    </row>
    <row r="37" spans="1:9">
      <c r="A37" s="1" t="s">
        <v>74</v>
      </c>
      <c r="B37" s="1" t="s">
        <v>270</v>
      </c>
      <c r="C37" s="1" t="s">
        <v>75</v>
      </c>
      <c r="D37" s="2">
        <v>34</v>
      </c>
      <c r="E37" s="2">
        <v>1</v>
      </c>
      <c r="F37" s="41">
        <f>SUM(D37:E37)</f>
        <v>35</v>
      </c>
      <c r="G37" s="42">
        <f>_xlfn.RANK.EQ(F37,$F$12:$F$97,0)</f>
        <v>34</v>
      </c>
      <c r="H37" s="43">
        <f>E37/F37</f>
        <v>2.8571428571428571E-2</v>
      </c>
      <c r="I37" s="2">
        <f>_xlfn.RANK.EQ(H37,$H$12:$H$97,0)</f>
        <v>60</v>
      </c>
    </row>
    <row r="38" spans="1:9">
      <c r="A38" s="76" t="s">
        <v>76</v>
      </c>
      <c r="B38" s="76" t="s">
        <v>274</v>
      </c>
      <c r="C38" s="76" t="s">
        <v>77</v>
      </c>
      <c r="D38" s="44"/>
      <c r="E38" s="44"/>
      <c r="F38" s="45"/>
      <c r="G38" s="46"/>
      <c r="H38" s="47"/>
      <c r="I38" s="44"/>
    </row>
    <row r="39" spans="1:9">
      <c r="A39" s="1" t="s">
        <v>78</v>
      </c>
      <c r="B39" s="1" t="s">
        <v>269</v>
      </c>
      <c r="C39" s="1" t="s">
        <v>79</v>
      </c>
      <c r="D39" s="2">
        <v>109</v>
      </c>
      <c r="E39" s="2">
        <v>82</v>
      </c>
      <c r="F39" s="41">
        <f>SUM(D39:E39)</f>
        <v>191</v>
      </c>
      <c r="G39" s="42">
        <f>_xlfn.RANK.EQ(F39,$F$12:$F$97,0)</f>
        <v>3</v>
      </c>
      <c r="H39" s="43">
        <f>E39/F39</f>
        <v>0.4293193717277487</v>
      </c>
      <c r="I39" s="2">
        <f>_xlfn.RANK.EQ(H39,$H$12:$H$97,0)</f>
        <v>17</v>
      </c>
    </row>
    <row r="40" spans="1:9">
      <c r="A40" s="1" t="s">
        <v>80</v>
      </c>
      <c r="B40" s="1" t="s">
        <v>270</v>
      </c>
      <c r="C40" s="1" t="s">
        <v>81</v>
      </c>
      <c r="D40" s="2">
        <v>32</v>
      </c>
      <c r="E40" s="2">
        <v>11</v>
      </c>
      <c r="F40" s="41">
        <f>SUM(D40:E40)</f>
        <v>43</v>
      </c>
      <c r="G40" s="42">
        <f>_xlfn.RANK.EQ(F40,$F$12:$F$97,0)</f>
        <v>26</v>
      </c>
      <c r="H40" s="43">
        <f>E40/F40</f>
        <v>0.2558139534883721</v>
      </c>
      <c r="I40" s="2">
        <f>_xlfn.RANK.EQ(H40,$H$12:$H$97,0)</f>
        <v>50</v>
      </c>
    </row>
    <row r="41" spans="1:9">
      <c r="A41" s="76" t="s">
        <v>82</v>
      </c>
      <c r="B41" s="76" t="s">
        <v>270</v>
      </c>
      <c r="C41" s="76" t="s">
        <v>83</v>
      </c>
      <c r="D41" s="44"/>
      <c r="E41" s="44"/>
      <c r="F41" s="45"/>
      <c r="G41" s="46"/>
      <c r="H41" s="47"/>
      <c r="I41" s="44"/>
    </row>
    <row r="42" spans="1:9">
      <c r="A42" s="1" t="s">
        <v>84</v>
      </c>
      <c r="B42" s="1" t="s">
        <v>271</v>
      </c>
      <c r="C42" s="1" t="s">
        <v>85</v>
      </c>
      <c r="D42" s="2">
        <v>91</v>
      </c>
      <c r="E42" s="2">
        <v>52</v>
      </c>
      <c r="F42" s="41">
        <f>SUM(D42:E42)</f>
        <v>143</v>
      </c>
      <c r="G42" s="42">
        <f>_xlfn.RANK.EQ(F42,$F$12:$F$97,0)</f>
        <v>4</v>
      </c>
      <c r="H42" s="43">
        <f>E42/F42</f>
        <v>0.36363636363636365</v>
      </c>
      <c r="I42" s="2">
        <f>_xlfn.RANK.EQ(H42,$H$12:$H$97,0)</f>
        <v>32</v>
      </c>
    </row>
    <row r="43" spans="1:9">
      <c r="A43" s="76" t="s">
        <v>86</v>
      </c>
      <c r="B43" s="76" t="s">
        <v>275</v>
      </c>
      <c r="C43" s="76" t="s">
        <v>87</v>
      </c>
      <c r="D43" s="44"/>
      <c r="E43" s="44"/>
      <c r="F43" s="45"/>
      <c r="G43" s="46"/>
      <c r="H43" s="47"/>
      <c r="I43" s="44"/>
    </row>
    <row r="44" spans="1:9">
      <c r="A44" s="76" t="s">
        <v>88</v>
      </c>
      <c r="B44" s="76" t="s">
        <v>270</v>
      </c>
      <c r="C44" s="76" t="s">
        <v>89</v>
      </c>
      <c r="D44" s="44"/>
      <c r="E44" s="44"/>
      <c r="F44" s="45"/>
      <c r="G44" s="46"/>
      <c r="H44" s="47"/>
      <c r="I44" s="44"/>
    </row>
    <row r="45" spans="1:9">
      <c r="A45" s="1" t="s">
        <v>90</v>
      </c>
      <c r="B45" s="1" t="s">
        <v>274</v>
      </c>
      <c r="C45" s="1" t="s">
        <v>91</v>
      </c>
      <c r="D45" s="2">
        <v>41</v>
      </c>
      <c r="E45" s="2">
        <v>19</v>
      </c>
      <c r="F45" s="41">
        <f>SUM(D45:E45)</f>
        <v>60</v>
      </c>
      <c r="G45" s="42">
        <f>_xlfn.RANK.EQ(F45,$F$12:$F$97,0)</f>
        <v>17</v>
      </c>
      <c r="H45" s="43">
        <f>E45/F45</f>
        <v>0.31666666666666665</v>
      </c>
      <c r="I45" s="2">
        <f>_xlfn.RANK.EQ(H45,$H$12:$H$97,0)</f>
        <v>40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46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13</v>
      </c>
      <c r="E47" s="2">
        <v>5</v>
      </c>
      <c r="F47" s="41">
        <f>SUM(D47:E47)</f>
        <v>18</v>
      </c>
      <c r="G47" s="42">
        <f>_xlfn.RANK.EQ(F47,$F$12:$F$97,0)</f>
        <v>50</v>
      </c>
      <c r="H47" s="43">
        <f>E47/F47</f>
        <v>0.27777777777777779</v>
      </c>
      <c r="I47" s="2">
        <f>_xlfn.RANK.EQ(H47,$H$12:$H$97,0)</f>
        <v>48</v>
      </c>
    </row>
    <row r="48" spans="1:9">
      <c r="A48" s="76" t="s">
        <v>96</v>
      </c>
      <c r="B48" s="76" t="s">
        <v>270</v>
      </c>
      <c r="C48" s="76" t="s">
        <v>97</v>
      </c>
      <c r="D48" s="44"/>
      <c r="E48" s="44"/>
      <c r="F48" s="45"/>
      <c r="G48" s="46"/>
      <c r="H48" s="47"/>
      <c r="I48" s="44"/>
    </row>
    <row r="49" spans="1:9">
      <c r="A49" s="1" t="s">
        <v>98</v>
      </c>
      <c r="B49" s="1" t="s">
        <v>269</v>
      </c>
      <c r="C49" s="1" t="s">
        <v>99</v>
      </c>
      <c r="D49" s="2">
        <v>81</v>
      </c>
      <c r="E49" s="2">
        <v>34</v>
      </c>
      <c r="F49" s="41">
        <f>SUM(D49:E49)</f>
        <v>115</v>
      </c>
      <c r="G49" s="42">
        <f>_xlfn.RANK.EQ(F49,$F$12:$F$97,0)</f>
        <v>8</v>
      </c>
      <c r="H49" s="43">
        <f>E49/F49</f>
        <v>0.29565217391304349</v>
      </c>
      <c r="I49" s="2">
        <f>_xlfn.RANK.EQ(H49,$H$12:$H$97,0)</f>
        <v>45</v>
      </c>
    </row>
    <row r="50" spans="1:9">
      <c r="A50" s="1" t="s">
        <v>100</v>
      </c>
      <c r="B50" s="1" t="s">
        <v>273</v>
      </c>
      <c r="C50" s="1" t="s">
        <v>101</v>
      </c>
      <c r="D50" s="2">
        <v>10</v>
      </c>
      <c r="E50" s="2">
        <v>6</v>
      </c>
      <c r="F50" s="41">
        <f>SUM(D50:E50)</f>
        <v>16</v>
      </c>
      <c r="G50" s="42">
        <f>_xlfn.RANK.EQ(F50,$F$12:$F$97,0)</f>
        <v>55</v>
      </c>
      <c r="H50" s="43">
        <f>E50/F50</f>
        <v>0.375</v>
      </c>
      <c r="I50" s="2">
        <f>_xlfn.RANK.EQ(H50,$H$12:$H$97,0)</f>
        <v>30</v>
      </c>
    </row>
    <row r="51" spans="1:9">
      <c r="A51" s="1" t="s">
        <v>102</v>
      </c>
      <c r="B51" s="1" t="s">
        <v>273</v>
      </c>
      <c r="C51" s="1" t="s">
        <v>103</v>
      </c>
      <c r="D51" s="2">
        <v>13</v>
      </c>
      <c r="E51" s="2">
        <v>11</v>
      </c>
      <c r="F51" s="41">
        <f>SUM(D51:E51)</f>
        <v>24</v>
      </c>
      <c r="G51" s="42">
        <f>_xlfn.RANK.EQ(F51,$F$12:$F$97,0)</f>
        <v>41</v>
      </c>
      <c r="H51" s="43">
        <f>E51/F51</f>
        <v>0.45833333333333331</v>
      </c>
      <c r="I51" s="2">
        <f>_xlfn.RANK.EQ(H51,$H$12:$H$97,0)</f>
        <v>11</v>
      </c>
    </row>
    <row r="52" spans="1:9">
      <c r="A52" s="76" t="s">
        <v>104</v>
      </c>
      <c r="B52" s="76" t="s">
        <v>275</v>
      </c>
      <c r="C52" s="76" t="s">
        <v>105</v>
      </c>
      <c r="D52" s="44"/>
      <c r="E52" s="44"/>
      <c r="F52" s="45"/>
      <c r="G52" s="46"/>
      <c r="H52" s="47"/>
      <c r="I52" s="44"/>
    </row>
    <row r="53" spans="1:9">
      <c r="A53" s="1" t="s">
        <v>106</v>
      </c>
      <c r="B53" s="1" t="s">
        <v>273</v>
      </c>
      <c r="C53" s="1" t="s">
        <v>107</v>
      </c>
      <c r="D53" s="2">
        <v>32</v>
      </c>
      <c r="E53" s="2">
        <v>25</v>
      </c>
      <c r="F53" s="41">
        <f>SUM(D53:E53)</f>
        <v>57</v>
      </c>
      <c r="G53" s="42">
        <f>_xlfn.RANK.EQ(F53,$F$12:$F$97,0)</f>
        <v>19</v>
      </c>
      <c r="H53" s="43">
        <f>E53/F53</f>
        <v>0.43859649122807015</v>
      </c>
      <c r="I53" s="2">
        <f>_xlfn.RANK.EQ(H53,$H$12:$H$97,0)</f>
        <v>15</v>
      </c>
    </row>
    <row r="54" spans="1:9">
      <c r="A54" s="1" t="s">
        <v>108</v>
      </c>
      <c r="B54" s="1" t="s">
        <v>273</v>
      </c>
      <c r="C54" s="1" t="s">
        <v>109</v>
      </c>
      <c r="D54" s="2">
        <v>26</v>
      </c>
      <c r="E54" s="2">
        <v>8</v>
      </c>
      <c r="F54" s="41">
        <f>SUM(D54:E54)</f>
        <v>34</v>
      </c>
      <c r="G54" s="42">
        <f>_xlfn.RANK.EQ(F54,$F$12:$F$97,0)</f>
        <v>36</v>
      </c>
      <c r="H54" s="43">
        <f>E54/F54</f>
        <v>0.23529411764705882</v>
      </c>
      <c r="I54" s="2">
        <f>_xlfn.RANK.EQ(H54,$H$12:$H$97,0)</f>
        <v>53</v>
      </c>
    </row>
    <row r="55" spans="1:9">
      <c r="A55" s="1" t="s">
        <v>110</v>
      </c>
      <c r="B55" s="1" t="s">
        <v>273</v>
      </c>
      <c r="C55" s="1" t="s">
        <v>111</v>
      </c>
      <c r="D55" s="2">
        <v>19</v>
      </c>
      <c r="E55" s="2">
        <v>12</v>
      </c>
      <c r="F55" s="41">
        <f>SUM(D55:E55)</f>
        <v>31</v>
      </c>
      <c r="G55" s="42">
        <f>_xlfn.RANK.EQ(F55,$F$12:$F$97,0)</f>
        <v>38</v>
      </c>
      <c r="H55" s="43">
        <f>E55/F55</f>
        <v>0.38709677419354838</v>
      </c>
      <c r="I55" s="2">
        <f>_xlfn.RANK.EQ(H55,$H$12:$H$97,0)</f>
        <v>28</v>
      </c>
    </row>
    <row r="56" spans="1:9">
      <c r="A56" s="1" t="s">
        <v>112</v>
      </c>
      <c r="B56" s="1" t="s">
        <v>273</v>
      </c>
      <c r="C56" s="1" t="s">
        <v>113</v>
      </c>
      <c r="D56" s="2">
        <v>11</v>
      </c>
      <c r="E56" s="2">
        <v>12</v>
      </c>
      <c r="F56" s="41">
        <f>SUM(D56:E56)</f>
        <v>23</v>
      </c>
      <c r="G56" s="42">
        <f>_xlfn.RANK.EQ(F56,$F$12:$F$97,0)</f>
        <v>42</v>
      </c>
      <c r="H56" s="43">
        <f>E56/F56</f>
        <v>0.52173913043478259</v>
      </c>
      <c r="I56" s="2">
        <f>_xlfn.RANK.EQ(H56,$H$12:$H$97,0)</f>
        <v>5</v>
      </c>
    </row>
    <row r="57" spans="1:9">
      <c r="A57" s="1" t="s">
        <v>114</v>
      </c>
      <c r="B57" s="1" t="s">
        <v>274</v>
      </c>
      <c r="C57" s="1" t="s">
        <v>115</v>
      </c>
      <c r="D57" s="2">
        <v>25</v>
      </c>
      <c r="E57" s="2">
        <v>13</v>
      </c>
      <c r="F57" s="41">
        <f>SUM(D57:E57)</f>
        <v>38</v>
      </c>
      <c r="G57" s="42">
        <f>_xlfn.RANK.EQ(F57,$F$12:$F$97,0)</f>
        <v>29</v>
      </c>
      <c r="H57" s="43">
        <f>E57/F57</f>
        <v>0.34210526315789475</v>
      </c>
      <c r="I57" s="2">
        <f>_xlfn.RANK.EQ(H57,$H$12:$H$97,0)</f>
        <v>35</v>
      </c>
    </row>
    <row r="58" spans="1:9">
      <c r="A58" s="76" t="s">
        <v>116</v>
      </c>
      <c r="B58" s="76" t="s">
        <v>272</v>
      </c>
      <c r="C58" s="76" t="s">
        <v>117</v>
      </c>
      <c r="D58" s="44"/>
      <c r="E58" s="44"/>
      <c r="F58" s="45"/>
      <c r="G58" s="46"/>
      <c r="H58" s="47"/>
      <c r="I58" s="44"/>
    </row>
    <row r="59" spans="1:9">
      <c r="A59" s="1" t="s">
        <v>118</v>
      </c>
      <c r="B59" s="1" t="s">
        <v>268</v>
      </c>
      <c r="C59" s="1" t="s">
        <v>119</v>
      </c>
      <c r="D59" s="2">
        <v>29</v>
      </c>
      <c r="E59" s="2">
        <v>7</v>
      </c>
      <c r="F59" s="41">
        <f>SUM(D59:E59)</f>
        <v>36</v>
      </c>
      <c r="G59" s="42">
        <f>_xlfn.RANK.EQ(F59,$F$12:$F$97,0)</f>
        <v>32</v>
      </c>
      <c r="H59" s="43">
        <f>E59/F59</f>
        <v>0.19444444444444445</v>
      </c>
      <c r="I59" s="2">
        <f>_xlfn.RANK.EQ(H59,$H$12:$H$97,0)</f>
        <v>58</v>
      </c>
    </row>
    <row r="60" spans="1:9">
      <c r="A60" s="76" t="s">
        <v>120</v>
      </c>
      <c r="B60" s="76" t="s">
        <v>270</v>
      </c>
      <c r="C60" s="76" t="s">
        <v>121</v>
      </c>
      <c r="D60" s="44"/>
      <c r="E60" s="44"/>
      <c r="F60" s="45"/>
      <c r="G60" s="46"/>
      <c r="H60" s="47"/>
      <c r="I60" s="44"/>
    </row>
    <row r="61" spans="1:9">
      <c r="A61" s="1" t="s">
        <v>122</v>
      </c>
      <c r="B61" s="1" t="s">
        <v>269</v>
      </c>
      <c r="C61" s="1" t="s">
        <v>123</v>
      </c>
      <c r="D61" s="2">
        <v>45</v>
      </c>
      <c r="E61" s="2">
        <v>25</v>
      </c>
      <c r="F61" s="41">
        <f>SUM(D61:E61)</f>
        <v>70</v>
      </c>
      <c r="G61" s="42">
        <f>_xlfn.RANK.EQ(F61,$F$12:$F$97,0)</f>
        <v>16</v>
      </c>
      <c r="H61" s="43">
        <f>E61/F61</f>
        <v>0.35714285714285715</v>
      </c>
      <c r="I61" s="2">
        <f>_xlfn.RANK.EQ(H61,$H$12:$H$97,0)</f>
        <v>33</v>
      </c>
    </row>
    <row r="62" spans="1:9">
      <c r="A62" s="76" t="s">
        <v>124</v>
      </c>
      <c r="B62" s="76" t="s">
        <v>270</v>
      </c>
      <c r="C62" s="76" t="s">
        <v>125</v>
      </c>
      <c r="D62" s="44"/>
      <c r="E62" s="44"/>
      <c r="F62" s="45"/>
      <c r="G62" s="46"/>
      <c r="H62" s="47"/>
      <c r="I62" s="44"/>
    </row>
    <row r="63" spans="1:9">
      <c r="A63" s="1" t="s">
        <v>126</v>
      </c>
      <c r="B63" s="1" t="s">
        <v>273</v>
      </c>
      <c r="C63" s="1" t="s">
        <v>127</v>
      </c>
      <c r="D63" s="2">
        <v>14</v>
      </c>
      <c r="E63" s="2">
        <v>4</v>
      </c>
      <c r="F63" s="41">
        <f>SUM(D63:E63)</f>
        <v>18</v>
      </c>
      <c r="G63" s="42">
        <f>_xlfn.RANK.EQ(F63,$F$12:$F$97,0)</f>
        <v>50</v>
      </c>
      <c r="H63" s="43">
        <f>E63/F63</f>
        <v>0.22222222222222221</v>
      </c>
      <c r="I63" s="2">
        <f>_xlfn.RANK.EQ(H63,$H$12:$H$97,0)</f>
        <v>54</v>
      </c>
    </row>
    <row r="64" spans="1:9">
      <c r="A64" s="1" t="s">
        <v>128</v>
      </c>
      <c r="B64" s="1" t="s">
        <v>271</v>
      </c>
      <c r="C64" s="1" t="s">
        <v>129</v>
      </c>
      <c r="D64" s="2">
        <v>8</v>
      </c>
      <c r="E64" s="2">
        <v>12</v>
      </c>
      <c r="F64" s="41">
        <f>SUM(D64:E64)</f>
        <v>20</v>
      </c>
      <c r="G64" s="42">
        <f>_xlfn.RANK.EQ(F64,$F$12:$F$97,0)</f>
        <v>45</v>
      </c>
      <c r="H64" s="43">
        <f>E64/F64</f>
        <v>0.6</v>
      </c>
      <c r="I64" s="2">
        <f>_xlfn.RANK.EQ(H64,$H$12:$H$97,0)</f>
        <v>1</v>
      </c>
    </row>
    <row r="65" spans="1:9">
      <c r="A65" s="76" t="s">
        <v>130</v>
      </c>
      <c r="B65" s="76" t="s">
        <v>272</v>
      </c>
      <c r="C65" s="76" t="s">
        <v>131</v>
      </c>
      <c r="D65" s="44"/>
      <c r="E65" s="44"/>
      <c r="F65" s="45"/>
      <c r="G65" s="46"/>
      <c r="H65" s="47"/>
      <c r="I65" s="44"/>
    </row>
    <row r="66" spans="1:9">
      <c r="A66" s="1" t="s">
        <v>132</v>
      </c>
      <c r="B66" s="1" t="s">
        <v>268</v>
      </c>
      <c r="C66" s="1" t="s">
        <v>133</v>
      </c>
      <c r="D66" s="2">
        <v>199</v>
      </c>
      <c r="E66" s="2">
        <v>124</v>
      </c>
      <c r="F66" s="41">
        <f>SUM(D66:E66)</f>
        <v>323</v>
      </c>
      <c r="G66" s="42">
        <f>_xlfn.RANK.EQ(F66,$F$12:$F$97,0)</f>
        <v>2</v>
      </c>
      <c r="H66" s="43">
        <f>E66/F66</f>
        <v>0.38390092879256965</v>
      </c>
      <c r="I66" s="2">
        <f>_xlfn.RANK.EQ(H66,$H$12:$H$97,0)</f>
        <v>29</v>
      </c>
    </row>
    <row r="67" spans="1:9">
      <c r="A67" s="1" t="s">
        <v>134</v>
      </c>
      <c r="B67" s="1" t="s">
        <v>269</v>
      </c>
      <c r="C67" s="1" t="s">
        <v>135</v>
      </c>
      <c r="D67" s="2">
        <v>33</v>
      </c>
      <c r="E67" s="2">
        <v>21</v>
      </c>
      <c r="F67" s="41">
        <f>SUM(D67:E67)</f>
        <v>54</v>
      </c>
      <c r="G67" s="42">
        <f>_xlfn.RANK.EQ(F67,$F$12:$F$97,0)</f>
        <v>20</v>
      </c>
      <c r="H67" s="43">
        <f>E67/F67</f>
        <v>0.3888888888888889</v>
      </c>
      <c r="I67" s="2">
        <f>_xlfn.RANK.EQ(H67,$H$12:$H$97,0)</f>
        <v>27</v>
      </c>
    </row>
    <row r="68" spans="1:9">
      <c r="A68" s="76" t="s">
        <v>136</v>
      </c>
      <c r="B68" s="76" t="s">
        <v>270</v>
      </c>
      <c r="C68" s="76" t="s">
        <v>137</v>
      </c>
      <c r="D68" s="44"/>
      <c r="E68" s="44"/>
      <c r="F68" s="45"/>
      <c r="G68" s="46"/>
      <c r="H68" s="47"/>
      <c r="I68" s="44"/>
    </row>
    <row r="69" spans="1:9">
      <c r="A69" s="1" t="s">
        <v>138</v>
      </c>
      <c r="B69" s="1" t="s">
        <v>268</v>
      </c>
      <c r="C69" s="1" t="s">
        <v>139</v>
      </c>
      <c r="D69" s="2">
        <v>60</v>
      </c>
      <c r="E69" s="2">
        <v>26</v>
      </c>
      <c r="F69" s="41">
        <f>SUM(D69:E69)</f>
        <v>86</v>
      </c>
      <c r="G69" s="42">
        <f>_xlfn.RANK.EQ(F69,$F$12:$F$97,0)</f>
        <v>12</v>
      </c>
      <c r="H69" s="43">
        <f>E69/F69</f>
        <v>0.30232558139534882</v>
      </c>
      <c r="I69" s="2">
        <f>_xlfn.RANK.EQ(H69,$H$12:$H$97,0)</f>
        <v>42</v>
      </c>
    </row>
    <row r="70" spans="1:9">
      <c r="A70" s="1" t="s">
        <v>140</v>
      </c>
      <c r="B70" s="1" t="s">
        <v>269</v>
      </c>
      <c r="C70" s="1" t="s">
        <v>141</v>
      </c>
      <c r="D70" s="2">
        <v>69</v>
      </c>
      <c r="E70" s="2">
        <v>47</v>
      </c>
      <c r="F70" s="41">
        <f>SUM(D70:E70)</f>
        <v>116</v>
      </c>
      <c r="G70" s="42">
        <f>_xlfn.RANK.EQ(F70,$F$12:$F$97,0)</f>
        <v>7</v>
      </c>
      <c r="H70" s="43">
        <f>E70/F70</f>
        <v>0.40517241379310343</v>
      </c>
      <c r="I70" s="2">
        <f>_xlfn.RANK.EQ(H70,$H$12:$H$97,0)</f>
        <v>20</v>
      </c>
    </row>
    <row r="71" spans="1:9">
      <c r="A71" s="1" t="s">
        <v>142</v>
      </c>
      <c r="B71" s="1" t="s">
        <v>268</v>
      </c>
      <c r="C71" s="1" t="s">
        <v>143</v>
      </c>
      <c r="D71" s="2">
        <v>105</v>
      </c>
      <c r="E71" s="2">
        <v>28</v>
      </c>
      <c r="F71" s="41">
        <f>SUM(D71:E71)</f>
        <v>133</v>
      </c>
      <c r="G71" s="42">
        <f>_xlfn.RANK.EQ(F71,$F$12:$F$97,0)</f>
        <v>5</v>
      </c>
      <c r="H71" s="43">
        <f>E71/F71</f>
        <v>0.21052631578947367</v>
      </c>
      <c r="I71" s="2">
        <f>_xlfn.RANK.EQ(H71,$H$12:$H$97,0)</f>
        <v>56</v>
      </c>
    </row>
    <row r="72" spans="1:9">
      <c r="A72" s="1" t="s">
        <v>144</v>
      </c>
      <c r="B72" s="1" t="s">
        <v>269</v>
      </c>
      <c r="C72" s="1" t="s">
        <v>145</v>
      </c>
      <c r="D72" s="2">
        <v>68</v>
      </c>
      <c r="E72" s="2">
        <v>33</v>
      </c>
      <c r="F72" s="41">
        <f>SUM(D72:E72)</f>
        <v>101</v>
      </c>
      <c r="G72" s="42">
        <f>_xlfn.RANK.EQ(F72,$F$12:$F$97,0)</f>
        <v>11</v>
      </c>
      <c r="H72" s="43">
        <f>E72/F72</f>
        <v>0.32673267326732675</v>
      </c>
      <c r="I72" s="2">
        <f>_xlfn.RANK.EQ(H72,$H$12:$H$97,0)</f>
        <v>39</v>
      </c>
    </row>
    <row r="73" spans="1:9">
      <c r="A73" s="1" t="s">
        <v>146</v>
      </c>
      <c r="B73" s="1" t="s">
        <v>269</v>
      </c>
      <c r="C73" s="1" t="s">
        <v>147</v>
      </c>
      <c r="D73" s="2">
        <v>12</v>
      </c>
      <c r="E73" s="2">
        <v>9</v>
      </c>
      <c r="F73" s="41">
        <f>SUM(D73:E73)</f>
        <v>21</v>
      </c>
      <c r="G73" s="42">
        <f>_xlfn.RANK.EQ(F73,$F$12:$F$97,0)</f>
        <v>43</v>
      </c>
      <c r="H73" s="43">
        <f>E73/F73</f>
        <v>0.42857142857142855</v>
      </c>
      <c r="I73" s="2">
        <f>_xlfn.RANK.EQ(H73,$H$12:$H$97,0)</f>
        <v>18</v>
      </c>
    </row>
    <row r="74" spans="1:9">
      <c r="A74" s="76" t="s">
        <v>148</v>
      </c>
      <c r="B74" s="76" t="s">
        <v>274</v>
      </c>
      <c r="C74" s="76" t="s">
        <v>149</v>
      </c>
      <c r="D74" s="44"/>
      <c r="E74" s="44"/>
      <c r="F74" s="45"/>
      <c r="G74" s="46"/>
      <c r="H74" s="47"/>
      <c r="I74" s="44"/>
    </row>
    <row r="75" spans="1:9">
      <c r="A75" s="76" t="s">
        <v>150</v>
      </c>
      <c r="B75" s="76" t="s">
        <v>275</v>
      </c>
      <c r="C75" s="76" t="s">
        <v>151</v>
      </c>
      <c r="D75" s="44"/>
      <c r="E75" s="44"/>
      <c r="F75" s="45"/>
      <c r="G75" s="46"/>
      <c r="H75" s="47"/>
      <c r="I75" s="44"/>
    </row>
    <row r="76" spans="1:9">
      <c r="A76" s="1" t="s">
        <v>152</v>
      </c>
      <c r="B76" s="1" t="s">
        <v>274</v>
      </c>
      <c r="C76" s="1" t="s">
        <v>153</v>
      </c>
      <c r="D76" s="2">
        <v>11</v>
      </c>
      <c r="E76" s="2">
        <v>10</v>
      </c>
      <c r="F76" s="41">
        <f>SUM(D76:E76)</f>
        <v>21</v>
      </c>
      <c r="G76" s="42">
        <f>_xlfn.RANK.EQ(F76,$F$12:$F$97,0)</f>
        <v>43</v>
      </c>
      <c r="H76" s="43">
        <f>E76/F76</f>
        <v>0.47619047619047616</v>
      </c>
      <c r="I76" s="2">
        <f>_xlfn.RANK.EQ(H76,$H$12:$H$97,0)</f>
        <v>8</v>
      </c>
    </row>
    <row r="77" spans="1:9">
      <c r="A77" s="76" t="s">
        <v>154</v>
      </c>
      <c r="B77" s="76" t="s">
        <v>273</v>
      </c>
      <c r="C77" s="76" t="s">
        <v>155</v>
      </c>
      <c r="D77" s="44"/>
      <c r="E77" s="44"/>
      <c r="F77" s="45"/>
      <c r="G77" s="46"/>
      <c r="H77" s="47"/>
      <c r="I77" s="44"/>
    </row>
    <row r="78" spans="1:9">
      <c r="A78" s="1" t="s">
        <v>156</v>
      </c>
      <c r="B78" s="1" t="s">
        <v>273</v>
      </c>
      <c r="C78" s="1" t="s">
        <v>157</v>
      </c>
      <c r="D78" s="2">
        <v>12</v>
      </c>
      <c r="E78" s="2">
        <v>5</v>
      </c>
      <c r="F78" s="41">
        <f>SUM(D78:E78)</f>
        <v>17</v>
      </c>
      <c r="G78" s="42">
        <f>_xlfn.RANK.EQ(F78,$F$12:$F$97,0)</f>
        <v>52</v>
      </c>
      <c r="H78" s="43">
        <f>E78/F78</f>
        <v>0.29411764705882354</v>
      </c>
      <c r="I78" s="2">
        <f>_xlfn.RANK.EQ(H78,$H$12:$H$97,0)</f>
        <v>46</v>
      </c>
    </row>
    <row r="79" spans="1:9">
      <c r="A79" s="1" t="s">
        <v>158</v>
      </c>
      <c r="B79" s="1" t="s">
        <v>268</v>
      </c>
      <c r="C79" s="1" t="s">
        <v>159</v>
      </c>
      <c r="D79" s="2">
        <v>25</v>
      </c>
      <c r="E79" s="2">
        <v>17</v>
      </c>
      <c r="F79" s="41">
        <f>SUM(D79:E79)</f>
        <v>42</v>
      </c>
      <c r="G79" s="42">
        <f>_xlfn.RANK.EQ(F79,$F$12:$F$97,0)</f>
        <v>27</v>
      </c>
      <c r="H79" s="43">
        <f>E79/F79</f>
        <v>0.40476190476190477</v>
      </c>
      <c r="I79" s="2">
        <f>_xlfn.RANK.EQ(H79,$H$12:$H$97,0)</f>
        <v>21</v>
      </c>
    </row>
    <row r="80" spans="1:9">
      <c r="A80" s="1" t="s">
        <v>160</v>
      </c>
      <c r="B80" s="1" t="s">
        <v>268</v>
      </c>
      <c r="C80" s="1" t="s">
        <v>161</v>
      </c>
      <c r="D80" s="2">
        <v>29</v>
      </c>
      <c r="E80" s="2">
        <v>15</v>
      </c>
      <c r="F80" s="41">
        <f>SUM(D80:E80)</f>
        <v>44</v>
      </c>
      <c r="G80" s="42">
        <f>_xlfn.RANK.EQ(F80,$F$12:$F$97,0)</f>
        <v>25</v>
      </c>
      <c r="H80" s="43">
        <f>E80/F80</f>
        <v>0.34090909090909088</v>
      </c>
      <c r="I80" s="2">
        <f>_xlfn.RANK.EQ(H80,$H$12:$H$97,0)</f>
        <v>36</v>
      </c>
    </row>
    <row r="81" spans="1:9">
      <c r="A81" s="1" t="s">
        <v>162</v>
      </c>
      <c r="B81" s="1" t="s">
        <v>273</v>
      </c>
      <c r="C81" s="1" t="s">
        <v>163</v>
      </c>
      <c r="D81" s="2">
        <v>22</v>
      </c>
      <c r="E81" s="2">
        <v>7</v>
      </c>
      <c r="F81" s="41">
        <f>SUM(D81:E81)</f>
        <v>29</v>
      </c>
      <c r="G81" s="42">
        <f>_xlfn.RANK.EQ(F81,$F$12:$F$97,0)</f>
        <v>39</v>
      </c>
      <c r="H81" s="43">
        <f>E81/F81</f>
        <v>0.2413793103448276</v>
      </c>
      <c r="I81" s="2">
        <f>_xlfn.RANK.EQ(H81,$H$12:$H$97,0)</f>
        <v>52</v>
      </c>
    </row>
    <row r="82" spans="1:9">
      <c r="A82" s="76" t="s">
        <v>164</v>
      </c>
      <c r="B82" s="76" t="s">
        <v>273</v>
      </c>
      <c r="C82" s="76" t="s">
        <v>165</v>
      </c>
      <c r="D82" s="44"/>
      <c r="E82" s="44"/>
      <c r="F82" s="45"/>
      <c r="G82" s="46"/>
      <c r="H82" s="47"/>
      <c r="I82" s="44"/>
    </row>
    <row r="83" spans="1:9">
      <c r="A83" s="1" t="s">
        <v>166</v>
      </c>
      <c r="B83" s="1" t="s">
        <v>269</v>
      </c>
      <c r="C83" s="1" t="s">
        <v>167</v>
      </c>
      <c r="D83" s="2">
        <v>64</v>
      </c>
      <c r="E83" s="2">
        <v>41</v>
      </c>
      <c r="F83" s="41">
        <f>SUM(D83:E83)</f>
        <v>105</v>
      </c>
      <c r="G83" s="42">
        <f>_xlfn.RANK.EQ(F83,$F$12:$F$97,0)</f>
        <v>10</v>
      </c>
      <c r="H83" s="43">
        <f>E83/F83</f>
        <v>0.39047619047619048</v>
      </c>
      <c r="I83" s="2">
        <f>_xlfn.RANK.EQ(H83,$H$12:$H$97,0)</f>
        <v>26</v>
      </c>
    </row>
    <row r="84" spans="1:9">
      <c r="A84" s="1" t="s">
        <v>168</v>
      </c>
      <c r="B84" s="1" t="s">
        <v>273</v>
      </c>
      <c r="C84" s="1" t="s">
        <v>169</v>
      </c>
      <c r="D84" s="2">
        <v>32</v>
      </c>
      <c r="E84" s="2">
        <v>26</v>
      </c>
      <c r="F84" s="41">
        <f>SUM(D84:E84)</f>
        <v>58</v>
      </c>
      <c r="G84" s="42">
        <f>_xlfn.RANK.EQ(F84,$F$12:$F$97,0)</f>
        <v>18</v>
      </c>
      <c r="H84" s="43">
        <f>E84/F84</f>
        <v>0.44827586206896552</v>
      </c>
      <c r="I84" s="2">
        <f>_xlfn.RANK.EQ(H84,$H$12:$H$97,0)</f>
        <v>12</v>
      </c>
    </row>
    <row r="85" spans="1:9">
      <c r="A85" s="1" t="s">
        <v>170</v>
      </c>
      <c r="B85" s="1" t="s">
        <v>273</v>
      </c>
      <c r="C85" s="1" t="s">
        <v>171</v>
      </c>
      <c r="D85" s="2">
        <v>25</v>
      </c>
      <c r="E85" s="2">
        <v>20</v>
      </c>
      <c r="F85" s="41">
        <f>SUM(D85:E85)</f>
        <v>45</v>
      </c>
      <c r="G85" s="42">
        <f>_xlfn.RANK.EQ(F85,$F$12:$F$97,0)</f>
        <v>24</v>
      </c>
      <c r="H85" s="43">
        <f>E85/F85</f>
        <v>0.44444444444444442</v>
      </c>
      <c r="I85" s="2">
        <f>_xlfn.RANK.EQ(H85,$H$12:$H$97,0)</f>
        <v>13</v>
      </c>
    </row>
    <row r="86" spans="1:9">
      <c r="A86" s="13" t="s">
        <v>172</v>
      </c>
      <c r="B86" s="13" t="s">
        <v>273</v>
      </c>
      <c r="C86" s="13" t="s">
        <v>173</v>
      </c>
      <c r="D86" s="48">
        <v>7</v>
      </c>
      <c r="E86" s="48">
        <v>6</v>
      </c>
      <c r="F86" s="49">
        <f>SUM(D86:E86)</f>
        <v>13</v>
      </c>
      <c r="G86" s="50">
        <f>_xlfn.RANK.EQ(F86,$F$12:$F$97,0)</f>
        <v>59</v>
      </c>
      <c r="H86" s="51">
        <f>E86/F86</f>
        <v>0.46153846153846156</v>
      </c>
      <c r="I86" s="48">
        <f>_xlfn.RANK.EQ(H86,$H$12:$H$97,0)</f>
        <v>10</v>
      </c>
    </row>
    <row r="87" spans="1:9">
      <c r="A87" s="76" t="s">
        <v>174</v>
      </c>
      <c r="B87" s="76" t="s">
        <v>270</v>
      </c>
      <c r="C87" s="76" t="s">
        <v>175</v>
      </c>
      <c r="D87" s="44"/>
      <c r="E87" s="44"/>
      <c r="F87" s="45"/>
      <c r="G87" s="46"/>
      <c r="H87" s="47"/>
      <c r="I87" s="44"/>
    </row>
    <row r="88" spans="1:9">
      <c r="A88" s="1" t="s">
        <v>176</v>
      </c>
      <c r="B88" s="1" t="s">
        <v>269</v>
      </c>
      <c r="C88" s="1" t="s">
        <v>177</v>
      </c>
      <c r="D88" s="2">
        <v>26</v>
      </c>
      <c r="E88" s="2">
        <v>20</v>
      </c>
      <c r="F88" s="41">
        <f t="shared" ref="F88:F95" si="4">SUM(D88:E88)</f>
        <v>46</v>
      </c>
      <c r="G88" s="42">
        <f t="shared" ref="G88:G95" si="5">_xlfn.RANK.EQ(F88,$F$12:$F$97,0)</f>
        <v>23</v>
      </c>
      <c r="H88" s="43">
        <f t="shared" ref="H88:H95" si="6">E88/F88</f>
        <v>0.43478260869565216</v>
      </c>
      <c r="I88" s="2">
        <f t="shared" ref="I88:I95" si="7">_xlfn.RANK.EQ(H88,$H$12:$H$97,0)</f>
        <v>16</v>
      </c>
    </row>
    <row r="89" spans="1:9">
      <c r="A89" s="1" t="s">
        <v>178</v>
      </c>
      <c r="B89" s="1" t="s">
        <v>268</v>
      </c>
      <c r="C89" s="1" t="s">
        <v>179</v>
      </c>
      <c r="D89" s="2">
        <v>70</v>
      </c>
      <c r="E89" s="2">
        <v>55</v>
      </c>
      <c r="F89" s="41">
        <f t="shared" si="4"/>
        <v>125</v>
      </c>
      <c r="G89" s="42">
        <f t="shared" si="5"/>
        <v>6</v>
      </c>
      <c r="H89" s="43">
        <f t="shared" si="6"/>
        <v>0.44</v>
      </c>
      <c r="I89" s="2">
        <f t="shared" si="7"/>
        <v>14</v>
      </c>
    </row>
    <row r="90" spans="1:9">
      <c r="A90" s="1" t="s">
        <v>180</v>
      </c>
      <c r="B90" s="1" t="s">
        <v>273</v>
      </c>
      <c r="C90" s="1" t="s">
        <v>181</v>
      </c>
      <c r="D90" s="2">
        <v>9</v>
      </c>
      <c r="E90" s="2">
        <v>11</v>
      </c>
      <c r="F90" s="41">
        <f t="shared" si="4"/>
        <v>20</v>
      </c>
      <c r="G90" s="42">
        <f t="shared" si="5"/>
        <v>45</v>
      </c>
      <c r="H90" s="43">
        <f t="shared" si="6"/>
        <v>0.55000000000000004</v>
      </c>
      <c r="I90" s="2">
        <f t="shared" si="7"/>
        <v>4</v>
      </c>
    </row>
    <row r="91" spans="1:9">
      <c r="A91" s="1" t="s">
        <v>182</v>
      </c>
      <c r="B91" s="1" t="s">
        <v>273</v>
      </c>
      <c r="C91" s="1" t="s">
        <v>183</v>
      </c>
      <c r="D91" s="2">
        <v>13</v>
      </c>
      <c r="E91" s="2">
        <v>14</v>
      </c>
      <c r="F91" s="41">
        <f t="shared" si="4"/>
        <v>27</v>
      </c>
      <c r="G91" s="42">
        <f t="shared" si="5"/>
        <v>40</v>
      </c>
      <c r="H91" s="43">
        <f t="shared" si="6"/>
        <v>0.51851851851851849</v>
      </c>
      <c r="I91" s="2">
        <f t="shared" si="7"/>
        <v>6</v>
      </c>
    </row>
    <row r="92" spans="1:9">
      <c r="A92" s="1" t="s">
        <v>184</v>
      </c>
      <c r="B92" s="1" t="s">
        <v>273</v>
      </c>
      <c r="C92" s="1" t="s">
        <v>185</v>
      </c>
      <c r="D92" s="2">
        <v>23</v>
      </c>
      <c r="E92" s="2">
        <v>15</v>
      </c>
      <c r="F92" s="41">
        <f t="shared" si="4"/>
        <v>38</v>
      </c>
      <c r="G92" s="42">
        <f t="shared" si="5"/>
        <v>29</v>
      </c>
      <c r="H92" s="43">
        <f t="shared" si="6"/>
        <v>0.39473684210526316</v>
      </c>
      <c r="I92" s="2">
        <f t="shared" si="7"/>
        <v>25</v>
      </c>
    </row>
    <row r="93" spans="1:9">
      <c r="A93" s="1" t="s">
        <v>186</v>
      </c>
      <c r="B93" s="1" t="s">
        <v>273</v>
      </c>
      <c r="C93" s="1" t="s">
        <v>187</v>
      </c>
      <c r="D93" s="2">
        <v>11</v>
      </c>
      <c r="E93" s="2">
        <v>3</v>
      </c>
      <c r="F93" s="41">
        <f t="shared" si="4"/>
        <v>14</v>
      </c>
      <c r="G93" s="42">
        <f t="shared" si="5"/>
        <v>58</v>
      </c>
      <c r="H93" s="43">
        <f t="shared" si="6"/>
        <v>0.21428571428571427</v>
      </c>
      <c r="I93" s="2">
        <f t="shared" si="7"/>
        <v>55</v>
      </c>
    </row>
    <row r="94" spans="1:9">
      <c r="A94" s="1" t="s">
        <v>188</v>
      </c>
      <c r="B94" s="1" t="s">
        <v>273</v>
      </c>
      <c r="C94" s="1" t="s">
        <v>189</v>
      </c>
      <c r="D94" s="2">
        <v>10</v>
      </c>
      <c r="E94" s="2">
        <v>5</v>
      </c>
      <c r="F94" s="41">
        <f t="shared" si="4"/>
        <v>15</v>
      </c>
      <c r="G94" s="42">
        <f t="shared" si="5"/>
        <v>56</v>
      </c>
      <c r="H94" s="43">
        <f t="shared" si="6"/>
        <v>0.33333333333333331</v>
      </c>
      <c r="I94" s="2">
        <f t="shared" si="7"/>
        <v>38</v>
      </c>
    </row>
    <row r="95" spans="1:9">
      <c r="A95" s="1" t="s">
        <v>190</v>
      </c>
      <c r="B95" s="1" t="s">
        <v>273</v>
      </c>
      <c r="C95" s="1" t="s">
        <v>191</v>
      </c>
      <c r="D95" s="2">
        <v>17</v>
      </c>
      <c r="E95" s="2">
        <v>18</v>
      </c>
      <c r="F95" s="41">
        <f t="shared" si="4"/>
        <v>35</v>
      </c>
      <c r="G95" s="42">
        <f t="shared" si="5"/>
        <v>34</v>
      </c>
      <c r="H95" s="43">
        <f t="shared" si="6"/>
        <v>0.51428571428571423</v>
      </c>
      <c r="I95" s="2">
        <f t="shared" si="7"/>
        <v>7</v>
      </c>
    </row>
    <row r="96" spans="1:9">
      <c r="A96" s="76" t="s">
        <v>192</v>
      </c>
      <c r="B96" s="76" t="s">
        <v>270</v>
      </c>
      <c r="C96" s="76" t="s">
        <v>193</v>
      </c>
      <c r="D96" s="44"/>
      <c r="E96" s="44"/>
      <c r="F96" s="45"/>
      <c r="G96" s="46"/>
      <c r="H96" s="47"/>
      <c r="I96" s="44"/>
    </row>
    <row r="97" spans="1:9">
      <c r="A97" s="1" t="s">
        <v>194</v>
      </c>
      <c r="B97" s="1" t="s">
        <v>273</v>
      </c>
      <c r="C97" s="1" t="s">
        <v>195</v>
      </c>
      <c r="D97" s="2">
        <v>15</v>
      </c>
      <c r="E97" s="2">
        <v>19</v>
      </c>
      <c r="F97" s="41">
        <f>SUM(D97:E97)</f>
        <v>34</v>
      </c>
      <c r="G97" s="42">
        <f>_xlfn.RANK.EQ(F97,$F$12:$F$97,0)</f>
        <v>36</v>
      </c>
      <c r="H97" s="43">
        <f>E97/F97</f>
        <v>0.55882352941176472</v>
      </c>
      <c r="I97" s="2">
        <f>_xlfn.RANK.EQ(H97,$H$12:$H$97,0)</f>
        <v>3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2257</v>
      </c>
      <c r="E99" s="267">
        <f t="shared" ref="E99:F99" si="8">SUM(E12:E97)</f>
        <v>1273</v>
      </c>
      <c r="F99" s="268">
        <f t="shared" si="8"/>
        <v>3530</v>
      </c>
    </row>
  </sheetData>
  <autoFilter ref="A11:I97" xr:uid="{00000000-0009-0000-0000-000026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6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9"/>
  </sheetPr>
  <dimension ref="A1:M99"/>
  <sheetViews>
    <sheetView view="pageBreakPreview" zoomScaleNormal="100" zoomScaleSheetLayoutView="100" workbookViewId="0">
      <pane xSplit="3" ySplit="11" topLeftCell="D15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421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422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8</v>
      </c>
      <c r="E6" s="53">
        <f>INDEX(E12:E97,MATCH(C6,C12:C97,0),0)</f>
        <v>6</v>
      </c>
      <c r="F6" s="53">
        <f>SUM(D6:E6)</f>
        <v>14</v>
      </c>
      <c r="G6" s="54">
        <f>_xlfn.RANK.EQ(F6,$F$12:$F$97,0)</f>
        <v>57</v>
      </c>
      <c r="H6" s="55">
        <f>E6/F6</f>
        <v>0.42857142857142855</v>
      </c>
      <c r="I6" s="56">
        <f>_xlfn.RANK.EQ(H6,$H$12:$H$97,0)</f>
        <v>23</v>
      </c>
    </row>
    <row r="7" spans="1:13">
      <c r="C7" s="24" t="s">
        <v>20</v>
      </c>
      <c r="D7" s="97">
        <f>ROUND(SUMIF($B$12:$B$97,"G",D12:D97)/(COUNTIFS(B12:B97,"G",D12:D97,"&lt;&gt;")),1)</f>
        <v>16.899999999999999</v>
      </c>
      <c r="E7" s="98">
        <f>ROUND(SUMIF($B$12:$B$97,"G",E12:E97)/(COUNTIFS(B12:B97,"G",D12:D97,"&lt;&gt;")),1)</f>
        <v>11.7</v>
      </c>
      <c r="F7" s="98">
        <f>ROUND(SUM(D7:E7),1)</f>
        <v>28.6</v>
      </c>
      <c r="G7" s="26"/>
      <c r="H7" s="27">
        <f>E7/F7</f>
        <v>0.40909090909090906</v>
      </c>
      <c r="I7" s="28"/>
    </row>
    <row r="8" spans="1:13" ht="14.25" thickBot="1">
      <c r="C8" s="29" t="s">
        <v>21</v>
      </c>
      <c r="D8" s="99">
        <f>ROUND(AVERAGE(D12:D97),1)</f>
        <v>39</v>
      </c>
      <c r="E8" s="100">
        <f>ROUND(AVERAGE(E12:E97),1)</f>
        <v>24.5</v>
      </c>
      <c r="F8" s="100">
        <f>ROUND(SUM(D8:E8),1)</f>
        <v>63.5</v>
      </c>
      <c r="G8" s="32"/>
      <c r="H8" s="33">
        <f>E8/F8</f>
        <v>0.38582677165354329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2022年度（基準日：５月１日）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75</v>
      </c>
      <c r="E12" s="2">
        <v>20</v>
      </c>
      <c r="F12" s="41">
        <f>SUM(D12:E12)</f>
        <v>95</v>
      </c>
      <c r="G12" s="42">
        <f>_xlfn.RANK.EQ(F12,$F$12:$F$97,0)</f>
        <v>12</v>
      </c>
      <c r="H12" s="43">
        <f>E12/F12</f>
        <v>0.21052631578947367</v>
      </c>
      <c r="I12" s="2">
        <f>_xlfn.RANK.EQ(H12,$H$12:$H$97,0)</f>
        <v>57</v>
      </c>
    </row>
    <row r="13" spans="1:13">
      <c r="A13" s="1" t="s">
        <v>26</v>
      </c>
      <c r="B13" s="1" t="s">
        <v>269</v>
      </c>
      <c r="C13" s="1" t="s">
        <v>27</v>
      </c>
      <c r="D13" s="2">
        <v>35</v>
      </c>
      <c r="E13" s="2">
        <v>20</v>
      </c>
      <c r="F13" s="41">
        <f>SUM(D13:E13)</f>
        <v>55</v>
      </c>
      <c r="G13" s="42">
        <f>_xlfn.RANK.EQ(F13,$F$12:$F$97,0)</f>
        <v>21</v>
      </c>
      <c r="H13" s="43">
        <f>E13/F13</f>
        <v>0.36363636363636365</v>
      </c>
      <c r="I13" s="2">
        <f>_xlfn.RANK.EQ(H13,$H$12:$H$97,0)</f>
        <v>36</v>
      </c>
    </row>
    <row r="14" spans="1:13">
      <c r="A14" s="76" t="s">
        <v>28</v>
      </c>
      <c r="B14" s="76" t="s">
        <v>270</v>
      </c>
      <c r="C14" s="76" t="s">
        <v>29</v>
      </c>
      <c r="D14" s="44"/>
      <c r="E14" s="44"/>
      <c r="F14" s="45"/>
      <c r="G14" s="46"/>
      <c r="H14" s="47"/>
      <c r="I14" s="44"/>
    </row>
    <row r="15" spans="1:13">
      <c r="A15" s="1" t="s">
        <v>30</v>
      </c>
      <c r="B15" s="1" t="s">
        <v>271</v>
      </c>
      <c r="C15" s="1" t="s">
        <v>31</v>
      </c>
      <c r="D15" s="2">
        <v>29</v>
      </c>
      <c r="E15" s="2">
        <v>6</v>
      </c>
      <c r="F15" s="41">
        <f>SUM(D15:E15)</f>
        <v>35</v>
      </c>
      <c r="G15" s="42">
        <f>_xlfn.RANK.EQ(F15,$F$12:$F$97,0)</f>
        <v>35</v>
      </c>
      <c r="H15" s="43">
        <f>E15/F15</f>
        <v>0.17142857142857143</v>
      </c>
      <c r="I15" s="2">
        <f>_xlfn.RANK.EQ(H15,$H$12:$H$97,0)</f>
        <v>59</v>
      </c>
    </row>
    <row r="16" spans="1:13">
      <c r="A16" s="76" t="s">
        <v>32</v>
      </c>
      <c r="B16" s="76" t="s">
        <v>270</v>
      </c>
      <c r="C16" s="76" t="s">
        <v>33</v>
      </c>
      <c r="D16" s="44"/>
      <c r="E16" s="44"/>
      <c r="F16" s="45"/>
      <c r="G16" s="46"/>
      <c r="H16" s="47"/>
      <c r="I16" s="44"/>
    </row>
    <row r="17" spans="1:9">
      <c r="A17" s="76" t="s">
        <v>34</v>
      </c>
      <c r="B17" s="76" t="s">
        <v>270</v>
      </c>
      <c r="C17" s="76" t="s">
        <v>35</v>
      </c>
      <c r="D17" s="44"/>
      <c r="E17" s="44"/>
      <c r="F17" s="45"/>
      <c r="G17" s="46"/>
      <c r="H17" s="47"/>
      <c r="I17" s="44"/>
    </row>
    <row r="18" spans="1:9">
      <c r="A18" s="76" t="s">
        <v>36</v>
      </c>
      <c r="B18" s="76" t="s">
        <v>272</v>
      </c>
      <c r="C18" s="76" t="s">
        <v>37</v>
      </c>
      <c r="D18" s="44"/>
      <c r="E18" s="44"/>
      <c r="F18" s="45"/>
      <c r="G18" s="46"/>
      <c r="H18" s="47"/>
      <c r="I18" s="44"/>
    </row>
    <row r="19" spans="1:9">
      <c r="A19" s="1" t="s">
        <v>38</v>
      </c>
      <c r="B19" s="1" t="s">
        <v>273</v>
      </c>
      <c r="C19" s="1" t="s">
        <v>39</v>
      </c>
      <c r="D19" s="2">
        <v>10</v>
      </c>
      <c r="E19" s="2">
        <v>8</v>
      </c>
      <c r="F19" s="41">
        <f t="shared" ref="F19:F27" si="0">SUM(D19:E19)</f>
        <v>18</v>
      </c>
      <c r="G19" s="42">
        <f t="shared" ref="G19:G27" si="1">_xlfn.RANK.EQ(F19,$F$12:$F$97,0)</f>
        <v>53</v>
      </c>
      <c r="H19" s="43">
        <f t="shared" ref="H19:H27" si="2">E19/F19</f>
        <v>0.44444444444444442</v>
      </c>
      <c r="I19" s="2">
        <f t="shared" ref="I19:I27" si="3">_xlfn.RANK.EQ(H19,$H$12:$H$97,0)</f>
        <v>19</v>
      </c>
    </row>
    <row r="20" spans="1:9">
      <c r="A20" s="1" t="s">
        <v>40</v>
      </c>
      <c r="B20" s="1" t="s">
        <v>274</v>
      </c>
      <c r="C20" s="1" t="s">
        <v>41</v>
      </c>
      <c r="D20" s="2">
        <v>7</v>
      </c>
      <c r="E20" s="2">
        <v>6</v>
      </c>
      <c r="F20" s="41">
        <f t="shared" si="0"/>
        <v>13</v>
      </c>
      <c r="G20" s="42">
        <f t="shared" si="1"/>
        <v>59</v>
      </c>
      <c r="H20" s="43">
        <f t="shared" si="2"/>
        <v>0.46153846153846156</v>
      </c>
      <c r="I20" s="2">
        <f t="shared" si="3"/>
        <v>17</v>
      </c>
    </row>
    <row r="21" spans="1:9">
      <c r="A21" s="1" t="s">
        <v>42</v>
      </c>
      <c r="B21" s="1" t="s">
        <v>268</v>
      </c>
      <c r="C21" s="1" t="s">
        <v>43</v>
      </c>
      <c r="D21" s="2">
        <v>96</v>
      </c>
      <c r="E21" s="2">
        <v>33</v>
      </c>
      <c r="F21" s="41">
        <f t="shared" si="0"/>
        <v>129</v>
      </c>
      <c r="G21" s="42">
        <f t="shared" si="1"/>
        <v>9</v>
      </c>
      <c r="H21" s="43">
        <f t="shared" si="2"/>
        <v>0.2558139534883721</v>
      </c>
      <c r="I21" s="2">
        <f t="shared" si="3"/>
        <v>54</v>
      </c>
    </row>
    <row r="22" spans="1:9">
      <c r="A22" s="1" t="s">
        <v>44</v>
      </c>
      <c r="B22" s="1" t="s">
        <v>269</v>
      </c>
      <c r="C22" s="1" t="s">
        <v>45</v>
      </c>
      <c r="D22" s="2">
        <v>14</v>
      </c>
      <c r="E22" s="2">
        <v>27</v>
      </c>
      <c r="F22" s="41">
        <f t="shared" si="0"/>
        <v>41</v>
      </c>
      <c r="G22" s="42">
        <f t="shared" si="1"/>
        <v>29</v>
      </c>
      <c r="H22" s="43">
        <f t="shared" si="2"/>
        <v>0.65853658536585369</v>
      </c>
      <c r="I22" s="2">
        <f t="shared" si="3"/>
        <v>1</v>
      </c>
    </row>
    <row r="23" spans="1:9">
      <c r="A23" s="1" t="s">
        <v>46</v>
      </c>
      <c r="B23" s="1" t="s">
        <v>273</v>
      </c>
      <c r="C23" s="1" t="s">
        <v>47</v>
      </c>
      <c r="D23" s="2">
        <v>10</v>
      </c>
      <c r="E23" s="2">
        <v>5</v>
      </c>
      <c r="F23" s="41">
        <f t="shared" si="0"/>
        <v>15</v>
      </c>
      <c r="G23" s="42">
        <f t="shared" si="1"/>
        <v>55</v>
      </c>
      <c r="H23" s="43">
        <f t="shared" si="2"/>
        <v>0.33333333333333331</v>
      </c>
      <c r="I23" s="2">
        <f t="shared" si="3"/>
        <v>45</v>
      </c>
    </row>
    <row r="24" spans="1:9">
      <c r="A24" s="1" t="s">
        <v>48</v>
      </c>
      <c r="B24" s="1" t="s">
        <v>273</v>
      </c>
      <c r="C24" s="1" t="s">
        <v>49</v>
      </c>
      <c r="D24" s="2">
        <v>9</v>
      </c>
      <c r="E24" s="2">
        <v>12</v>
      </c>
      <c r="F24" s="41">
        <f t="shared" si="0"/>
        <v>21</v>
      </c>
      <c r="G24" s="42">
        <f t="shared" si="1"/>
        <v>48</v>
      </c>
      <c r="H24" s="43">
        <f t="shared" si="2"/>
        <v>0.5714285714285714</v>
      </c>
      <c r="I24" s="2">
        <f t="shared" si="3"/>
        <v>5</v>
      </c>
    </row>
    <row r="25" spans="1:9">
      <c r="A25" s="1" t="s">
        <v>50</v>
      </c>
      <c r="B25" s="1" t="s">
        <v>271</v>
      </c>
      <c r="C25" s="1" t="s">
        <v>51</v>
      </c>
      <c r="D25" s="2">
        <v>3</v>
      </c>
      <c r="E25" s="2">
        <v>5</v>
      </c>
      <c r="F25" s="41">
        <f t="shared" si="0"/>
        <v>8</v>
      </c>
      <c r="G25" s="42">
        <f t="shared" si="1"/>
        <v>60</v>
      </c>
      <c r="H25" s="43">
        <f t="shared" si="2"/>
        <v>0.625</v>
      </c>
      <c r="I25" s="2">
        <f t="shared" si="3"/>
        <v>3</v>
      </c>
    </row>
    <row r="26" spans="1:9">
      <c r="A26" s="1" t="s">
        <v>52</v>
      </c>
      <c r="B26" s="1" t="s">
        <v>274</v>
      </c>
      <c r="C26" s="1" t="s">
        <v>53</v>
      </c>
      <c r="D26" s="2">
        <v>24</v>
      </c>
      <c r="E26" s="2">
        <v>15</v>
      </c>
      <c r="F26" s="41">
        <f t="shared" si="0"/>
        <v>39</v>
      </c>
      <c r="G26" s="42">
        <f t="shared" si="1"/>
        <v>31</v>
      </c>
      <c r="H26" s="43">
        <f t="shared" si="2"/>
        <v>0.38461538461538464</v>
      </c>
      <c r="I26" s="2">
        <f t="shared" si="3"/>
        <v>31</v>
      </c>
    </row>
    <row r="27" spans="1:9">
      <c r="A27" s="1" t="s">
        <v>54</v>
      </c>
      <c r="B27" s="1" t="s">
        <v>268</v>
      </c>
      <c r="C27" s="1" t="s">
        <v>55</v>
      </c>
      <c r="D27" s="2">
        <v>38</v>
      </c>
      <c r="E27" s="2">
        <v>29</v>
      </c>
      <c r="F27" s="41">
        <f t="shared" si="0"/>
        <v>67</v>
      </c>
      <c r="G27" s="42">
        <f t="shared" si="1"/>
        <v>15</v>
      </c>
      <c r="H27" s="43">
        <f t="shared" si="2"/>
        <v>0.43283582089552236</v>
      </c>
      <c r="I27" s="2">
        <f t="shared" si="3"/>
        <v>22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11</v>
      </c>
      <c r="E29" s="2">
        <v>7</v>
      </c>
      <c r="F29" s="41">
        <f>SUM(D29:E29)</f>
        <v>18</v>
      </c>
      <c r="G29" s="42">
        <f>_xlfn.RANK.EQ(F29,$F$12:$F$97,0)</f>
        <v>53</v>
      </c>
      <c r="H29" s="43">
        <f>E29/F29</f>
        <v>0.3888888888888889</v>
      </c>
      <c r="I29" s="2">
        <f>_xlfn.RANK.EQ(H29,$H$12:$H$97,0)</f>
        <v>28</v>
      </c>
    </row>
    <row r="30" spans="1:9">
      <c r="A30" s="1" t="s">
        <v>60</v>
      </c>
      <c r="B30" s="1" t="s">
        <v>273</v>
      </c>
      <c r="C30" s="1" t="s">
        <v>61</v>
      </c>
      <c r="D30" s="2">
        <v>14</v>
      </c>
      <c r="E30" s="2">
        <v>8</v>
      </c>
      <c r="F30" s="41">
        <f>SUM(D30:E30)</f>
        <v>22</v>
      </c>
      <c r="G30" s="42">
        <f>_xlfn.RANK.EQ(F30,$F$12:$F$97,0)</f>
        <v>45</v>
      </c>
      <c r="H30" s="43">
        <f>E30/F30</f>
        <v>0.36363636363636365</v>
      </c>
      <c r="I30" s="2">
        <f>_xlfn.RANK.EQ(H30,$H$12:$H$97,0)</f>
        <v>36</v>
      </c>
    </row>
    <row r="31" spans="1:9">
      <c r="A31" s="1" t="s">
        <v>62</v>
      </c>
      <c r="B31" s="1" t="s">
        <v>274</v>
      </c>
      <c r="C31" s="1" t="s">
        <v>63</v>
      </c>
      <c r="D31" s="2">
        <v>28</v>
      </c>
      <c r="E31" s="2">
        <v>26</v>
      </c>
      <c r="F31" s="41">
        <f>SUM(D31:E31)</f>
        <v>54</v>
      </c>
      <c r="G31" s="42">
        <f>_xlfn.RANK.EQ(F31,$F$12:$F$97,0)</f>
        <v>22</v>
      </c>
      <c r="H31" s="43">
        <f>E31/F31</f>
        <v>0.48148148148148145</v>
      </c>
      <c r="I31" s="2">
        <f>_xlfn.RANK.EQ(H31,$H$12:$H$97,0)</f>
        <v>14</v>
      </c>
    </row>
    <row r="32" spans="1:9">
      <c r="A32" s="1" t="s">
        <v>64</v>
      </c>
      <c r="B32" s="1" t="s">
        <v>268</v>
      </c>
      <c r="C32" s="1" t="s">
        <v>65</v>
      </c>
      <c r="D32" s="2">
        <v>29</v>
      </c>
      <c r="E32" s="2">
        <v>15</v>
      </c>
      <c r="F32" s="41">
        <f>SUM(D32:E32)</f>
        <v>44</v>
      </c>
      <c r="G32" s="42">
        <f>_xlfn.RANK.EQ(F32,$F$12:$F$97,0)</f>
        <v>27</v>
      </c>
      <c r="H32" s="43">
        <f>E32/F32</f>
        <v>0.34090909090909088</v>
      </c>
      <c r="I32" s="2">
        <f>_xlfn.RANK.EQ(H32,$H$12:$H$97,0)</f>
        <v>43</v>
      </c>
    </row>
    <row r="33" spans="1:9">
      <c r="A33" s="1" t="s">
        <v>66</v>
      </c>
      <c r="B33" s="1" t="s">
        <v>268</v>
      </c>
      <c r="C33" s="1" t="s">
        <v>67</v>
      </c>
      <c r="D33" s="2">
        <v>221</v>
      </c>
      <c r="E33" s="2">
        <v>114</v>
      </c>
      <c r="F33" s="41">
        <f>SUM(D33:E33)</f>
        <v>335</v>
      </c>
      <c r="G33" s="42">
        <f>_xlfn.RANK.EQ(F33,$F$12:$F$97,0)</f>
        <v>1</v>
      </c>
      <c r="H33" s="43">
        <f>E33/F33</f>
        <v>0.34029850746268658</v>
      </c>
      <c r="I33" s="2">
        <f>_xlfn.RANK.EQ(H33,$H$12:$H$97,0)</f>
        <v>44</v>
      </c>
    </row>
    <row r="34" spans="1:9">
      <c r="A34" s="76" t="s">
        <v>68</v>
      </c>
      <c r="B34" s="76" t="s">
        <v>272</v>
      </c>
      <c r="C34" s="76" t="s">
        <v>69</v>
      </c>
      <c r="D34" s="44"/>
      <c r="E34" s="44"/>
      <c r="F34" s="45"/>
      <c r="G34" s="46"/>
      <c r="H34" s="47"/>
      <c r="I34" s="44"/>
    </row>
    <row r="35" spans="1:9">
      <c r="A35" s="76" t="s">
        <v>70</v>
      </c>
      <c r="B35" s="76" t="s">
        <v>271</v>
      </c>
      <c r="C35" s="76" t="s">
        <v>71</v>
      </c>
      <c r="D35" s="44"/>
      <c r="E35" s="44"/>
      <c r="F35" s="45"/>
      <c r="G35" s="46"/>
      <c r="H35" s="47"/>
      <c r="I35" s="44"/>
    </row>
    <row r="36" spans="1:9">
      <c r="A36" s="76" t="s">
        <v>72</v>
      </c>
      <c r="B36" s="76" t="s">
        <v>271</v>
      </c>
      <c r="C36" s="76" t="s">
        <v>73</v>
      </c>
      <c r="D36" s="44"/>
      <c r="E36" s="44"/>
      <c r="F36" s="45"/>
      <c r="G36" s="46"/>
      <c r="H36" s="47"/>
      <c r="I36" s="44"/>
    </row>
    <row r="37" spans="1:9">
      <c r="A37" s="1" t="s">
        <v>74</v>
      </c>
      <c r="B37" s="1" t="s">
        <v>270</v>
      </c>
      <c r="C37" s="1" t="s">
        <v>75</v>
      </c>
      <c r="D37" s="2">
        <v>27</v>
      </c>
      <c r="E37" s="2">
        <v>3</v>
      </c>
      <c r="F37" s="41">
        <f>SUM(D37:E37)</f>
        <v>30</v>
      </c>
      <c r="G37" s="42">
        <f>_xlfn.RANK.EQ(F37,$F$12:$F$97,0)</f>
        <v>40</v>
      </c>
      <c r="H37" s="43">
        <f>E37/F37</f>
        <v>0.1</v>
      </c>
      <c r="I37" s="2">
        <f>_xlfn.RANK.EQ(H37,$H$12:$H$97,0)</f>
        <v>60</v>
      </c>
    </row>
    <row r="38" spans="1:9">
      <c r="A38" s="76" t="s">
        <v>76</v>
      </c>
      <c r="B38" s="76" t="s">
        <v>274</v>
      </c>
      <c r="C38" s="76" t="s">
        <v>77</v>
      </c>
      <c r="D38" s="44"/>
      <c r="E38" s="44"/>
      <c r="F38" s="45"/>
      <c r="G38" s="46"/>
      <c r="H38" s="47"/>
      <c r="I38" s="44"/>
    </row>
    <row r="39" spans="1:9">
      <c r="A39" s="1" t="s">
        <v>78</v>
      </c>
      <c r="B39" s="1" t="s">
        <v>269</v>
      </c>
      <c r="C39" s="1" t="s">
        <v>79</v>
      </c>
      <c r="D39" s="2">
        <v>99</v>
      </c>
      <c r="E39" s="2">
        <v>94</v>
      </c>
      <c r="F39" s="41">
        <f>SUM(D39:E39)</f>
        <v>193</v>
      </c>
      <c r="G39" s="42">
        <f>_xlfn.RANK.EQ(F39,$F$12:$F$97,0)</f>
        <v>4</v>
      </c>
      <c r="H39" s="43">
        <f>E39/F39</f>
        <v>0.48704663212435234</v>
      </c>
      <c r="I39" s="2">
        <f>_xlfn.RANK.EQ(H39,$H$12:$H$97,0)</f>
        <v>12</v>
      </c>
    </row>
    <row r="40" spans="1:9">
      <c r="A40" s="1" t="s">
        <v>80</v>
      </c>
      <c r="B40" s="1" t="s">
        <v>270</v>
      </c>
      <c r="C40" s="1" t="s">
        <v>81</v>
      </c>
      <c r="D40" s="2">
        <v>34</v>
      </c>
      <c r="E40" s="2">
        <v>11</v>
      </c>
      <c r="F40" s="41">
        <f>SUM(D40:E40)</f>
        <v>45</v>
      </c>
      <c r="G40" s="42">
        <f>_xlfn.RANK.EQ(F40,$F$12:$F$97,0)</f>
        <v>26</v>
      </c>
      <c r="H40" s="43">
        <f>E40/F40</f>
        <v>0.24444444444444444</v>
      </c>
      <c r="I40" s="2">
        <f>_xlfn.RANK.EQ(H40,$H$12:$H$97,0)</f>
        <v>55</v>
      </c>
    </row>
    <row r="41" spans="1:9">
      <c r="A41" s="76" t="s">
        <v>82</v>
      </c>
      <c r="B41" s="76" t="s">
        <v>270</v>
      </c>
      <c r="C41" s="76" t="s">
        <v>83</v>
      </c>
      <c r="D41" s="44"/>
      <c r="E41" s="44"/>
      <c r="F41" s="45"/>
      <c r="G41" s="46"/>
      <c r="H41" s="47"/>
      <c r="I41" s="44"/>
    </row>
    <row r="42" spans="1:9">
      <c r="A42" s="1" t="s">
        <v>84</v>
      </c>
      <c r="B42" s="1" t="s">
        <v>271</v>
      </c>
      <c r="C42" s="1" t="s">
        <v>85</v>
      </c>
      <c r="D42" s="2">
        <v>81</v>
      </c>
      <c r="E42" s="2">
        <v>50</v>
      </c>
      <c r="F42" s="41">
        <f>SUM(D42:E42)</f>
        <v>131</v>
      </c>
      <c r="G42" s="42">
        <f>_xlfn.RANK.EQ(F42,$F$12:$F$97,0)</f>
        <v>8</v>
      </c>
      <c r="H42" s="43">
        <f>E42/F42</f>
        <v>0.38167938931297712</v>
      </c>
      <c r="I42" s="2">
        <f>_xlfn.RANK.EQ(H42,$H$12:$H$97,0)</f>
        <v>32</v>
      </c>
    </row>
    <row r="43" spans="1:9">
      <c r="A43" s="76" t="s">
        <v>86</v>
      </c>
      <c r="B43" s="76" t="s">
        <v>275</v>
      </c>
      <c r="C43" s="76" t="s">
        <v>87</v>
      </c>
      <c r="D43" s="44"/>
      <c r="E43" s="44"/>
      <c r="F43" s="45"/>
      <c r="G43" s="46"/>
      <c r="H43" s="47"/>
      <c r="I43" s="44"/>
    </row>
    <row r="44" spans="1:9">
      <c r="A44" s="76" t="s">
        <v>88</v>
      </c>
      <c r="B44" s="76" t="s">
        <v>270</v>
      </c>
      <c r="C44" s="76" t="s">
        <v>89</v>
      </c>
      <c r="D44" s="44"/>
      <c r="E44" s="44"/>
      <c r="F44" s="45"/>
      <c r="G44" s="46"/>
      <c r="H44" s="47"/>
      <c r="I44" s="44"/>
    </row>
    <row r="45" spans="1:9">
      <c r="A45" s="1" t="s">
        <v>90</v>
      </c>
      <c r="B45" s="1" t="s">
        <v>274</v>
      </c>
      <c r="C45" s="1" t="s">
        <v>91</v>
      </c>
      <c r="D45" s="2">
        <v>40</v>
      </c>
      <c r="E45" s="2">
        <v>24</v>
      </c>
      <c r="F45" s="41">
        <f>SUM(D45:E45)</f>
        <v>64</v>
      </c>
      <c r="G45" s="42">
        <f>_xlfn.RANK.EQ(F45,$F$12:$F$97,0)</f>
        <v>17</v>
      </c>
      <c r="H45" s="43">
        <f>E45/F45</f>
        <v>0.375</v>
      </c>
      <c r="I45" s="2">
        <f>_xlfn.RANK.EQ(H45,$H$12:$H$97,0)</f>
        <v>33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46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10</v>
      </c>
      <c r="E47" s="2">
        <v>5</v>
      </c>
      <c r="F47" s="41">
        <f>SUM(D47:E47)</f>
        <v>15</v>
      </c>
      <c r="G47" s="42">
        <f>_xlfn.RANK.EQ(F47,$F$12:$F$97,0)</f>
        <v>55</v>
      </c>
      <c r="H47" s="43">
        <f>E47/F47</f>
        <v>0.33333333333333331</v>
      </c>
      <c r="I47" s="2">
        <f>_xlfn.RANK.EQ(H47,$H$12:$H$97,0)</f>
        <v>45</v>
      </c>
    </row>
    <row r="48" spans="1:9">
      <c r="A48" s="76" t="s">
        <v>96</v>
      </c>
      <c r="B48" s="76" t="s">
        <v>270</v>
      </c>
      <c r="C48" s="76" t="s">
        <v>97</v>
      </c>
      <c r="D48" s="44"/>
      <c r="E48" s="44"/>
      <c r="F48" s="45"/>
      <c r="G48" s="46"/>
      <c r="H48" s="47"/>
      <c r="I48" s="44"/>
    </row>
    <row r="49" spans="1:9">
      <c r="A49" s="1" t="s">
        <v>98</v>
      </c>
      <c r="B49" s="1" t="s">
        <v>269</v>
      </c>
      <c r="C49" s="1" t="s">
        <v>99</v>
      </c>
      <c r="D49" s="2">
        <v>108</v>
      </c>
      <c r="E49" s="2">
        <v>96</v>
      </c>
      <c r="F49" s="41">
        <f>SUM(D49:E49)</f>
        <v>204</v>
      </c>
      <c r="G49" s="42">
        <f>_xlfn.RANK.EQ(F49,$F$12:$F$97,0)</f>
        <v>3</v>
      </c>
      <c r="H49" s="43">
        <f>E49/F49</f>
        <v>0.47058823529411764</v>
      </c>
      <c r="I49" s="2">
        <f>_xlfn.RANK.EQ(H49,$H$12:$H$97,0)</f>
        <v>16</v>
      </c>
    </row>
    <row r="50" spans="1:9">
      <c r="A50" s="1" t="s">
        <v>100</v>
      </c>
      <c r="B50" s="1" t="s">
        <v>273</v>
      </c>
      <c r="C50" s="1" t="s">
        <v>101</v>
      </c>
      <c r="D50" s="2">
        <v>11</v>
      </c>
      <c r="E50" s="2">
        <v>3</v>
      </c>
      <c r="F50" s="41">
        <f>SUM(D50:E50)</f>
        <v>14</v>
      </c>
      <c r="G50" s="42">
        <f>_xlfn.RANK.EQ(F50,$F$12:$F$97,0)</f>
        <v>57</v>
      </c>
      <c r="H50" s="43">
        <f>E50/F50</f>
        <v>0.21428571428571427</v>
      </c>
      <c r="I50" s="2">
        <f>_xlfn.RANK.EQ(H50,$H$12:$H$97,0)</f>
        <v>56</v>
      </c>
    </row>
    <row r="51" spans="1:9">
      <c r="A51" s="1" t="s">
        <v>102</v>
      </c>
      <c r="B51" s="1" t="s">
        <v>273</v>
      </c>
      <c r="C51" s="1" t="s">
        <v>103</v>
      </c>
      <c r="D51" s="2">
        <v>13</v>
      </c>
      <c r="E51" s="2">
        <v>15</v>
      </c>
      <c r="F51" s="41">
        <f>SUM(D51:E51)</f>
        <v>28</v>
      </c>
      <c r="G51" s="42">
        <f>_xlfn.RANK.EQ(F51,$F$12:$F$97,0)</f>
        <v>41</v>
      </c>
      <c r="H51" s="43">
        <f>E51/F51</f>
        <v>0.5357142857142857</v>
      </c>
      <c r="I51" s="2">
        <f>_xlfn.RANK.EQ(H51,$H$12:$H$97,0)</f>
        <v>6</v>
      </c>
    </row>
    <row r="52" spans="1:9">
      <c r="A52" s="76" t="s">
        <v>104</v>
      </c>
      <c r="B52" s="76" t="s">
        <v>275</v>
      </c>
      <c r="C52" s="76" t="s">
        <v>105</v>
      </c>
      <c r="D52" s="44"/>
      <c r="E52" s="44"/>
      <c r="F52" s="45"/>
      <c r="G52" s="46"/>
      <c r="H52" s="47"/>
      <c r="I52" s="44"/>
    </row>
    <row r="53" spans="1:9">
      <c r="A53" s="1" t="s">
        <v>106</v>
      </c>
      <c r="B53" s="1" t="s">
        <v>273</v>
      </c>
      <c r="C53" s="1" t="s">
        <v>107</v>
      </c>
      <c r="D53" s="2">
        <v>38</v>
      </c>
      <c r="E53" s="2">
        <v>24</v>
      </c>
      <c r="F53" s="41">
        <f>SUM(D53:E53)</f>
        <v>62</v>
      </c>
      <c r="G53" s="42">
        <f>_xlfn.RANK.EQ(F53,$F$12:$F$97,0)</f>
        <v>18</v>
      </c>
      <c r="H53" s="43">
        <f>E53/F53</f>
        <v>0.38709677419354838</v>
      </c>
      <c r="I53" s="2">
        <f>_xlfn.RANK.EQ(H53,$H$12:$H$97,0)</f>
        <v>30</v>
      </c>
    </row>
    <row r="54" spans="1:9">
      <c r="A54" s="1" t="s">
        <v>108</v>
      </c>
      <c r="B54" s="1" t="s">
        <v>273</v>
      </c>
      <c r="C54" s="1" t="s">
        <v>109</v>
      </c>
      <c r="D54" s="2">
        <v>28</v>
      </c>
      <c r="E54" s="2">
        <v>11</v>
      </c>
      <c r="F54" s="41">
        <f>SUM(D54:E54)</f>
        <v>39</v>
      </c>
      <c r="G54" s="42">
        <f>_xlfn.RANK.EQ(F54,$F$12:$F$97,0)</f>
        <v>31</v>
      </c>
      <c r="H54" s="43">
        <f>E54/F54</f>
        <v>0.28205128205128205</v>
      </c>
      <c r="I54" s="2">
        <f>_xlfn.RANK.EQ(H54,$H$12:$H$97,0)</f>
        <v>50</v>
      </c>
    </row>
    <row r="55" spans="1:9">
      <c r="A55" s="1" t="s">
        <v>110</v>
      </c>
      <c r="B55" s="1" t="s">
        <v>273</v>
      </c>
      <c r="C55" s="1" t="s">
        <v>111</v>
      </c>
      <c r="D55" s="2">
        <v>21</v>
      </c>
      <c r="E55" s="2">
        <v>10</v>
      </c>
      <c r="F55" s="41">
        <f>SUM(D55:E55)</f>
        <v>31</v>
      </c>
      <c r="G55" s="42">
        <f>_xlfn.RANK.EQ(F55,$F$12:$F$97,0)</f>
        <v>39</v>
      </c>
      <c r="H55" s="43">
        <f>E55/F55</f>
        <v>0.32258064516129031</v>
      </c>
      <c r="I55" s="2">
        <f>_xlfn.RANK.EQ(H55,$H$12:$H$97,0)</f>
        <v>47</v>
      </c>
    </row>
    <row r="56" spans="1:9">
      <c r="A56" s="1" t="s">
        <v>112</v>
      </c>
      <c r="B56" s="1" t="s">
        <v>273</v>
      </c>
      <c r="C56" s="1" t="s">
        <v>113</v>
      </c>
      <c r="D56" s="2">
        <v>23</v>
      </c>
      <c r="E56" s="2">
        <v>12</v>
      </c>
      <c r="F56" s="41">
        <f>SUM(D56:E56)</f>
        <v>35</v>
      </c>
      <c r="G56" s="42">
        <f>_xlfn.RANK.EQ(F56,$F$12:$F$97,0)</f>
        <v>35</v>
      </c>
      <c r="H56" s="43">
        <f>E56/F56</f>
        <v>0.34285714285714286</v>
      </c>
      <c r="I56" s="2">
        <f>_xlfn.RANK.EQ(H56,$H$12:$H$97,0)</f>
        <v>42</v>
      </c>
    </row>
    <row r="57" spans="1:9">
      <c r="A57" s="1" t="s">
        <v>114</v>
      </c>
      <c r="B57" s="1" t="s">
        <v>274</v>
      </c>
      <c r="C57" s="1" t="s">
        <v>115</v>
      </c>
      <c r="D57" s="2">
        <v>19</v>
      </c>
      <c r="E57" s="2">
        <v>21</v>
      </c>
      <c r="F57" s="41">
        <f>SUM(D57:E57)</f>
        <v>40</v>
      </c>
      <c r="G57" s="42">
        <f>_xlfn.RANK.EQ(F57,$F$12:$F$97,0)</f>
        <v>30</v>
      </c>
      <c r="H57" s="43">
        <f>E57/F57</f>
        <v>0.52500000000000002</v>
      </c>
      <c r="I57" s="2">
        <f>_xlfn.RANK.EQ(H57,$H$12:$H$97,0)</f>
        <v>7</v>
      </c>
    </row>
    <row r="58" spans="1:9">
      <c r="A58" s="76" t="s">
        <v>116</v>
      </c>
      <c r="B58" s="76" t="s">
        <v>272</v>
      </c>
      <c r="C58" s="76" t="s">
        <v>117</v>
      </c>
      <c r="D58" s="44"/>
      <c r="E58" s="44"/>
      <c r="F58" s="45"/>
      <c r="G58" s="46"/>
      <c r="H58" s="47"/>
      <c r="I58" s="44"/>
    </row>
    <row r="59" spans="1:9">
      <c r="A59" s="1" t="s">
        <v>118</v>
      </c>
      <c r="B59" s="1" t="s">
        <v>268</v>
      </c>
      <c r="C59" s="1" t="s">
        <v>119</v>
      </c>
      <c r="D59" s="2">
        <v>41</v>
      </c>
      <c r="E59" s="2">
        <v>16</v>
      </c>
      <c r="F59" s="41">
        <f>SUM(D59:E59)</f>
        <v>57</v>
      </c>
      <c r="G59" s="42">
        <f>_xlfn.RANK.EQ(F59,$F$12:$F$97,0)</f>
        <v>20</v>
      </c>
      <c r="H59" s="43">
        <f>E59/F59</f>
        <v>0.2807017543859649</v>
      </c>
      <c r="I59" s="2">
        <f>_xlfn.RANK.EQ(H59,$H$12:$H$97,0)</f>
        <v>51</v>
      </c>
    </row>
    <row r="60" spans="1:9">
      <c r="A60" s="76" t="s">
        <v>120</v>
      </c>
      <c r="B60" s="76" t="s">
        <v>270</v>
      </c>
      <c r="C60" s="76" t="s">
        <v>121</v>
      </c>
      <c r="D60" s="44"/>
      <c r="E60" s="44"/>
      <c r="F60" s="45"/>
      <c r="G60" s="46"/>
      <c r="H60" s="47"/>
      <c r="I60" s="44"/>
    </row>
    <row r="61" spans="1:9">
      <c r="A61" s="1" t="s">
        <v>122</v>
      </c>
      <c r="B61" s="1" t="s">
        <v>269</v>
      </c>
      <c r="C61" s="1" t="s">
        <v>123</v>
      </c>
      <c r="D61" s="2">
        <v>33</v>
      </c>
      <c r="E61" s="2">
        <v>34</v>
      </c>
      <c r="F61" s="41">
        <f>SUM(D61:E61)</f>
        <v>67</v>
      </c>
      <c r="G61" s="42">
        <f>_xlfn.RANK.EQ(F61,$F$12:$F$97,0)</f>
        <v>15</v>
      </c>
      <c r="H61" s="43">
        <f>E61/F61</f>
        <v>0.5074626865671642</v>
      </c>
      <c r="I61" s="2">
        <f>_xlfn.RANK.EQ(H61,$H$12:$H$97,0)</f>
        <v>9</v>
      </c>
    </row>
    <row r="62" spans="1:9">
      <c r="A62" s="76" t="s">
        <v>124</v>
      </c>
      <c r="B62" s="76" t="s">
        <v>270</v>
      </c>
      <c r="C62" s="76" t="s">
        <v>125</v>
      </c>
      <c r="D62" s="44"/>
      <c r="E62" s="44"/>
      <c r="F62" s="45"/>
      <c r="G62" s="46"/>
      <c r="H62" s="47"/>
      <c r="I62" s="44"/>
    </row>
    <row r="63" spans="1:9">
      <c r="A63" s="1" t="s">
        <v>126</v>
      </c>
      <c r="B63" s="1" t="s">
        <v>273</v>
      </c>
      <c r="C63" s="1" t="s">
        <v>127</v>
      </c>
      <c r="D63" s="2">
        <v>12</v>
      </c>
      <c r="E63" s="2">
        <v>9</v>
      </c>
      <c r="F63" s="41">
        <f>SUM(D63:E63)</f>
        <v>21</v>
      </c>
      <c r="G63" s="42">
        <f>_xlfn.RANK.EQ(F63,$F$12:$F$97,0)</f>
        <v>48</v>
      </c>
      <c r="H63" s="43">
        <f>E63/F63</f>
        <v>0.42857142857142855</v>
      </c>
      <c r="I63" s="2">
        <f>_xlfn.RANK.EQ(H63,$H$12:$H$97,0)</f>
        <v>23</v>
      </c>
    </row>
    <row r="64" spans="1:9">
      <c r="A64" s="1" t="s">
        <v>128</v>
      </c>
      <c r="B64" s="1" t="s">
        <v>271</v>
      </c>
      <c r="C64" s="1" t="s">
        <v>129</v>
      </c>
      <c r="D64" s="2">
        <v>17</v>
      </c>
      <c r="E64" s="2">
        <v>10</v>
      </c>
      <c r="F64" s="41">
        <f>SUM(D64:E64)</f>
        <v>27</v>
      </c>
      <c r="G64" s="42">
        <f>_xlfn.RANK.EQ(F64,$F$12:$F$97,0)</f>
        <v>42</v>
      </c>
      <c r="H64" s="43">
        <f>E64/F64</f>
        <v>0.37037037037037035</v>
      </c>
      <c r="I64" s="2">
        <f>_xlfn.RANK.EQ(H64,$H$12:$H$97,0)</f>
        <v>35</v>
      </c>
    </row>
    <row r="65" spans="1:9">
      <c r="A65" s="76" t="s">
        <v>130</v>
      </c>
      <c r="B65" s="76" t="s">
        <v>272</v>
      </c>
      <c r="C65" s="76" t="s">
        <v>131</v>
      </c>
      <c r="D65" s="44"/>
      <c r="E65" s="44"/>
      <c r="F65" s="45"/>
      <c r="G65" s="46"/>
      <c r="H65" s="47"/>
      <c r="I65" s="44"/>
    </row>
    <row r="66" spans="1:9">
      <c r="A66" s="1" t="s">
        <v>132</v>
      </c>
      <c r="B66" s="1" t="s">
        <v>268</v>
      </c>
      <c r="C66" s="1" t="s">
        <v>133</v>
      </c>
      <c r="D66" s="2">
        <v>207</v>
      </c>
      <c r="E66" s="2">
        <v>118</v>
      </c>
      <c r="F66" s="41">
        <f>SUM(D66:E66)</f>
        <v>325</v>
      </c>
      <c r="G66" s="42">
        <f>_xlfn.RANK.EQ(F66,$F$12:$F$97,0)</f>
        <v>2</v>
      </c>
      <c r="H66" s="43">
        <f>E66/F66</f>
        <v>0.36307692307692307</v>
      </c>
      <c r="I66" s="2">
        <f>_xlfn.RANK.EQ(H66,$H$12:$H$97,0)</f>
        <v>39</v>
      </c>
    </row>
    <row r="67" spans="1:9">
      <c r="A67" s="1" t="s">
        <v>134</v>
      </c>
      <c r="B67" s="1" t="s">
        <v>269</v>
      </c>
      <c r="C67" s="1" t="s">
        <v>135</v>
      </c>
      <c r="D67" s="2">
        <v>45</v>
      </c>
      <c r="E67" s="2">
        <v>30</v>
      </c>
      <c r="F67" s="41">
        <f>SUM(D67:E67)</f>
        <v>75</v>
      </c>
      <c r="G67" s="42">
        <f>_xlfn.RANK.EQ(F67,$F$12:$F$97,0)</f>
        <v>14</v>
      </c>
      <c r="H67" s="43">
        <f>E67/F67</f>
        <v>0.4</v>
      </c>
      <c r="I67" s="2">
        <f>_xlfn.RANK.EQ(H67,$H$12:$H$97,0)</f>
        <v>27</v>
      </c>
    </row>
    <row r="68" spans="1:9">
      <c r="A68" s="76" t="s">
        <v>136</v>
      </c>
      <c r="B68" s="76" t="s">
        <v>270</v>
      </c>
      <c r="C68" s="76" t="s">
        <v>137</v>
      </c>
      <c r="D68" s="44"/>
      <c r="E68" s="44"/>
      <c r="F68" s="45"/>
      <c r="G68" s="46"/>
      <c r="H68" s="47"/>
      <c r="I68" s="44"/>
    </row>
    <row r="69" spans="1:9">
      <c r="A69" s="1" t="s">
        <v>138</v>
      </c>
      <c r="B69" s="1" t="s">
        <v>268</v>
      </c>
      <c r="C69" s="1" t="s">
        <v>139</v>
      </c>
      <c r="D69" s="2">
        <v>64</v>
      </c>
      <c r="E69" s="2">
        <v>30</v>
      </c>
      <c r="F69" s="41">
        <f>SUM(D69:E69)</f>
        <v>94</v>
      </c>
      <c r="G69" s="42">
        <f>_xlfn.RANK.EQ(F69,$F$12:$F$97,0)</f>
        <v>13</v>
      </c>
      <c r="H69" s="43">
        <f>E69/F69</f>
        <v>0.31914893617021278</v>
      </c>
      <c r="I69" s="2">
        <f>_xlfn.RANK.EQ(H69,$H$12:$H$97,0)</f>
        <v>48</v>
      </c>
    </row>
    <row r="70" spans="1:9">
      <c r="A70" s="1" t="s">
        <v>140</v>
      </c>
      <c r="B70" s="1" t="s">
        <v>269</v>
      </c>
      <c r="C70" s="1" t="s">
        <v>141</v>
      </c>
      <c r="D70" s="2">
        <v>59</v>
      </c>
      <c r="E70" s="2">
        <v>48</v>
      </c>
      <c r="F70" s="41">
        <f>SUM(D70:E70)</f>
        <v>107</v>
      </c>
      <c r="G70" s="42">
        <f>_xlfn.RANK.EQ(F70,$F$12:$F$97,0)</f>
        <v>11</v>
      </c>
      <c r="H70" s="43">
        <f>E70/F70</f>
        <v>0.44859813084112149</v>
      </c>
      <c r="I70" s="2">
        <f>_xlfn.RANK.EQ(H70,$H$12:$H$97,0)</f>
        <v>18</v>
      </c>
    </row>
    <row r="71" spans="1:9">
      <c r="A71" s="1" t="s">
        <v>142</v>
      </c>
      <c r="B71" s="1" t="s">
        <v>268</v>
      </c>
      <c r="C71" s="1" t="s">
        <v>143</v>
      </c>
      <c r="D71" s="2">
        <v>101</v>
      </c>
      <c r="E71" s="2">
        <v>38</v>
      </c>
      <c r="F71" s="41">
        <f>SUM(D71:E71)</f>
        <v>139</v>
      </c>
      <c r="G71" s="42">
        <f>_xlfn.RANK.EQ(F71,$F$12:$F$97,0)</f>
        <v>6</v>
      </c>
      <c r="H71" s="43">
        <f>E71/F71</f>
        <v>0.2733812949640288</v>
      </c>
      <c r="I71" s="2">
        <f>_xlfn.RANK.EQ(H71,$H$12:$H$97,0)</f>
        <v>53</v>
      </c>
    </row>
    <row r="72" spans="1:9">
      <c r="A72" s="1" t="s">
        <v>144</v>
      </c>
      <c r="B72" s="1" t="s">
        <v>269</v>
      </c>
      <c r="C72" s="1" t="s">
        <v>145</v>
      </c>
      <c r="D72" s="2">
        <v>67</v>
      </c>
      <c r="E72" s="2">
        <v>46</v>
      </c>
      <c r="F72" s="41">
        <f>SUM(D72:E72)</f>
        <v>113</v>
      </c>
      <c r="G72" s="42">
        <f>_xlfn.RANK.EQ(F72,$F$12:$F$97,0)</f>
        <v>10</v>
      </c>
      <c r="H72" s="43">
        <f>E72/F72</f>
        <v>0.40707964601769914</v>
      </c>
      <c r="I72" s="2">
        <f>_xlfn.RANK.EQ(H72,$H$12:$H$97,0)</f>
        <v>26</v>
      </c>
    </row>
    <row r="73" spans="1:9">
      <c r="A73" s="1" t="s">
        <v>146</v>
      </c>
      <c r="B73" s="1" t="s">
        <v>269</v>
      </c>
      <c r="C73" s="1" t="s">
        <v>147</v>
      </c>
      <c r="D73" s="2">
        <v>28</v>
      </c>
      <c r="E73" s="2">
        <v>15</v>
      </c>
      <c r="F73" s="41">
        <f>SUM(D73:E73)</f>
        <v>43</v>
      </c>
      <c r="G73" s="42">
        <f>_xlfn.RANK.EQ(F73,$F$12:$F$97,0)</f>
        <v>28</v>
      </c>
      <c r="H73" s="43">
        <f>E73/F73</f>
        <v>0.34883720930232559</v>
      </c>
      <c r="I73" s="2">
        <f>_xlfn.RANK.EQ(H73,$H$12:$H$97,0)</f>
        <v>40</v>
      </c>
    </row>
    <row r="74" spans="1:9">
      <c r="A74" s="76" t="s">
        <v>148</v>
      </c>
      <c r="B74" s="76" t="s">
        <v>274</v>
      </c>
      <c r="C74" s="76" t="s">
        <v>149</v>
      </c>
      <c r="D74" s="44"/>
      <c r="E74" s="44"/>
      <c r="F74" s="45"/>
      <c r="G74" s="46"/>
      <c r="H74" s="47"/>
      <c r="I74" s="44"/>
    </row>
    <row r="75" spans="1:9">
      <c r="A75" s="76" t="s">
        <v>150</v>
      </c>
      <c r="B75" s="76" t="s">
        <v>275</v>
      </c>
      <c r="C75" s="76" t="s">
        <v>151</v>
      </c>
      <c r="D75" s="44"/>
      <c r="E75" s="44"/>
      <c r="F75" s="45"/>
      <c r="G75" s="46"/>
      <c r="H75" s="47"/>
      <c r="I75" s="44"/>
    </row>
    <row r="76" spans="1:9">
      <c r="A76" s="1" t="s">
        <v>152</v>
      </c>
      <c r="B76" s="1" t="s">
        <v>274</v>
      </c>
      <c r="C76" s="1" t="s">
        <v>153</v>
      </c>
      <c r="D76" s="2">
        <v>14</v>
      </c>
      <c r="E76" s="2">
        <v>8</v>
      </c>
      <c r="F76" s="41">
        <f>SUM(D76:E76)</f>
        <v>22</v>
      </c>
      <c r="G76" s="42">
        <f>_xlfn.RANK.EQ(F76,$F$12:$F$97,0)</f>
        <v>45</v>
      </c>
      <c r="H76" s="43">
        <f>E76/F76</f>
        <v>0.36363636363636365</v>
      </c>
      <c r="I76" s="2">
        <f>_xlfn.RANK.EQ(H76,$H$12:$H$97,0)</f>
        <v>36</v>
      </c>
    </row>
    <row r="77" spans="1:9">
      <c r="A77" s="76" t="s">
        <v>154</v>
      </c>
      <c r="B77" s="76" t="s">
        <v>273</v>
      </c>
      <c r="C77" s="76" t="s">
        <v>155</v>
      </c>
      <c r="D77" s="44"/>
      <c r="E77" s="44"/>
      <c r="F77" s="45"/>
      <c r="G77" s="46"/>
      <c r="H77" s="47"/>
      <c r="I77" s="44"/>
    </row>
    <row r="78" spans="1:9">
      <c r="A78" s="1" t="s">
        <v>156</v>
      </c>
      <c r="B78" s="1" t="s">
        <v>273</v>
      </c>
      <c r="C78" s="1" t="s">
        <v>157</v>
      </c>
      <c r="D78" s="2">
        <v>10</v>
      </c>
      <c r="E78" s="2">
        <v>11</v>
      </c>
      <c r="F78" s="41">
        <f>SUM(D78:E78)</f>
        <v>21</v>
      </c>
      <c r="G78" s="42">
        <f>_xlfn.RANK.EQ(F78,$F$12:$F$97,0)</f>
        <v>48</v>
      </c>
      <c r="H78" s="43">
        <f>E78/F78</f>
        <v>0.52380952380952384</v>
      </c>
      <c r="I78" s="2">
        <f>_xlfn.RANK.EQ(H78,$H$12:$H$97,0)</f>
        <v>8</v>
      </c>
    </row>
    <row r="79" spans="1:9">
      <c r="A79" s="1" t="s">
        <v>158</v>
      </c>
      <c r="B79" s="1" t="s">
        <v>268</v>
      </c>
      <c r="C79" s="1" t="s">
        <v>159</v>
      </c>
      <c r="D79" s="2">
        <v>27</v>
      </c>
      <c r="E79" s="2">
        <v>26</v>
      </c>
      <c r="F79" s="41">
        <f>SUM(D79:E79)</f>
        <v>53</v>
      </c>
      <c r="G79" s="42">
        <f>_xlfn.RANK.EQ(F79,$F$12:$F$97,0)</f>
        <v>23</v>
      </c>
      <c r="H79" s="43">
        <f>E79/F79</f>
        <v>0.49056603773584906</v>
      </c>
      <c r="I79" s="2">
        <f>_xlfn.RANK.EQ(H79,$H$12:$H$97,0)</f>
        <v>11</v>
      </c>
    </row>
    <row r="80" spans="1:9">
      <c r="A80" s="1" t="s">
        <v>160</v>
      </c>
      <c r="B80" s="1" t="s">
        <v>268</v>
      </c>
      <c r="C80" s="1" t="s">
        <v>161</v>
      </c>
      <c r="D80" s="2">
        <v>34</v>
      </c>
      <c r="E80" s="2">
        <v>18</v>
      </c>
      <c r="F80" s="41">
        <f>SUM(D80:E80)</f>
        <v>52</v>
      </c>
      <c r="G80" s="42">
        <f>_xlfn.RANK.EQ(F80,$F$12:$F$97,0)</f>
        <v>24</v>
      </c>
      <c r="H80" s="43">
        <f>E80/F80</f>
        <v>0.34615384615384615</v>
      </c>
      <c r="I80" s="2">
        <f>_xlfn.RANK.EQ(H80,$H$12:$H$97,0)</f>
        <v>41</v>
      </c>
    </row>
    <row r="81" spans="1:9">
      <c r="A81" s="1" t="s">
        <v>162</v>
      </c>
      <c r="B81" s="1" t="s">
        <v>273</v>
      </c>
      <c r="C81" s="1" t="s">
        <v>163</v>
      </c>
      <c r="D81" s="2">
        <v>31</v>
      </c>
      <c r="E81" s="2">
        <v>7</v>
      </c>
      <c r="F81" s="41">
        <f>SUM(D81:E81)</f>
        <v>38</v>
      </c>
      <c r="G81" s="42">
        <f>_xlfn.RANK.EQ(F81,$F$12:$F$97,0)</f>
        <v>33</v>
      </c>
      <c r="H81" s="43">
        <f>E81/F81</f>
        <v>0.18421052631578946</v>
      </c>
      <c r="I81" s="2">
        <f>_xlfn.RANK.EQ(H81,$H$12:$H$97,0)</f>
        <v>58</v>
      </c>
    </row>
    <row r="82" spans="1:9">
      <c r="A82" s="76" t="s">
        <v>164</v>
      </c>
      <c r="B82" s="76" t="s">
        <v>273</v>
      </c>
      <c r="C82" s="76" t="s">
        <v>165</v>
      </c>
      <c r="D82" s="44"/>
      <c r="E82" s="44"/>
      <c r="F82" s="45"/>
      <c r="G82" s="46"/>
      <c r="H82" s="47"/>
      <c r="I82" s="44"/>
    </row>
    <row r="83" spans="1:9">
      <c r="A83" s="1" t="s">
        <v>166</v>
      </c>
      <c r="B83" s="1" t="s">
        <v>269</v>
      </c>
      <c r="C83" s="1" t="s">
        <v>167</v>
      </c>
      <c r="D83" s="2">
        <v>77</v>
      </c>
      <c r="E83" s="2">
        <v>60</v>
      </c>
      <c r="F83" s="41">
        <f>SUM(D83:E83)</f>
        <v>137</v>
      </c>
      <c r="G83" s="42">
        <f>_xlfn.RANK.EQ(F83,$F$12:$F$97,0)</f>
        <v>7</v>
      </c>
      <c r="H83" s="43">
        <f>E83/F83</f>
        <v>0.43795620437956206</v>
      </c>
      <c r="I83" s="2">
        <f>_xlfn.RANK.EQ(H83,$H$12:$H$97,0)</f>
        <v>20</v>
      </c>
    </row>
    <row r="84" spans="1:9">
      <c r="A84" s="1" t="s">
        <v>168</v>
      </c>
      <c r="B84" s="1" t="s">
        <v>273</v>
      </c>
      <c r="C84" s="1" t="s">
        <v>169</v>
      </c>
      <c r="D84" s="2">
        <v>34</v>
      </c>
      <c r="E84" s="2">
        <v>24</v>
      </c>
      <c r="F84" s="41">
        <f>SUM(D84:E84)</f>
        <v>58</v>
      </c>
      <c r="G84" s="42">
        <f>_xlfn.RANK.EQ(F84,$F$12:$F$97,0)</f>
        <v>19</v>
      </c>
      <c r="H84" s="43">
        <f>E84/F84</f>
        <v>0.41379310344827586</v>
      </c>
      <c r="I84" s="2">
        <f>_xlfn.RANK.EQ(H84,$H$12:$H$97,0)</f>
        <v>25</v>
      </c>
    </row>
    <row r="85" spans="1:9">
      <c r="A85" s="1" t="s">
        <v>170</v>
      </c>
      <c r="B85" s="1" t="s">
        <v>273</v>
      </c>
      <c r="C85" s="1" t="s">
        <v>171</v>
      </c>
      <c r="D85" s="2">
        <v>22</v>
      </c>
      <c r="E85" s="2">
        <v>14</v>
      </c>
      <c r="F85" s="41">
        <f>SUM(D85:E85)</f>
        <v>36</v>
      </c>
      <c r="G85" s="42">
        <f>_xlfn.RANK.EQ(F85,$F$12:$F$97,0)</f>
        <v>34</v>
      </c>
      <c r="H85" s="43">
        <f>E85/F85</f>
        <v>0.3888888888888889</v>
      </c>
      <c r="I85" s="2">
        <f>_xlfn.RANK.EQ(H85,$H$12:$H$97,0)</f>
        <v>28</v>
      </c>
    </row>
    <row r="86" spans="1:9">
      <c r="A86" s="13" t="s">
        <v>172</v>
      </c>
      <c r="B86" s="13" t="s">
        <v>273</v>
      </c>
      <c r="C86" s="13" t="s">
        <v>173</v>
      </c>
      <c r="D86" s="48">
        <v>8</v>
      </c>
      <c r="E86" s="48">
        <v>6</v>
      </c>
      <c r="F86" s="49">
        <f>SUM(D86:E86)</f>
        <v>14</v>
      </c>
      <c r="G86" s="50">
        <f>_xlfn.RANK.EQ(F86,$F$12:$F$97,0)</f>
        <v>57</v>
      </c>
      <c r="H86" s="51">
        <f>E86/F86</f>
        <v>0.42857142857142855</v>
      </c>
      <c r="I86" s="48">
        <f>_xlfn.RANK.EQ(H86,$H$12:$H$97,0)</f>
        <v>23</v>
      </c>
    </row>
    <row r="87" spans="1:9">
      <c r="A87" s="76" t="s">
        <v>174</v>
      </c>
      <c r="B87" s="76" t="s">
        <v>270</v>
      </c>
      <c r="C87" s="76" t="s">
        <v>175</v>
      </c>
      <c r="D87" s="44"/>
      <c r="E87" s="44"/>
      <c r="F87" s="45"/>
      <c r="G87" s="46"/>
      <c r="H87" s="47"/>
      <c r="I87" s="44"/>
    </row>
    <row r="88" spans="1:9">
      <c r="A88" s="1" t="s">
        <v>176</v>
      </c>
      <c r="B88" s="1" t="s">
        <v>269</v>
      </c>
      <c r="C88" s="1" t="s">
        <v>177</v>
      </c>
      <c r="D88" s="2">
        <v>30</v>
      </c>
      <c r="E88" s="2">
        <v>18</v>
      </c>
      <c r="F88" s="41">
        <f t="shared" ref="F88:F95" si="4">SUM(D88:E88)</f>
        <v>48</v>
      </c>
      <c r="G88" s="42">
        <f t="shared" ref="G88:G95" si="5">_xlfn.RANK.EQ(F88,$F$12:$F$97,0)</f>
        <v>25</v>
      </c>
      <c r="H88" s="43">
        <f t="shared" ref="H88:H95" si="6">E88/F88</f>
        <v>0.375</v>
      </c>
      <c r="I88" s="2">
        <f t="shared" ref="I88:I95" si="7">_xlfn.RANK.EQ(H88,$H$12:$H$97,0)</f>
        <v>33</v>
      </c>
    </row>
    <row r="89" spans="1:9">
      <c r="A89" s="1" t="s">
        <v>178</v>
      </c>
      <c r="B89" s="1" t="s">
        <v>268</v>
      </c>
      <c r="C89" s="1" t="s">
        <v>179</v>
      </c>
      <c r="D89" s="2">
        <v>80</v>
      </c>
      <c r="E89" s="2">
        <v>62</v>
      </c>
      <c r="F89" s="41">
        <f t="shared" si="4"/>
        <v>142</v>
      </c>
      <c r="G89" s="42">
        <f t="shared" si="5"/>
        <v>5</v>
      </c>
      <c r="H89" s="43">
        <f t="shared" si="6"/>
        <v>0.43661971830985913</v>
      </c>
      <c r="I89" s="2">
        <f t="shared" si="7"/>
        <v>21</v>
      </c>
    </row>
    <row r="90" spans="1:9">
      <c r="A90" s="1" t="s">
        <v>180</v>
      </c>
      <c r="B90" s="1" t="s">
        <v>273</v>
      </c>
      <c r="C90" s="1" t="s">
        <v>181</v>
      </c>
      <c r="D90" s="2">
        <v>8</v>
      </c>
      <c r="E90" s="2">
        <v>12</v>
      </c>
      <c r="F90" s="41">
        <f t="shared" si="4"/>
        <v>20</v>
      </c>
      <c r="G90" s="42">
        <f t="shared" si="5"/>
        <v>51</v>
      </c>
      <c r="H90" s="43">
        <f t="shared" si="6"/>
        <v>0.6</v>
      </c>
      <c r="I90" s="2">
        <f t="shared" si="7"/>
        <v>4</v>
      </c>
    </row>
    <row r="91" spans="1:9">
      <c r="A91" s="1" t="s">
        <v>182</v>
      </c>
      <c r="B91" s="1" t="s">
        <v>273</v>
      </c>
      <c r="C91" s="1" t="s">
        <v>183</v>
      </c>
      <c r="D91" s="2">
        <v>14</v>
      </c>
      <c r="E91" s="2">
        <v>13</v>
      </c>
      <c r="F91" s="41">
        <f t="shared" si="4"/>
        <v>27</v>
      </c>
      <c r="G91" s="42">
        <f t="shared" si="5"/>
        <v>42</v>
      </c>
      <c r="H91" s="43">
        <f t="shared" si="6"/>
        <v>0.48148148148148145</v>
      </c>
      <c r="I91" s="2">
        <f t="shared" si="7"/>
        <v>14</v>
      </c>
    </row>
    <row r="92" spans="1:9">
      <c r="A92" s="1" t="s">
        <v>184</v>
      </c>
      <c r="B92" s="1" t="s">
        <v>273</v>
      </c>
      <c r="C92" s="1" t="s">
        <v>185</v>
      </c>
      <c r="D92" s="2">
        <v>18</v>
      </c>
      <c r="E92" s="2">
        <v>7</v>
      </c>
      <c r="F92" s="41">
        <f t="shared" si="4"/>
        <v>25</v>
      </c>
      <c r="G92" s="42">
        <f t="shared" si="5"/>
        <v>44</v>
      </c>
      <c r="H92" s="43">
        <f t="shared" si="6"/>
        <v>0.28000000000000003</v>
      </c>
      <c r="I92" s="2">
        <f t="shared" si="7"/>
        <v>52</v>
      </c>
    </row>
    <row r="93" spans="1:9">
      <c r="A93" s="1" t="s">
        <v>186</v>
      </c>
      <c r="B93" s="1" t="s">
        <v>273</v>
      </c>
      <c r="C93" s="1" t="s">
        <v>187</v>
      </c>
      <c r="D93" s="2">
        <v>14</v>
      </c>
      <c r="E93" s="2">
        <v>6</v>
      </c>
      <c r="F93" s="41">
        <f t="shared" si="4"/>
        <v>20</v>
      </c>
      <c r="G93" s="42">
        <f t="shared" si="5"/>
        <v>51</v>
      </c>
      <c r="H93" s="43">
        <f t="shared" si="6"/>
        <v>0.3</v>
      </c>
      <c r="I93" s="2">
        <f t="shared" si="7"/>
        <v>49</v>
      </c>
    </row>
    <row r="94" spans="1:9">
      <c r="A94" s="1" t="s">
        <v>188</v>
      </c>
      <c r="B94" s="1" t="s">
        <v>273</v>
      </c>
      <c r="C94" s="1" t="s">
        <v>189</v>
      </c>
      <c r="D94" s="2">
        <v>11</v>
      </c>
      <c r="E94" s="2">
        <v>11</v>
      </c>
      <c r="F94" s="41">
        <f t="shared" si="4"/>
        <v>22</v>
      </c>
      <c r="G94" s="42">
        <f t="shared" si="5"/>
        <v>45</v>
      </c>
      <c r="H94" s="43">
        <f t="shared" si="6"/>
        <v>0.5</v>
      </c>
      <c r="I94" s="2">
        <f t="shared" si="7"/>
        <v>10</v>
      </c>
    </row>
    <row r="95" spans="1:9">
      <c r="A95" s="1" t="s">
        <v>190</v>
      </c>
      <c r="B95" s="1" t="s">
        <v>273</v>
      </c>
      <c r="C95" s="1" t="s">
        <v>191</v>
      </c>
      <c r="D95" s="2">
        <v>18</v>
      </c>
      <c r="E95" s="2">
        <v>17</v>
      </c>
      <c r="F95" s="41">
        <f t="shared" si="4"/>
        <v>35</v>
      </c>
      <c r="G95" s="42">
        <f t="shared" si="5"/>
        <v>35</v>
      </c>
      <c r="H95" s="43">
        <f t="shared" si="6"/>
        <v>0.48571428571428571</v>
      </c>
      <c r="I95" s="2">
        <f t="shared" si="7"/>
        <v>13</v>
      </c>
    </row>
    <row r="96" spans="1:9">
      <c r="A96" s="76" t="s">
        <v>192</v>
      </c>
      <c r="B96" s="76" t="s">
        <v>270</v>
      </c>
      <c r="C96" s="76" t="s">
        <v>193</v>
      </c>
      <c r="D96" s="44"/>
      <c r="E96" s="44"/>
      <c r="F96" s="45"/>
      <c r="G96" s="46"/>
      <c r="H96" s="47"/>
      <c r="I96" s="44"/>
    </row>
    <row r="97" spans="1:9">
      <c r="A97" s="1" t="s">
        <v>194</v>
      </c>
      <c r="B97" s="1" t="s">
        <v>273</v>
      </c>
      <c r="C97" s="1" t="s">
        <v>195</v>
      </c>
      <c r="D97" s="2">
        <v>12</v>
      </c>
      <c r="E97" s="2">
        <v>23</v>
      </c>
      <c r="F97" s="41">
        <f>SUM(D97:E97)</f>
        <v>35</v>
      </c>
      <c r="G97" s="42">
        <f>_xlfn.RANK.EQ(F97,$F$12:$F$97,0)</f>
        <v>35</v>
      </c>
      <c r="H97" s="43">
        <f>E97/F97</f>
        <v>0.65714285714285714</v>
      </c>
      <c r="I97" s="2">
        <f>_xlfn.RANK.EQ(H97,$H$12:$H$97,0)</f>
        <v>2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2341</v>
      </c>
      <c r="E99" s="267">
        <f t="shared" ref="E99:F99" si="8">SUM(E12:E97)</f>
        <v>1472</v>
      </c>
      <c r="F99" s="268">
        <f t="shared" si="8"/>
        <v>3813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7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85A82-76AA-48E1-878A-54A9DFE73DF0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421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422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5</v>
      </c>
      <c r="E6" s="53">
        <f>INDEX(E12:E97,MATCH(C6,C12:C97,0),0)</f>
        <v>6</v>
      </c>
      <c r="F6" s="53">
        <f>SUM(D6:E6)</f>
        <v>11</v>
      </c>
      <c r="G6" s="54">
        <f>_xlfn.RANK.EQ(F6,$F$12:$F$97,0)</f>
        <v>60</v>
      </c>
      <c r="H6" s="55">
        <f>E6/F6</f>
        <v>0.54545454545454541</v>
      </c>
      <c r="I6" s="56">
        <f>_xlfn.RANK.EQ(H6,$H$12:$H$97,0)</f>
        <v>6</v>
      </c>
    </row>
    <row r="7" spans="1:13">
      <c r="C7" s="24" t="s">
        <v>20</v>
      </c>
      <c r="D7" s="97">
        <f>ROUND(SUMIF($B$12:$B$97,"G",D12:D97)/(COUNTIFS(B12:B97,"G",D12:D97,"&lt;&gt;")),1)</f>
        <v>15.6</v>
      </c>
      <c r="E7" s="98">
        <f>ROUND(SUMIF($B$12:$B$97,"G",E12:E97)/(COUNTIFS(B12:B97,"G",D12:D97,"&lt;&gt;")),1)</f>
        <v>12.6</v>
      </c>
      <c r="F7" s="98">
        <f>ROUND(SUM(D7:E7),1)</f>
        <v>28.2</v>
      </c>
      <c r="G7" s="26"/>
      <c r="H7" s="27">
        <f>E7/F7</f>
        <v>0.44680851063829785</v>
      </c>
      <c r="I7" s="28"/>
    </row>
    <row r="8" spans="1:13" ht="14.25" thickBot="1">
      <c r="C8" s="29" t="s">
        <v>21</v>
      </c>
      <c r="D8" s="99">
        <f>ROUND(AVERAGE(D12:D97),1)</f>
        <v>39.200000000000003</v>
      </c>
      <c r="E8" s="100">
        <f>ROUND(AVERAGE(E12:E97),1)</f>
        <v>24.9</v>
      </c>
      <c r="F8" s="100">
        <f>ROUND(SUM(D8:E8),1)</f>
        <v>64.099999999999994</v>
      </c>
      <c r="G8" s="32"/>
      <c r="H8" s="33">
        <f>E8/F8</f>
        <v>0.3884555382215289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2023年度（基準日：５月１日）</v>
      </c>
      <c r="E10" s="354"/>
      <c r="F10" s="354"/>
      <c r="G10" s="354"/>
      <c r="H10" s="354"/>
      <c r="I10" s="355"/>
    </row>
    <row r="11" spans="1:13" ht="27">
      <c r="A11" s="14" t="s">
        <v>22</v>
      </c>
      <c r="B11" s="35" t="s">
        <v>23</v>
      </c>
      <c r="C11" s="14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72</v>
      </c>
      <c r="E12" s="2">
        <v>24</v>
      </c>
      <c r="F12" s="41">
        <f>SUM(D12:E12)</f>
        <v>96</v>
      </c>
      <c r="G12" s="42">
        <f>_xlfn.RANK.EQ(F12,$F$12:$F$97,0)</f>
        <v>12</v>
      </c>
      <c r="H12" s="43">
        <f>E12/F12</f>
        <v>0.25</v>
      </c>
      <c r="I12" s="2">
        <f>_xlfn.RANK.EQ(H12,$H$12:$H$97,0)</f>
        <v>56</v>
      </c>
    </row>
    <row r="13" spans="1:13">
      <c r="A13" s="1" t="s">
        <v>26</v>
      </c>
      <c r="B13" s="1" t="s">
        <v>269</v>
      </c>
      <c r="C13" s="1" t="s">
        <v>27</v>
      </c>
      <c r="D13" s="2">
        <v>39</v>
      </c>
      <c r="E13" s="2">
        <v>29</v>
      </c>
      <c r="F13" s="41">
        <f>SUM(D13:E13)</f>
        <v>68</v>
      </c>
      <c r="G13" s="42">
        <f>_xlfn.RANK.EQ(F13,$F$12:$F$97,0)</f>
        <v>17</v>
      </c>
      <c r="H13" s="43">
        <f>E13/F13</f>
        <v>0.4264705882352941</v>
      </c>
      <c r="I13" s="2">
        <f>_xlfn.RANK.EQ(H13,$H$12:$H$97,0)</f>
        <v>26</v>
      </c>
    </row>
    <row r="14" spans="1:13">
      <c r="A14" s="76" t="s">
        <v>28</v>
      </c>
      <c r="B14" s="76" t="s">
        <v>270</v>
      </c>
      <c r="C14" s="76" t="s">
        <v>29</v>
      </c>
      <c r="D14" s="44"/>
      <c r="E14" s="44"/>
      <c r="F14" s="45"/>
      <c r="G14" s="46"/>
      <c r="H14" s="47"/>
      <c r="I14" s="44"/>
    </row>
    <row r="15" spans="1:13">
      <c r="A15" s="1" t="s">
        <v>30</v>
      </c>
      <c r="B15" s="1" t="s">
        <v>271</v>
      </c>
      <c r="C15" s="1" t="s">
        <v>31</v>
      </c>
      <c r="D15" s="2">
        <v>27</v>
      </c>
      <c r="E15" s="2">
        <v>10</v>
      </c>
      <c r="F15" s="41">
        <f>SUM(D15:E15)</f>
        <v>37</v>
      </c>
      <c r="G15" s="42">
        <f>_xlfn.RANK.EQ(F15,$F$12:$F$97,0)</f>
        <v>34</v>
      </c>
      <c r="H15" s="43">
        <f>E15/F15</f>
        <v>0.27027027027027029</v>
      </c>
      <c r="I15" s="2">
        <f>_xlfn.RANK.EQ(H15,$H$12:$H$97,0)</f>
        <v>54</v>
      </c>
    </row>
    <row r="16" spans="1:13">
      <c r="A16" s="76" t="s">
        <v>32</v>
      </c>
      <c r="B16" s="76" t="s">
        <v>270</v>
      </c>
      <c r="C16" s="76" t="s">
        <v>33</v>
      </c>
      <c r="D16" s="44"/>
      <c r="E16" s="44"/>
      <c r="F16" s="45"/>
      <c r="G16" s="46"/>
      <c r="H16" s="47"/>
      <c r="I16" s="44"/>
    </row>
    <row r="17" spans="1:9">
      <c r="A17" s="76" t="s">
        <v>34</v>
      </c>
      <c r="B17" s="76" t="s">
        <v>270</v>
      </c>
      <c r="C17" s="76" t="s">
        <v>35</v>
      </c>
      <c r="D17" s="44"/>
      <c r="E17" s="44"/>
      <c r="F17" s="45"/>
      <c r="G17" s="46"/>
      <c r="H17" s="47"/>
      <c r="I17" s="44"/>
    </row>
    <row r="18" spans="1:9">
      <c r="A18" s="76" t="s">
        <v>36</v>
      </c>
      <c r="B18" s="76" t="s">
        <v>272</v>
      </c>
      <c r="C18" s="76" t="s">
        <v>37</v>
      </c>
      <c r="D18" s="44"/>
      <c r="E18" s="44"/>
      <c r="F18" s="45"/>
      <c r="G18" s="46"/>
      <c r="H18" s="47"/>
      <c r="I18" s="44"/>
    </row>
    <row r="19" spans="1:9">
      <c r="A19" s="1" t="s">
        <v>38</v>
      </c>
      <c r="B19" s="1" t="s">
        <v>273</v>
      </c>
      <c r="C19" s="1" t="s">
        <v>39</v>
      </c>
      <c r="D19" s="2">
        <v>9</v>
      </c>
      <c r="E19" s="2">
        <v>7</v>
      </c>
      <c r="F19" s="41">
        <f t="shared" ref="F19:F27" si="0">SUM(D19:E19)</f>
        <v>16</v>
      </c>
      <c r="G19" s="42">
        <f t="shared" ref="G19:G27" si="1">_xlfn.RANK.EQ(F19,$F$12:$F$97,0)</f>
        <v>55</v>
      </c>
      <c r="H19" s="43">
        <f t="shared" ref="H19:H27" si="2">E19/F19</f>
        <v>0.4375</v>
      </c>
      <c r="I19" s="2">
        <f t="shared" ref="I19:I27" si="3">_xlfn.RANK.EQ(H19,$H$12:$H$97,0)</f>
        <v>21</v>
      </c>
    </row>
    <row r="20" spans="1:9">
      <c r="A20" s="1" t="s">
        <v>40</v>
      </c>
      <c r="B20" s="1" t="s">
        <v>274</v>
      </c>
      <c r="C20" s="1" t="s">
        <v>41</v>
      </c>
      <c r="D20" s="2">
        <v>9</v>
      </c>
      <c r="E20" s="2">
        <v>7</v>
      </c>
      <c r="F20" s="41">
        <f t="shared" si="0"/>
        <v>16</v>
      </c>
      <c r="G20" s="42">
        <f t="shared" si="1"/>
        <v>55</v>
      </c>
      <c r="H20" s="43">
        <f t="shared" si="2"/>
        <v>0.4375</v>
      </c>
      <c r="I20" s="2">
        <f t="shared" si="3"/>
        <v>21</v>
      </c>
    </row>
    <row r="21" spans="1:9">
      <c r="A21" s="1" t="s">
        <v>42</v>
      </c>
      <c r="B21" s="1" t="s">
        <v>268</v>
      </c>
      <c r="C21" s="1" t="s">
        <v>43</v>
      </c>
      <c r="D21" s="2">
        <v>97</v>
      </c>
      <c r="E21" s="2">
        <v>21</v>
      </c>
      <c r="F21" s="41">
        <f t="shared" si="0"/>
        <v>118</v>
      </c>
      <c r="G21" s="42">
        <f t="shared" si="1"/>
        <v>9</v>
      </c>
      <c r="H21" s="43">
        <f t="shared" si="2"/>
        <v>0.17796610169491525</v>
      </c>
      <c r="I21" s="2">
        <f t="shared" si="3"/>
        <v>57</v>
      </c>
    </row>
    <row r="22" spans="1:9">
      <c r="A22" s="1" t="s">
        <v>44</v>
      </c>
      <c r="B22" s="1" t="s">
        <v>269</v>
      </c>
      <c r="C22" s="1" t="s">
        <v>45</v>
      </c>
      <c r="D22" s="2">
        <v>28</v>
      </c>
      <c r="E22" s="2">
        <v>25</v>
      </c>
      <c r="F22" s="41">
        <f t="shared" si="0"/>
        <v>53</v>
      </c>
      <c r="G22" s="42">
        <f t="shared" si="1"/>
        <v>23</v>
      </c>
      <c r="H22" s="43">
        <f t="shared" si="2"/>
        <v>0.47169811320754718</v>
      </c>
      <c r="I22" s="2">
        <f t="shared" si="3"/>
        <v>16</v>
      </c>
    </row>
    <row r="23" spans="1:9">
      <c r="A23" s="1" t="s">
        <v>46</v>
      </c>
      <c r="B23" s="1" t="s">
        <v>273</v>
      </c>
      <c r="C23" s="1" t="s">
        <v>47</v>
      </c>
      <c r="D23" s="2">
        <v>16</v>
      </c>
      <c r="E23" s="2">
        <v>7</v>
      </c>
      <c r="F23" s="41">
        <f t="shared" si="0"/>
        <v>23</v>
      </c>
      <c r="G23" s="42">
        <f t="shared" si="1"/>
        <v>46</v>
      </c>
      <c r="H23" s="43">
        <f t="shared" si="2"/>
        <v>0.30434782608695654</v>
      </c>
      <c r="I23" s="2">
        <f t="shared" si="3"/>
        <v>50</v>
      </c>
    </row>
    <row r="24" spans="1:9">
      <c r="A24" s="1" t="s">
        <v>48</v>
      </c>
      <c r="B24" s="1" t="s">
        <v>273</v>
      </c>
      <c r="C24" s="1" t="s">
        <v>49</v>
      </c>
      <c r="D24" s="2">
        <v>11</v>
      </c>
      <c r="E24" s="2">
        <v>10</v>
      </c>
      <c r="F24" s="41">
        <f t="shared" si="0"/>
        <v>21</v>
      </c>
      <c r="G24" s="42">
        <f t="shared" si="1"/>
        <v>47</v>
      </c>
      <c r="H24" s="43">
        <f t="shared" si="2"/>
        <v>0.47619047619047616</v>
      </c>
      <c r="I24" s="2">
        <f t="shared" si="3"/>
        <v>15</v>
      </c>
    </row>
    <row r="25" spans="1:9">
      <c r="A25" s="1" t="s">
        <v>50</v>
      </c>
      <c r="B25" s="1" t="s">
        <v>271</v>
      </c>
      <c r="C25" s="1" t="s">
        <v>51</v>
      </c>
      <c r="D25" s="2">
        <v>7</v>
      </c>
      <c r="E25" s="2">
        <v>8</v>
      </c>
      <c r="F25" s="41">
        <f t="shared" si="0"/>
        <v>15</v>
      </c>
      <c r="G25" s="42">
        <f t="shared" si="1"/>
        <v>59</v>
      </c>
      <c r="H25" s="43">
        <f t="shared" si="2"/>
        <v>0.53333333333333333</v>
      </c>
      <c r="I25" s="2">
        <f t="shared" si="3"/>
        <v>8</v>
      </c>
    </row>
    <row r="26" spans="1:9">
      <c r="A26" s="1" t="s">
        <v>52</v>
      </c>
      <c r="B26" s="1" t="s">
        <v>274</v>
      </c>
      <c r="C26" s="1" t="s">
        <v>53</v>
      </c>
      <c r="D26" s="2">
        <v>24</v>
      </c>
      <c r="E26" s="2">
        <v>22</v>
      </c>
      <c r="F26" s="41">
        <f t="shared" si="0"/>
        <v>46</v>
      </c>
      <c r="G26" s="42">
        <f t="shared" si="1"/>
        <v>28</v>
      </c>
      <c r="H26" s="43">
        <f t="shared" si="2"/>
        <v>0.47826086956521741</v>
      </c>
      <c r="I26" s="2">
        <f t="shared" si="3"/>
        <v>14</v>
      </c>
    </row>
    <row r="27" spans="1:9">
      <c r="A27" s="1" t="s">
        <v>54</v>
      </c>
      <c r="B27" s="1" t="s">
        <v>268</v>
      </c>
      <c r="C27" s="1" t="s">
        <v>55</v>
      </c>
      <c r="D27" s="2">
        <v>43</v>
      </c>
      <c r="E27" s="2">
        <v>24</v>
      </c>
      <c r="F27" s="41">
        <f t="shared" si="0"/>
        <v>67</v>
      </c>
      <c r="G27" s="42">
        <f t="shared" si="1"/>
        <v>18</v>
      </c>
      <c r="H27" s="43">
        <f t="shared" si="2"/>
        <v>0.35820895522388058</v>
      </c>
      <c r="I27" s="2">
        <f t="shared" si="3"/>
        <v>42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13</v>
      </c>
      <c r="E29" s="2">
        <v>6</v>
      </c>
      <c r="F29" s="41">
        <f>SUM(D29:E29)</f>
        <v>19</v>
      </c>
      <c r="G29" s="42">
        <f>_xlfn.RANK.EQ(F29,$F$12:$F$97,0)</f>
        <v>52</v>
      </c>
      <c r="H29" s="43">
        <f>E29/F29</f>
        <v>0.31578947368421051</v>
      </c>
      <c r="I29" s="2">
        <f>_xlfn.RANK.EQ(H29,$H$12:$H$97,0)</f>
        <v>47</v>
      </c>
    </row>
    <row r="30" spans="1:9">
      <c r="A30" s="1" t="s">
        <v>60</v>
      </c>
      <c r="B30" s="1" t="s">
        <v>273</v>
      </c>
      <c r="C30" s="1" t="s">
        <v>61</v>
      </c>
      <c r="D30" s="2">
        <v>14</v>
      </c>
      <c r="E30" s="2">
        <v>12</v>
      </c>
      <c r="F30" s="41">
        <f>SUM(D30:E30)</f>
        <v>26</v>
      </c>
      <c r="G30" s="42">
        <f>_xlfn.RANK.EQ(F30,$F$12:$F$97,0)</f>
        <v>42</v>
      </c>
      <c r="H30" s="43">
        <f>E30/F30</f>
        <v>0.46153846153846156</v>
      </c>
      <c r="I30" s="2">
        <f>_xlfn.RANK.EQ(H30,$H$12:$H$97,0)</f>
        <v>18</v>
      </c>
    </row>
    <row r="31" spans="1:9">
      <c r="A31" s="1" t="s">
        <v>62</v>
      </c>
      <c r="B31" s="1" t="s">
        <v>274</v>
      </c>
      <c r="C31" s="1" t="s">
        <v>63</v>
      </c>
      <c r="D31" s="2">
        <v>22</v>
      </c>
      <c r="E31" s="2">
        <v>22</v>
      </c>
      <c r="F31" s="41">
        <f>SUM(D31:E31)</f>
        <v>44</v>
      </c>
      <c r="G31" s="42">
        <f>_xlfn.RANK.EQ(F31,$F$12:$F$97,0)</f>
        <v>31</v>
      </c>
      <c r="H31" s="43">
        <f>E31/F31</f>
        <v>0.5</v>
      </c>
      <c r="I31" s="2">
        <f>_xlfn.RANK.EQ(H31,$H$12:$H$97,0)</f>
        <v>10</v>
      </c>
    </row>
    <row r="32" spans="1:9">
      <c r="A32" s="1" t="s">
        <v>64</v>
      </c>
      <c r="B32" s="1" t="s">
        <v>268</v>
      </c>
      <c r="C32" s="1" t="s">
        <v>65</v>
      </c>
      <c r="D32" s="2">
        <v>29</v>
      </c>
      <c r="E32" s="2">
        <v>17</v>
      </c>
      <c r="F32" s="41">
        <f>SUM(D32:E32)</f>
        <v>46</v>
      </c>
      <c r="G32" s="42">
        <f>_xlfn.RANK.EQ(F32,$F$12:$F$97,0)</f>
        <v>28</v>
      </c>
      <c r="H32" s="43">
        <f>E32/F32</f>
        <v>0.36956521739130432</v>
      </c>
      <c r="I32" s="2">
        <f>_xlfn.RANK.EQ(H32,$H$12:$H$97,0)</f>
        <v>39</v>
      </c>
    </row>
    <row r="33" spans="1:9">
      <c r="A33" s="1" t="s">
        <v>66</v>
      </c>
      <c r="B33" s="1" t="s">
        <v>268</v>
      </c>
      <c r="C33" s="1" t="s">
        <v>67</v>
      </c>
      <c r="D33" s="2">
        <v>192</v>
      </c>
      <c r="E33" s="2">
        <v>134</v>
      </c>
      <c r="F33" s="41">
        <f>SUM(D33:E33)</f>
        <v>326</v>
      </c>
      <c r="G33" s="42">
        <f>_xlfn.RANK.EQ(F33,$F$12:$F$97,0)</f>
        <v>2</v>
      </c>
      <c r="H33" s="43">
        <f>E33/F33</f>
        <v>0.41104294478527609</v>
      </c>
      <c r="I33" s="2">
        <f>_xlfn.RANK.EQ(H33,$H$12:$H$97,0)</f>
        <v>30</v>
      </c>
    </row>
    <row r="34" spans="1:9">
      <c r="A34" s="76" t="s">
        <v>68</v>
      </c>
      <c r="B34" s="76" t="s">
        <v>272</v>
      </c>
      <c r="C34" s="76" t="s">
        <v>69</v>
      </c>
      <c r="D34" s="44"/>
      <c r="E34" s="44"/>
      <c r="F34" s="45"/>
      <c r="G34" s="46"/>
      <c r="H34" s="47"/>
      <c r="I34" s="44"/>
    </row>
    <row r="35" spans="1:9">
      <c r="A35" s="76" t="s">
        <v>70</v>
      </c>
      <c r="B35" s="76" t="s">
        <v>271</v>
      </c>
      <c r="C35" s="76" t="s">
        <v>71</v>
      </c>
      <c r="D35" s="44"/>
      <c r="E35" s="44"/>
      <c r="F35" s="45"/>
      <c r="G35" s="46"/>
      <c r="H35" s="47"/>
      <c r="I35" s="44"/>
    </row>
    <row r="36" spans="1:9">
      <c r="A36" s="76" t="s">
        <v>72</v>
      </c>
      <c r="B36" s="76" t="s">
        <v>271</v>
      </c>
      <c r="C36" s="76" t="s">
        <v>73</v>
      </c>
      <c r="D36" s="44"/>
      <c r="E36" s="44"/>
      <c r="F36" s="45"/>
      <c r="G36" s="46"/>
      <c r="H36" s="47"/>
      <c r="I36" s="44"/>
    </row>
    <row r="37" spans="1:9">
      <c r="A37" s="1" t="s">
        <v>74</v>
      </c>
      <c r="B37" s="1" t="s">
        <v>270</v>
      </c>
      <c r="C37" s="1" t="s">
        <v>75</v>
      </c>
      <c r="D37" s="2">
        <v>31</v>
      </c>
      <c r="E37" s="2">
        <v>4</v>
      </c>
      <c r="F37" s="41">
        <f>SUM(D37:E37)</f>
        <v>35</v>
      </c>
      <c r="G37" s="42">
        <f>_xlfn.RANK.EQ(F37,$F$12:$F$97,0)</f>
        <v>35</v>
      </c>
      <c r="H37" s="43">
        <f>E37/F37</f>
        <v>0.11428571428571428</v>
      </c>
      <c r="I37" s="2">
        <f>_xlfn.RANK.EQ(H37,$H$12:$H$97,0)</f>
        <v>59</v>
      </c>
    </row>
    <row r="38" spans="1:9">
      <c r="A38" s="76" t="s">
        <v>76</v>
      </c>
      <c r="B38" s="76" t="s">
        <v>274</v>
      </c>
      <c r="C38" s="76" t="s">
        <v>77</v>
      </c>
      <c r="D38" s="44"/>
      <c r="E38" s="44"/>
      <c r="F38" s="45"/>
      <c r="G38" s="46"/>
      <c r="H38" s="47"/>
      <c r="I38" s="44"/>
    </row>
    <row r="39" spans="1:9">
      <c r="A39" s="1" t="s">
        <v>78</v>
      </c>
      <c r="B39" s="1" t="s">
        <v>269</v>
      </c>
      <c r="C39" s="1" t="s">
        <v>79</v>
      </c>
      <c r="D39" s="2">
        <v>99</v>
      </c>
      <c r="E39" s="2">
        <v>93</v>
      </c>
      <c r="F39" s="41">
        <f>SUM(D39:E39)</f>
        <v>192</v>
      </c>
      <c r="G39" s="42">
        <f>_xlfn.RANK.EQ(F39,$F$12:$F$97,0)</f>
        <v>3</v>
      </c>
      <c r="H39" s="43">
        <f>E39/F39</f>
        <v>0.484375</v>
      </c>
      <c r="I39" s="2">
        <f>_xlfn.RANK.EQ(H39,$H$12:$H$97,0)</f>
        <v>12</v>
      </c>
    </row>
    <row r="40" spans="1:9">
      <c r="A40" s="1" t="s">
        <v>80</v>
      </c>
      <c r="B40" s="1" t="s">
        <v>270</v>
      </c>
      <c r="C40" s="1" t="s">
        <v>81</v>
      </c>
      <c r="D40" s="2">
        <v>37</v>
      </c>
      <c r="E40" s="2">
        <v>13</v>
      </c>
      <c r="F40" s="41">
        <f>SUM(D40:E40)</f>
        <v>50</v>
      </c>
      <c r="G40" s="42">
        <f>_xlfn.RANK.EQ(F40,$F$12:$F$97,0)</f>
        <v>26</v>
      </c>
      <c r="H40" s="43">
        <f>E40/F40</f>
        <v>0.26</v>
      </c>
      <c r="I40" s="2">
        <f>_xlfn.RANK.EQ(H40,$H$12:$H$97,0)</f>
        <v>55</v>
      </c>
    </row>
    <row r="41" spans="1:9">
      <c r="A41" s="76" t="s">
        <v>82</v>
      </c>
      <c r="B41" s="76" t="s">
        <v>270</v>
      </c>
      <c r="C41" s="76" t="s">
        <v>83</v>
      </c>
      <c r="D41" s="44"/>
      <c r="E41" s="44"/>
      <c r="F41" s="45"/>
      <c r="G41" s="46"/>
      <c r="H41" s="47"/>
      <c r="I41" s="44"/>
    </row>
    <row r="42" spans="1:9">
      <c r="A42" s="1" t="s">
        <v>84</v>
      </c>
      <c r="B42" s="1" t="s">
        <v>271</v>
      </c>
      <c r="C42" s="1" t="s">
        <v>85</v>
      </c>
      <c r="D42" s="2">
        <v>73</v>
      </c>
      <c r="E42" s="2">
        <v>61</v>
      </c>
      <c r="F42" s="41">
        <f>SUM(D42:E42)</f>
        <v>134</v>
      </c>
      <c r="G42" s="42">
        <f>_xlfn.RANK.EQ(F42,$F$12:$F$97,0)</f>
        <v>7</v>
      </c>
      <c r="H42" s="43">
        <f>E42/F42</f>
        <v>0.45522388059701491</v>
      </c>
      <c r="I42" s="2">
        <f>_xlfn.RANK.EQ(H42,$H$12:$H$97,0)</f>
        <v>20</v>
      </c>
    </row>
    <row r="43" spans="1:9">
      <c r="A43" s="76" t="s">
        <v>86</v>
      </c>
      <c r="B43" s="76" t="s">
        <v>275</v>
      </c>
      <c r="C43" s="76" t="s">
        <v>87</v>
      </c>
      <c r="D43" s="44"/>
      <c r="E43" s="44"/>
      <c r="F43" s="45"/>
      <c r="G43" s="46"/>
      <c r="H43" s="47"/>
      <c r="I43" s="44"/>
    </row>
    <row r="44" spans="1:9">
      <c r="A44" s="76" t="s">
        <v>88</v>
      </c>
      <c r="B44" s="76" t="s">
        <v>270</v>
      </c>
      <c r="C44" s="76" t="s">
        <v>89</v>
      </c>
      <c r="D44" s="44"/>
      <c r="E44" s="44"/>
      <c r="F44" s="45"/>
      <c r="G44" s="46"/>
      <c r="H44" s="47"/>
      <c r="I44" s="44"/>
    </row>
    <row r="45" spans="1:9">
      <c r="A45" s="1" t="s">
        <v>90</v>
      </c>
      <c r="B45" s="1" t="s">
        <v>274</v>
      </c>
      <c r="C45" s="1" t="s">
        <v>91</v>
      </c>
      <c r="D45" s="2">
        <v>35</v>
      </c>
      <c r="E45" s="2">
        <v>26</v>
      </c>
      <c r="F45" s="41">
        <f>SUM(D45:E45)</f>
        <v>61</v>
      </c>
      <c r="G45" s="42">
        <f>_xlfn.RANK.EQ(F45,$F$12:$F$97,0)</f>
        <v>20</v>
      </c>
      <c r="H45" s="43">
        <f>E45/F45</f>
        <v>0.42622950819672129</v>
      </c>
      <c r="I45" s="2">
        <f>_xlfn.RANK.EQ(H45,$H$12:$H$97,0)</f>
        <v>27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46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20</v>
      </c>
      <c r="E47" s="2">
        <v>1</v>
      </c>
      <c r="F47" s="41">
        <f>SUM(D47:E47)</f>
        <v>21</v>
      </c>
      <c r="G47" s="42">
        <f>_xlfn.RANK.EQ(F47,$F$12:$F$97,0)</f>
        <v>47</v>
      </c>
      <c r="H47" s="43">
        <f>E47/F47</f>
        <v>4.7619047619047616E-2</v>
      </c>
      <c r="I47" s="2">
        <f>_xlfn.RANK.EQ(H47,$H$12:$H$97,0)</f>
        <v>60</v>
      </c>
    </row>
    <row r="48" spans="1:9">
      <c r="A48" s="76" t="s">
        <v>96</v>
      </c>
      <c r="B48" s="76" t="s">
        <v>270</v>
      </c>
      <c r="C48" s="76" t="s">
        <v>97</v>
      </c>
      <c r="D48" s="44"/>
      <c r="E48" s="44"/>
      <c r="F48" s="45"/>
      <c r="G48" s="46"/>
      <c r="H48" s="47"/>
      <c r="I48" s="44"/>
    </row>
    <row r="49" spans="1:9">
      <c r="A49" s="1" t="s">
        <v>98</v>
      </c>
      <c r="B49" s="1" t="s">
        <v>269</v>
      </c>
      <c r="C49" s="1" t="s">
        <v>99</v>
      </c>
      <c r="D49" s="2">
        <v>107</v>
      </c>
      <c r="E49" s="2">
        <v>82</v>
      </c>
      <c r="F49" s="41">
        <f>SUM(D49:E49)</f>
        <v>189</v>
      </c>
      <c r="G49" s="42">
        <f>_xlfn.RANK.EQ(F49,$F$12:$F$97,0)</f>
        <v>4</v>
      </c>
      <c r="H49" s="43">
        <f>E49/F49</f>
        <v>0.43386243386243384</v>
      </c>
      <c r="I49" s="2">
        <f>_xlfn.RANK.EQ(H49,$H$12:$H$97,0)</f>
        <v>23</v>
      </c>
    </row>
    <row r="50" spans="1:9">
      <c r="A50" s="1" t="s">
        <v>100</v>
      </c>
      <c r="B50" s="1" t="s">
        <v>273</v>
      </c>
      <c r="C50" s="1" t="s">
        <v>101</v>
      </c>
      <c r="D50" s="2">
        <v>11</v>
      </c>
      <c r="E50" s="2">
        <v>5</v>
      </c>
      <c r="F50" s="41">
        <f>SUM(D50:E50)</f>
        <v>16</v>
      </c>
      <c r="G50" s="42">
        <f>_xlfn.RANK.EQ(F50,$F$12:$F$97,0)</f>
        <v>55</v>
      </c>
      <c r="H50" s="43">
        <f>E50/F50</f>
        <v>0.3125</v>
      </c>
      <c r="I50" s="2">
        <f>_xlfn.RANK.EQ(H50,$H$12:$H$97,0)</f>
        <v>48</v>
      </c>
    </row>
    <row r="51" spans="1:9">
      <c r="A51" s="1" t="s">
        <v>102</v>
      </c>
      <c r="B51" s="1" t="s">
        <v>273</v>
      </c>
      <c r="C51" s="1" t="s">
        <v>103</v>
      </c>
      <c r="D51" s="2">
        <v>16</v>
      </c>
      <c r="E51" s="2">
        <v>14</v>
      </c>
      <c r="F51" s="41">
        <f>SUM(D51:E51)</f>
        <v>30</v>
      </c>
      <c r="G51" s="42">
        <f>_xlfn.RANK.EQ(F51,$F$12:$F$97,0)</f>
        <v>38</v>
      </c>
      <c r="H51" s="43">
        <f>E51/F51</f>
        <v>0.46666666666666667</v>
      </c>
      <c r="I51" s="2">
        <f>_xlfn.RANK.EQ(H51,$H$12:$H$97,0)</f>
        <v>17</v>
      </c>
    </row>
    <row r="52" spans="1:9">
      <c r="A52" s="76" t="s">
        <v>104</v>
      </c>
      <c r="B52" s="76" t="s">
        <v>275</v>
      </c>
      <c r="C52" s="76" t="s">
        <v>105</v>
      </c>
      <c r="D52" s="44"/>
      <c r="E52" s="44"/>
      <c r="F52" s="45"/>
      <c r="G52" s="46"/>
      <c r="H52" s="47"/>
      <c r="I52" s="44"/>
    </row>
    <row r="53" spans="1:9">
      <c r="A53" s="1" t="s">
        <v>106</v>
      </c>
      <c r="B53" s="1" t="s">
        <v>273</v>
      </c>
      <c r="C53" s="1" t="s">
        <v>107</v>
      </c>
      <c r="D53" s="2">
        <v>35</v>
      </c>
      <c r="E53" s="2">
        <v>36</v>
      </c>
      <c r="F53" s="41">
        <f>SUM(D53:E53)</f>
        <v>71</v>
      </c>
      <c r="G53" s="42">
        <f>_xlfn.RANK.EQ(F53,$F$12:$F$97,0)</f>
        <v>15</v>
      </c>
      <c r="H53" s="43">
        <f>E53/F53</f>
        <v>0.50704225352112675</v>
      </c>
      <c r="I53" s="2">
        <f>_xlfn.RANK.EQ(H53,$H$12:$H$97,0)</f>
        <v>9</v>
      </c>
    </row>
    <row r="54" spans="1:9">
      <c r="A54" s="1" t="s">
        <v>108</v>
      </c>
      <c r="B54" s="1" t="s">
        <v>273</v>
      </c>
      <c r="C54" s="1" t="s">
        <v>109</v>
      </c>
      <c r="D54" s="2">
        <v>20</v>
      </c>
      <c r="E54" s="2">
        <v>9</v>
      </c>
      <c r="F54" s="41">
        <f>SUM(D54:E54)</f>
        <v>29</v>
      </c>
      <c r="G54" s="42">
        <f>_xlfn.RANK.EQ(F54,$F$12:$F$97,0)</f>
        <v>40</v>
      </c>
      <c r="H54" s="43">
        <f>E54/F54</f>
        <v>0.31034482758620691</v>
      </c>
      <c r="I54" s="2">
        <f>_xlfn.RANK.EQ(H54,$H$12:$H$97,0)</f>
        <v>49</v>
      </c>
    </row>
    <row r="55" spans="1:9">
      <c r="A55" s="1" t="s">
        <v>110</v>
      </c>
      <c r="B55" s="1" t="s">
        <v>273</v>
      </c>
      <c r="C55" s="1" t="s">
        <v>111</v>
      </c>
      <c r="D55" s="2">
        <v>17</v>
      </c>
      <c r="E55" s="2">
        <v>13</v>
      </c>
      <c r="F55" s="41">
        <f>SUM(D55:E55)</f>
        <v>30</v>
      </c>
      <c r="G55" s="42">
        <f>_xlfn.RANK.EQ(F55,$F$12:$F$97,0)</f>
        <v>38</v>
      </c>
      <c r="H55" s="43">
        <f>E55/F55</f>
        <v>0.43333333333333335</v>
      </c>
      <c r="I55" s="2">
        <f>_xlfn.RANK.EQ(H55,$H$12:$H$97,0)</f>
        <v>24</v>
      </c>
    </row>
    <row r="56" spans="1:9">
      <c r="A56" s="1" t="s">
        <v>112</v>
      </c>
      <c r="B56" s="1" t="s">
        <v>273</v>
      </c>
      <c r="C56" s="1" t="s">
        <v>113</v>
      </c>
      <c r="D56" s="2">
        <v>24</v>
      </c>
      <c r="E56" s="2">
        <v>9</v>
      </c>
      <c r="F56" s="41">
        <f>SUM(D56:E56)</f>
        <v>33</v>
      </c>
      <c r="G56" s="42">
        <f>_xlfn.RANK.EQ(F56,$F$12:$F$97,0)</f>
        <v>37</v>
      </c>
      <c r="H56" s="43">
        <f>E56/F56</f>
        <v>0.27272727272727271</v>
      </c>
      <c r="I56" s="2">
        <f>_xlfn.RANK.EQ(H56,$H$12:$H$97,0)</f>
        <v>53</v>
      </c>
    </row>
    <row r="57" spans="1:9">
      <c r="A57" s="1" t="s">
        <v>114</v>
      </c>
      <c r="B57" s="1" t="s">
        <v>274</v>
      </c>
      <c r="C57" s="1" t="s">
        <v>115</v>
      </c>
      <c r="D57" s="2">
        <v>30</v>
      </c>
      <c r="E57" s="2">
        <v>19</v>
      </c>
      <c r="F57" s="41">
        <f>SUM(D57:E57)</f>
        <v>49</v>
      </c>
      <c r="G57" s="42">
        <f>_xlfn.RANK.EQ(F57,$F$12:$F$97,0)</f>
        <v>27</v>
      </c>
      <c r="H57" s="43">
        <f>E57/F57</f>
        <v>0.38775510204081631</v>
      </c>
      <c r="I57" s="2">
        <f>_xlfn.RANK.EQ(H57,$H$12:$H$97,0)</f>
        <v>36</v>
      </c>
    </row>
    <row r="58" spans="1:9">
      <c r="A58" s="76" t="s">
        <v>116</v>
      </c>
      <c r="B58" s="76" t="s">
        <v>272</v>
      </c>
      <c r="C58" s="76" t="s">
        <v>117</v>
      </c>
      <c r="D58" s="44"/>
      <c r="E58" s="44"/>
      <c r="F58" s="45"/>
      <c r="G58" s="46"/>
      <c r="H58" s="47"/>
      <c r="I58" s="44"/>
    </row>
    <row r="59" spans="1:9">
      <c r="A59" s="1" t="s">
        <v>118</v>
      </c>
      <c r="B59" s="1" t="s">
        <v>268</v>
      </c>
      <c r="C59" s="1" t="s">
        <v>119</v>
      </c>
      <c r="D59" s="2">
        <v>35</v>
      </c>
      <c r="E59" s="2">
        <v>19</v>
      </c>
      <c r="F59" s="41">
        <f>SUM(D59:E59)</f>
        <v>54</v>
      </c>
      <c r="G59" s="42">
        <f>_xlfn.RANK.EQ(F59,$F$12:$F$97,0)</f>
        <v>22</v>
      </c>
      <c r="H59" s="43">
        <f>E59/F59</f>
        <v>0.35185185185185186</v>
      </c>
      <c r="I59" s="2">
        <f>_xlfn.RANK.EQ(H59,$H$12:$H$97,0)</f>
        <v>43</v>
      </c>
    </row>
    <row r="60" spans="1:9">
      <c r="A60" s="76" t="s">
        <v>120</v>
      </c>
      <c r="B60" s="76" t="s">
        <v>270</v>
      </c>
      <c r="C60" s="76" t="s">
        <v>121</v>
      </c>
      <c r="D60" s="44"/>
      <c r="E60" s="44"/>
      <c r="F60" s="45"/>
      <c r="G60" s="46"/>
      <c r="H60" s="47"/>
      <c r="I60" s="44"/>
    </row>
    <row r="61" spans="1:9">
      <c r="A61" s="1" t="s">
        <v>122</v>
      </c>
      <c r="B61" s="1" t="s">
        <v>269</v>
      </c>
      <c r="C61" s="1" t="s">
        <v>123</v>
      </c>
      <c r="D61" s="2">
        <v>42</v>
      </c>
      <c r="E61" s="2">
        <v>27</v>
      </c>
      <c r="F61" s="41">
        <f>SUM(D61:E61)</f>
        <v>69</v>
      </c>
      <c r="G61" s="42">
        <f>_xlfn.RANK.EQ(F61,$F$12:$F$97,0)</f>
        <v>16</v>
      </c>
      <c r="H61" s="43">
        <f>E61/F61</f>
        <v>0.39130434782608697</v>
      </c>
      <c r="I61" s="2">
        <f>_xlfn.RANK.EQ(H61,$H$12:$H$97,0)</f>
        <v>34</v>
      </c>
    </row>
    <row r="62" spans="1:9">
      <c r="A62" s="76" t="s">
        <v>124</v>
      </c>
      <c r="B62" s="76" t="s">
        <v>270</v>
      </c>
      <c r="C62" s="76" t="s">
        <v>125</v>
      </c>
      <c r="D62" s="44"/>
      <c r="E62" s="44"/>
      <c r="F62" s="45"/>
      <c r="G62" s="46"/>
      <c r="H62" s="47"/>
      <c r="I62" s="44"/>
    </row>
    <row r="63" spans="1:9">
      <c r="A63" s="1" t="s">
        <v>126</v>
      </c>
      <c r="B63" s="1" t="s">
        <v>273</v>
      </c>
      <c r="C63" s="1" t="s">
        <v>127</v>
      </c>
      <c r="D63" s="2">
        <v>11</v>
      </c>
      <c r="E63" s="2">
        <v>8</v>
      </c>
      <c r="F63" s="41">
        <f>SUM(D63:E63)</f>
        <v>19</v>
      </c>
      <c r="G63" s="42">
        <f>_xlfn.RANK.EQ(F63,$F$12:$F$97,0)</f>
        <v>52</v>
      </c>
      <c r="H63" s="43">
        <f>E63/F63</f>
        <v>0.42105263157894735</v>
      </c>
      <c r="I63" s="2">
        <f>_xlfn.RANK.EQ(H63,$H$12:$H$97,0)</f>
        <v>28</v>
      </c>
    </row>
    <row r="64" spans="1:9">
      <c r="A64" s="1" t="s">
        <v>128</v>
      </c>
      <c r="B64" s="1" t="s">
        <v>271</v>
      </c>
      <c r="C64" s="1" t="s">
        <v>129</v>
      </c>
      <c r="D64" s="2">
        <v>14</v>
      </c>
      <c r="E64" s="2">
        <v>12</v>
      </c>
      <c r="F64" s="41">
        <f>SUM(D64:E64)</f>
        <v>26</v>
      </c>
      <c r="G64" s="42">
        <f>_xlfn.RANK.EQ(F64,$F$12:$F$97,0)</f>
        <v>42</v>
      </c>
      <c r="H64" s="43">
        <f>E64/F64</f>
        <v>0.46153846153846156</v>
      </c>
      <c r="I64" s="2">
        <f>_xlfn.RANK.EQ(H64,$H$12:$H$97,0)</f>
        <v>18</v>
      </c>
    </row>
    <row r="65" spans="1:9">
      <c r="A65" s="76" t="s">
        <v>130</v>
      </c>
      <c r="B65" s="76" t="s">
        <v>272</v>
      </c>
      <c r="C65" s="76" t="s">
        <v>131</v>
      </c>
      <c r="D65" s="44"/>
      <c r="E65" s="44"/>
      <c r="F65" s="45"/>
      <c r="G65" s="46"/>
      <c r="H65" s="47"/>
      <c r="I65" s="44"/>
    </row>
    <row r="66" spans="1:9">
      <c r="A66" s="1" t="s">
        <v>132</v>
      </c>
      <c r="B66" s="1" t="s">
        <v>268</v>
      </c>
      <c r="C66" s="1" t="s">
        <v>133</v>
      </c>
      <c r="D66" s="2">
        <v>216</v>
      </c>
      <c r="E66" s="2">
        <v>121</v>
      </c>
      <c r="F66" s="41">
        <f>SUM(D66:E66)</f>
        <v>337</v>
      </c>
      <c r="G66" s="42">
        <f>_xlfn.RANK.EQ(F66,$F$12:$F$97,0)</f>
        <v>1</v>
      </c>
      <c r="H66" s="43">
        <f>E66/F66</f>
        <v>0.35905044510385759</v>
      </c>
      <c r="I66" s="2">
        <f>_xlfn.RANK.EQ(H66,$H$12:$H$97,0)</f>
        <v>41</v>
      </c>
    </row>
    <row r="67" spans="1:9">
      <c r="A67" s="1" t="s">
        <v>134</v>
      </c>
      <c r="B67" s="1" t="s">
        <v>269</v>
      </c>
      <c r="C67" s="1" t="s">
        <v>135</v>
      </c>
      <c r="D67" s="2">
        <v>53</v>
      </c>
      <c r="E67" s="2">
        <v>31</v>
      </c>
      <c r="F67" s="41">
        <f>SUM(D67:E67)</f>
        <v>84</v>
      </c>
      <c r="G67" s="42">
        <f>_xlfn.RANK.EQ(F67,$F$12:$F$97,0)</f>
        <v>13</v>
      </c>
      <c r="H67" s="43">
        <f>E67/F67</f>
        <v>0.36904761904761907</v>
      </c>
      <c r="I67" s="2">
        <f>_xlfn.RANK.EQ(H67,$H$12:$H$97,0)</f>
        <v>40</v>
      </c>
    </row>
    <row r="68" spans="1:9">
      <c r="A68" s="76" t="s">
        <v>136</v>
      </c>
      <c r="B68" s="76" t="s">
        <v>270</v>
      </c>
      <c r="C68" s="76" t="s">
        <v>137</v>
      </c>
      <c r="D68" s="44"/>
      <c r="E68" s="44"/>
      <c r="F68" s="45"/>
      <c r="G68" s="46"/>
      <c r="H68" s="47"/>
      <c r="I68" s="44"/>
    </row>
    <row r="69" spans="1:9">
      <c r="A69" s="1" t="s">
        <v>138</v>
      </c>
      <c r="B69" s="1" t="s">
        <v>268</v>
      </c>
      <c r="C69" s="1" t="s">
        <v>139</v>
      </c>
      <c r="D69" s="2">
        <v>58</v>
      </c>
      <c r="E69" s="2">
        <v>23</v>
      </c>
      <c r="F69" s="41">
        <f>SUM(D69:E69)</f>
        <v>81</v>
      </c>
      <c r="G69" s="42">
        <f>_xlfn.RANK.EQ(F69,$F$12:$F$97,0)</f>
        <v>14</v>
      </c>
      <c r="H69" s="43">
        <f>E69/F69</f>
        <v>0.2839506172839506</v>
      </c>
      <c r="I69" s="2">
        <f>_xlfn.RANK.EQ(H69,$H$12:$H$97,0)</f>
        <v>52</v>
      </c>
    </row>
    <row r="70" spans="1:9">
      <c r="A70" s="1" t="s">
        <v>140</v>
      </c>
      <c r="B70" s="1" t="s">
        <v>269</v>
      </c>
      <c r="C70" s="1" t="s">
        <v>141</v>
      </c>
      <c r="D70" s="2">
        <v>64</v>
      </c>
      <c r="E70" s="2">
        <v>40</v>
      </c>
      <c r="F70" s="41">
        <f>SUM(D70:E70)</f>
        <v>104</v>
      </c>
      <c r="G70" s="42">
        <f>_xlfn.RANK.EQ(F70,$F$12:$F$97,0)</f>
        <v>11</v>
      </c>
      <c r="H70" s="43">
        <f>E70/F70</f>
        <v>0.38461538461538464</v>
      </c>
      <c r="I70" s="2">
        <f>_xlfn.RANK.EQ(H70,$H$12:$H$97,0)</f>
        <v>37</v>
      </c>
    </row>
    <row r="71" spans="1:9">
      <c r="A71" s="1" t="s">
        <v>142</v>
      </c>
      <c r="B71" s="1" t="s">
        <v>268</v>
      </c>
      <c r="C71" s="1" t="s">
        <v>143</v>
      </c>
      <c r="D71" s="2">
        <v>100</v>
      </c>
      <c r="E71" s="2">
        <v>40</v>
      </c>
      <c r="F71" s="41">
        <f>SUM(D71:E71)</f>
        <v>140</v>
      </c>
      <c r="G71" s="42">
        <f>_xlfn.RANK.EQ(F71,$F$12:$F$97,0)</f>
        <v>6</v>
      </c>
      <c r="H71" s="43">
        <f>E71/F71</f>
        <v>0.2857142857142857</v>
      </c>
      <c r="I71" s="2">
        <f>_xlfn.RANK.EQ(H71,$H$12:$H$97,0)</f>
        <v>51</v>
      </c>
    </row>
    <row r="72" spans="1:9">
      <c r="A72" s="1" t="s">
        <v>144</v>
      </c>
      <c r="B72" s="1" t="s">
        <v>269</v>
      </c>
      <c r="C72" s="1" t="s">
        <v>145</v>
      </c>
      <c r="D72" s="2">
        <v>76</v>
      </c>
      <c r="E72" s="2">
        <v>39</v>
      </c>
      <c r="F72" s="41">
        <f>SUM(D72:E72)</f>
        <v>115</v>
      </c>
      <c r="G72" s="42">
        <f>_xlfn.RANK.EQ(F72,$F$12:$F$97,0)</f>
        <v>10</v>
      </c>
      <c r="H72" s="43">
        <f>E72/F72</f>
        <v>0.33913043478260868</v>
      </c>
      <c r="I72" s="2">
        <f>_xlfn.RANK.EQ(H72,$H$12:$H$97,0)</f>
        <v>44</v>
      </c>
    </row>
    <row r="73" spans="1:9">
      <c r="A73" s="1" t="s">
        <v>146</v>
      </c>
      <c r="B73" s="1" t="s">
        <v>269</v>
      </c>
      <c r="C73" s="1" t="s">
        <v>147</v>
      </c>
      <c r="D73" s="2">
        <v>26</v>
      </c>
      <c r="E73" s="2">
        <v>18</v>
      </c>
      <c r="F73" s="41">
        <f>SUM(D73:E73)</f>
        <v>44</v>
      </c>
      <c r="G73" s="42">
        <f>_xlfn.RANK.EQ(F73,$F$12:$F$97,0)</f>
        <v>31</v>
      </c>
      <c r="H73" s="43">
        <f>E73/F73</f>
        <v>0.40909090909090912</v>
      </c>
      <c r="I73" s="2">
        <f>_xlfn.RANK.EQ(H73,$H$12:$H$97,0)</f>
        <v>32</v>
      </c>
    </row>
    <row r="74" spans="1:9">
      <c r="A74" s="76" t="s">
        <v>148</v>
      </c>
      <c r="B74" s="76" t="s">
        <v>274</v>
      </c>
      <c r="C74" s="76" t="s">
        <v>149</v>
      </c>
      <c r="D74" s="44"/>
      <c r="E74" s="44"/>
      <c r="F74" s="45"/>
      <c r="G74" s="46"/>
      <c r="H74" s="47"/>
      <c r="I74" s="44"/>
    </row>
    <row r="75" spans="1:9">
      <c r="A75" s="76" t="s">
        <v>150</v>
      </c>
      <c r="B75" s="76" t="s">
        <v>275</v>
      </c>
      <c r="C75" s="76" t="s">
        <v>151</v>
      </c>
      <c r="D75" s="44"/>
      <c r="E75" s="44"/>
      <c r="F75" s="45"/>
      <c r="G75" s="46"/>
      <c r="H75" s="47"/>
      <c r="I75" s="44"/>
    </row>
    <row r="76" spans="1:9">
      <c r="A76" s="1" t="s">
        <v>152</v>
      </c>
      <c r="B76" s="1" t="s">
        <v>274</v>
      </c>
      <c r="C76" s="1" t="s">
        <v>153</v>
      </c>
      <c r="D76" s="2">
        <v>25</v>
      </c>
      <c r="E76" s="2">
        <v>15</v>
      </c>
      <c r="F76" s="41">
        <f>SUM(D76:E76)</f>
        <v>40</v>
      </c>
      <c r="G76" s="42">
        <f>_xlfn.RANK.EQ(F76,$F$12:$F$97,0)</f>
        <v>33</v>
      </c>
      <c r="H76" s="43">
        <f>E76/F76</f>
        <v>0.375</v>
      </c>
      <c r="I76" s="2">
        <f>_xlfn.RANK.EQ(H76,$H$12:$H$97,0)</f>
        <v>38</v>
      </c>
    </row>
    <row r="77" spans="1:9">
      <c r="A77" s="76" t="s">
        <v>154</v>
      </c>
      <c r="B77" s="76" t="s">
        <v>273</v>
      </c>
      <c r="C77" s="76" t="s">
        <v>155</v>
      </c>
      <c r="D77" s="44"/>
      <c r="E77" s="44"/>
      <c r="F77" s="45"/>
      <c r="G77" s="46"/>
      <c r="H77" s="47"/>
      <c r="I77" s="44"/>
    </row>
    <row r="78" spans="1:9">
      <c r="A78" s="1" t="s">
        <v>156</v>
      </c>
      <c r="B78" s="1" t="s">
        <v>273</v>
      </c>
      <c r="C78" s="1" t="s">
        <v>157</v>
      </c>
      <c r="D78" s="2">
        <v>12</v>
      </c>
      <c r="E78" s="2">
        <v>9</v>
      </c>
      <c r="F78" s="41">
        <f>SUM(D78:E78)</f>
        <v>21</v>
      </c>
      <c r="G78" s="42">
        <f>_xlfn.RANK.EQ(F78,$F$12:$F$97,0)</f>
        <v>47</v>
      </c>
      <c r="H78" s="43">
        <f>E78/F78</f>
        <v>0.42857142857142855</v>
      </c>
      <c r="I78" s="2">
        <f>_xlfn.RANK.EQ(H78,$H$12:$H$97,0)</f>
        <v>25</v>
      </c>
    </row>
    <row r="79" spans="1:9">
      <c r="A79" s="1" t="s">
        <v>158</v>
      </c>
      <c r="B79" s="1" t="s">
        <v>268</v>
      </c>
      <c r="C79" s="1" t="s">
        <v>159</v>
      </c>
      <c r="D79" s="2">
        <v>33</v>
      </c>
      <c r="E79" s="2">
        <v>23</v>
      </c>
      <c r="F79" s="41">
        <f>SUM(D79:E79)</f>
        <v>56</v>
      </c>
      <c r="G79" s="42">
        <f>_xlfn.RANK.EQ(F79,$F$12:$F$97,0)</f>
        <v>21</v>
      </c>
      <c r="H79" s="43">
        <f>E79/F79</f>
        <v>0.4107142857142857</v>
      </c>
      <c r="I79" s="2">
        <f>_xlfn.RANK.EQ(H79,$H$12:$H$97,0)</f>
        <v>31</v>
      </c>
    </row>
    <row r="80" spans="1:9">
      <c r="A80" s="1" t="s">
        <v>160</v>
      </c>
      <c r="B80" s="1" t="s">
        <v>268</v>
      </c>
      <c r="C80" s="1" t="s">
        <v>161</v>
      </c>
      <c r="D80" s="2">
        <v>34</v>
      </c>
      <c r="E80" s="2">
        <v>17</v>
      </c>
      <c r="F80" s="41">
        <f>SUM(D80:E80)</f>
        <v>51</v>
      </c>
      <c r="G80" s="42">
        <f>_xlfn.RANK.EQ(F80,$F$12:$F$97,0)</f>
        <v>24</v>
      </c>
      <c r="H80" s="43">
        <f>E80/F80</f>
        <v>0.33333333333333331</v>
      </c>
      <c r="I80" s="2">
        <f>_xlfn.RANK.EQ(H80,$H$12:$H$97,0)</f>
        <v>45</v>
      </c>
    </row>
    <row r="81" spans="1:9">
      <c r="A81" s="1" t="s">
        <v>162</v>
      </c>
      <c r="B81" s="1" t="s">
        <v>273</v>
      </c>
      <c r="C81" s="1" t="s">
        <v>163</v>
      </c>
      <c r="D81" s="2">
        <v>16</v>
      </c>
      <c r="E81" s="2">
        <v>8</v>
      </c>
      <c r="F81" s="41">
        <f>SUM(D81:E81)</f>
        <v>24</v>
      </c>
      <c r="G81" s="42">
        <f>_xlfn.RANK.EQ(F81,$F$12:$F$97,0)</f>
        <v>44</v>
      </c>
      <c r="H81" s="43">
        <f>E81/F81</f>
        <v>0.33333333333333331</v>
      </c>
      <c r="I81" s="2">
        <f>_xlfn.RANK.EQ(H81,$H$12:$H$97,0)</f>
        <v>45</v>
      </c>
    </row>
    <row r="82" spans="1:9">
      <c r="A82" s="76" t="s">
        <v>164</v>
      </c>
      <c r="B82" s="76" t="s">
        <v>273</v>
      </c>
      <c r="C82" s="76" t="s">
        <v>165</v>
      </c>
      <c r="D82" s="44"/>
      <c r="E82" s="44"/>
      <c r="F82" s="45"/>
      <c r="G82" s="46"/>
      <c r="H82" s="47"/>
      <c r="I82" s="44"/>
    </row>
    <row r="83" spans="1:9">
      <c r="A83" s="1" t="s">
        <v>166</v>
      </c>
      <c r="B83" s="1" t="s">
        <v>269</v>
      </c>
      <c r="C83" s="1" t="s">
        <v>167</v>
      </c>
      <c r="D83" s="2">
        <v>74</v>
      </c>
      <c r="E83" s="2">
        <v>52</v>
      </c>
      <c r="F83" s="41">
        <f>SUM(D83:E83)</f>
        <v>126</v>
      </c>
      <c r="G83" s="42">
        <f>_xlfn.RANK.EQ(F83,$F$12:$F$97,0)</f>
        <v>8</v>
      </c>
      <c r="H83" s="43">
        <f>E83/F83</f>
        <v>0.41269841269841268</v>
      </c>
      <c r="I83" s="2">
        <f>_xlfn.RANK.EQ(H83,$H$12:$H$97,0)</f>
        <v>29</v>
      </c>
    </row>
    <row r="84" spans="1:9">
      <c r="A84" s="1" t="s">
        <v>168</v>
      </c>
      <c r="B84" s="1" t="s">
        <v>273</v>
      </c>
      <c r="C84" s="1" t="s">
        <v>169</v>
      </c>
      <c r="D84" s="2">
        <v>31</v>
      </c>
      <c r="E84" s="2">
        <v>20</v>
      </c>
      <c r="F84" s="41">
        <f>SUM(D84:E84)</f>
        <v>51</v>
      </c>
      <c r="G84" s="42">
        <f>_xlfn.RANK.EQ(F84,$F$12:$F$97,0)</f>
        <v>24</v>
      </c>
      <c r="H84" s="43">
        <f>E84/F84</f>
        <v>0.39215686274509803</v>
      </c>
      <c r="I84" s="2">
        <f>_xlfn.RANK.EQ(H84,$H$12:$H$97,0)</f>
        <v>33</v>
      </c>
    </row>
    <row r="85" spans="1:9">
      <c r="A85" s="1" t="s">
        <v>170</v>
      </c>
      <c r="B85" s="1" t="s">
        <v>273</v>
      </c>
      <c r="C85" s="1" t="s">
        <v>171</v>
      </c>
      <c r="D85" s="2">
        <v>33</v>
      </c>
      <c r="E85" s="2">
        <v>31</v>
      </c>
      <c r="F85" s="41">
        <f>SUM(D85:E85)</f>
        <v>64</v>
      </c>
      <c r="G85" s="42">
        <f>_xlfn.RANK.EQ(F85,$F$12:$F$97,0)</f>
        <v>19</v>
      </c>
      <c r="H85" s="43">
        <f>E85/F85</f>
        <v>0.484375</v>
      </c>
      <c r="I85" s="2">
        <f>_xlfn.RANK.EQ(H85,$H$12:$H$97,0)</f>
        <v>12</v>
      </c>
    </row>
    <row r="86" spans="1:9">
      <c r="A86" s="13" t="s">
        <v>172</v>
      </c>
      <c r="B86" s="13" t="s">
        <v>273</v>
      </c>
      <c r="C86" s="13" t="s">
        <v>173</v>
      </c>
      <c r="D86" s="48">
        <v>5</v>
      </c>
      <c r="E86" s="48">
        <v>6</v>
      </c>
      <c r="F86" s="49">
        <f>SUM(D86:E86)</f>
        <v>11</v>
      </c>
      <c r="G86" s="50">
        <f>_xlfn.RANK.EQ(F86,$F$12:$F$97,0)</f>
        <v>60</v>
      </c>
      <c r="H86" s="51">
        <f>E86/F86</f>
        <v>0.54545454545454541</v>
      </c>
      <c r="I86" s="48">
        <f>_xlfn.RANK.EQ(H86,$H$12:$H$97,0)</f>
        <v>6</v>
      </c>
    </row>
    <row r="87" spans="1:9">
      <c r="A87" s="76" t="s">
        <v>174</v>
      </c>
      <c r="B87" s="76" t="s">
        <v>270</v>
      </c>
      <c r="C87" s="76" t="s">
        <v>175</v>
      </c>
      <c r="D87" s="44"/>
      <c r="E87" s="44"/>
      <c r="F87" s="45"/>
      <c r="G87" s="46"/>
      <c r="H87" s="47"/>
      <c r="I87" s="44"/>
    </row>
    <row r="88" spans="1:9">
      <c r="A88" s="1" t="s">
        <v>176</v>
      </c>
      <c r="B88" s="1" t="s">
        <v>269</v>
      </c>
      <c r="C88" s="1" t="s">
        <v>177</v>
      </c>
      <c r="D88" s="2">
        <v>19</v>
      </c>
      <c r="E88" s="2">
        <v>26</v>
      </c>
      <c r="F88" s="41">
        <f t="shared" ref="F88:F95" si="4">SUM(D88:E88)</f>
        <v>45</v>
      </c>
      <c r="G88" s="42">
        <f t="shared" ref="G88:G95" si="5">_xlfn.RANK.EQ(F88,$F$12:$F$97,0)</f>
        <v>30</v>
      </c>
      <c r="H88" s="43">
        <f t="shared" ref="H88:H95" si="6">E88/F88</f>
        <v>0.57777777777777772</v>
      </c>
      <c r="I88" s="2">
        <f t="shared" ref="I88:I95" si="7">_xlfn.RANK.EQ(H88,$H$12:$H$97,0)</f>
        <v>4</v>
      </c>
    </row>
    <row r="89" spans="1:9">
      <c r="A89" s="1" t="s">
        <v>178</v>
      </c>
      <c r="B89" s="1" t="s">
        <v>268</v>
      </c>
      <c r="C89" s="1" t="s">
        <v>179</v>
      </c>
      <c r="D89" s="2">
        <v>88</v>
      </c>
      <c r="E89" s="2">
        <v>56</v>
      </c>
      <c r="F89" s="41">
        <f t="shared" si="4"/>
        <v>144</v>
      </c>
      <c r="G89" s="42">
        <f t="shared" si="5"/>
        <v>5</v>
      </c>
      <c r="H89" s="43">
        <f t="shared" si="6"/>
        <v>0.3888888888888889</v>
      </c>
      <c r="I89" s="2">
        <f t="shared" si="7"/>
        <v>35</v>
      </c>
    </row>
    <row r="90" spans="1:9">
      <c r="A90" s="1" t="s">
        <v>180</v>
      </c>
      <c r="B90" s="1" t="s">
        <v>273</v>
      </c>
      <c r="C90" s="1" t="s">
        <v>181</v>
      </c>
      <c r="D90" s="2">
        <v>7</v>
      </c>
      <c r="E90" s="2">
        <v>9</v>
      </c>
      <c r="F90" s="41">
        <f t="shared" si="4"/>
        <v>16</v>
      </c>
      <c r="G90" s="42">
        <f t="shared" si="5"/>
        <v>55</v>
      </c>
      <c r="H90" s="43">
        <f t="shared" si="6"/>
        <v>0.5625</v>
      </c>
      <c r="I90" s="2">
        <f t="shared" si="7"/>
        <v>5</v>
      </c>
    </row>
    <row r="91" spans="1:9">
      <c r="A91" s="1" t="s">
        <v>182</v>
      </c>
      <c r="B91" s="1" t="s">
        <v>273</v>
      </c>
      <c r="C91" s="1" t="s">
        <v>183</v>
      </c>
      <c r="D91" s="2">
        <v>10</v>
      </c>
      <c r="E91" s="2">
        <v>10</v>
      </c>
      <c r="F91" s="41">
        <f t="shared" si="4"/>
        <v>20</v>
      </c>
      <c r="G91" s="42">
        <f t="shared" si="5"/>
        <v>51</v>
      </c>
      <c r="H91" s="43">
        <f t="shared" si="6"/>
        <v>0.5</v>
      </c>
      <c r="I91" s="2">
        <f t="shared" si="7"/>
        <v>10</v>
      </c>
    </row>
    <row r="92" spans="1:9">
      <c r="A92" s="1" t="s">
        <v>184</v>
      </c>
      <c r="B92" s="1" t="s">
        <v>273</v>
      </c>
      <c r="C92" s="1" t="s">
        <v>185</v>
      </c>
      <c r="D92" s="2">
        <v>9</v>
      </c>
      <c r="E92" s="2">
        <v>15</v>
      </c>
      <c r="F92" s="41">
        <f t="shared" si="4"/>
        <v>24</v>
      </c>
      <c r="G92" s="42">
        <f t="shared" si="5"/>
        <v>44</v>
      </c>
      <c r="H92" s="43">
        <f t="shared" si="6"/>
        <v>0.625</v>
      </c>
      <c r="I92" s="2">
        <f t="shared" si="7"/>
        <v>1</v>
      </c>
    </row>
    <row r="93" spans="1:9">
      <c r="A93" s="1" t="s">
        <v>186</v>
      </c>
      <c r="B93" s="1" t="s">
        <v>273</v>
      </c>
      <c r="C93" s="1" t="s">
        <v>187</v>
      </c>
      <c r="D93" s="2">
        <v>15</v>
      </c>
      <c r="E93" s="2">
        <v>2</v>
      </c>
      <c r="F93" s="41">
        <f t="shared" si="4"/>
        <v>17</v>
      </c>
      <c r="G93" s="42">
        <f t="shared" si="5"/>
        <v>54</v>
      </c>
      <c r="H93" s="43">
        <f t="shared" si="6"/>
        <v>0.11764705882352941</v>
      </c>
      <c r="I93" s="2">
        <f t="shared" si="7"/>
        <v>58</v>
      </c>
    </row>
    <row r="94" spans="1:9">
      <c r="A94" s="1" t="s">
        <v>188</v>
      </c>
      <c r="B94" s="1" t="s">
        <v>273</v>
      </c>
      <c r="C94" s="1" t="s">
        <v>189</v>
      </c>
      <c r="D94" s="2">
        <v>8</v>
      </c>
      <c r="E94" s="2">
        <v>13</v>
      </c>
      <c r="F94" s="41">
        <f t="shared" si="4"/>
        <v>21</v>
      </c>
      <c r="G94" s="42">
        <f t="shared" si="5"/>
        <v>47</v>
      </c>
      <c r="H94" s="43">
        <f t="shared" si="6"/>
        <v>0.61904761904761907</v>
      </c>
      <c r="I94" s="2">
        <f t="shared" si="7"/>
        <v>2</v>
      </c>
    </row>
    <row r="95" spans="1:9">
      <c r="A95" s="1" t="s">
        <v>190</v>
      </c>
      <c r="B95" s="1" t="s">
        <v>273</v>
      </c>
      <c r="C95" s="1" t="s">
        <v>191</v>
      </c>
      <c r="D95" s="2">
        <v>16</v>
      </c>
      <c r="E95" s="2">
        <v>19</v>
      </c>
      <c r="F95" s="41">
        <f t="shared" si="4"/>
        <v>35</v>
      </c>
      <c r="G95" s="42">
        <f t="shared" si="5"/>
        <v>35</v>
      </c>
      <c r="H95" s="43">
        <f t="shared" si="6"/>
        <v>0.54285714285714282</v>
      </c>
      <c r="I95" s="2">
        <f t="shared" si="7"/>
        <v>7</v>
      </c>
    </row>
    <row r="96" spans="1:9">
      <c r="A96" s="76" t="s">
        <v>192</v>
      </c>
      <c r="B96" s="76" t="s">
        <v>270</v>
      </c>
      <c r="C96" s="76" t="s">
        <v>193</v>
      </c>
      <c r="D96" s="44"/>
      <c r="E96" s="44"/>
      <c r="F96" s="45"/>
      <c r="G96" s="46"/>
      <c r="H96" s="47"/>
      <c r="I96" s="44"/>
    </row>
    <row r="97" spans="1:9">
      <c r="A97" s="1" t="s">
        <v>194</v>
      </c>
      <c r="B97" s="1" t="s">
        <v>273</v>
      </c>
      <c r="C97" s="1" t="s">
        <v>195</v>
      </c>
      <c r="D97" s="2">
        <v>12</v>
      </c>
      <c r="E97" s="2">
        <v>17</v>
      </c>
      <c r="F97" s="41">
        <f>SUM(D97:E97)</f>
        <v>29</v>
      </c>
      <c r="G97" s="42">
        <f>_xlfn.RANK.EQ(F97,$F$12:$F$97,0)</f>
        <v>40</v>
      </c>
      <c r="H97" s="43">
        <f>E97/F97</f>
        <v>0.58620689655172409</v>
      </c>
      <c r="I97" s="2">
        <f>_xlfn.RANK.EQ(H97,$H$12:$H$97,0)</f>
        <v>3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2349</v>
      </c>
      <c r="E99" s="267">
        <f t="shared" ref="E99:F99" si="8">SUM(E12:E97)</f>
        <v>1496</v>
      </c>
      <c r="F99" s="268">
        <f t="shared" si="8"/>
        <v>3845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A4617AA1-AD52-4228-B082-EA86AF87C665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94827-A367-4393-ADC3-D0D31FC38205}">
  <sheetPr>
    <tabColor theme="9"/>
  </sheetPr>
  <dimension ref="A1:M99"/>
  <sheetViews>
    <sheetView view="pageBreakPreview" zoomScaleNormal="100" zoomScaleSheetLayoutView="10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/>
  <cols>
    <col min="1" max="1" width="15" bestFit="1" customWidth="1"/>
    <col min="2" max="2" width="5.75" customWidth="1"/>
    <col min="3" max="3" width="29.375" bestFit="1" customWidth="1"/>
    <col min="4" max="6" width="9.5" style="22" bestFit="1" customWidth="1"/>
    <col min="7" max="10" width="9" style="22"/>
    <col min="11" max="11" width="11.625" style="22" bestFit="1" customWidth="1"/>
    <col min="12" max="13" width="9" style="22"/>
  </cols>
  <sheetData>
    <row r="1" spans="1:13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 s="78" t="s">
        <v>197</v>
      </c>
      <c r="L1"/>
      <c r="M1"/>
    </row>
    <row r="2" spans="1:13" ht="24" customHeight="1">
      <c r="A2" s="3" t="s">
        <v>421</v>
      </c>
      <c r="B2" s="3"/>
      <c r="C2" s="3"/>
      <c r="D2"/>
      <c r="E2"/>
      <c r="F2"/>
      <c r="G2"/>
      <c r="H2"/>
      <c r="I2"/>
      <c r="J2"/>
      <c r="K2" s="12"/>
      <c r="L2"/>
      <c r="M2"/>
    </row>
    <row r="3" spans="1:13" ht="24" customHeight="1">
      <c r="A3" s="3" t="s">
        <v>422</v>
      </c>
      <c r="C3" s="3"/>
      <c r="D3"/>
      <c r="E3"/>
      <c r="F3"/>
      <c r="G3"/>
      <c r="H3"/>
      <c r="I3"/>
      <c r="J3"/>
      <c r="K3" s="12"/>
      <c r="L3"/>
      <c r="M3"/>
    </row>
    <row r="4" spans="1:13" ht="14.25" thickBot="1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>
      <c r="C5" s="87" t="s">
        <v>15</v>
      </c>
      <c r="D5" s="16" t="s">
        <v>0</v>
      </c>
      <c r="E5" s="17" t="s">
        <v>1</v>
      </c>
      <c r="F5" s="18" t="s">
        <v>16</v>
      </c>
      <c r="G5" s="19" t="s">
        <v>17</v>
      </c>
      <c r="H5" s="20" t="s">
        <v>18</v>
      </c>
      <c r="I5" s="21" t="s">
        <v>19</v>
      </c>
    </row>
    <row r="6" spans="1:13">
      <c r="C6" s="23" t="s">
        <v>3</v>
      </c>
      <c r="D6" s="52">
        <f>INDEX(D12:D97,MATCH(C6,C12:C97,0),0)</f>
        <v>7</v>
      </c>
      <c r="E6" s="53">
        <f>INDEX(E12:E97,MATCH(C6,C12:C97,0),0)</f>
        <v>7</v>
      </c>
      <c r="F6" s="53">
        <f>SUM(D6:E6)</f>
        <v>14</v>
      </c>
      <c r="G6" s="54">
        <f>_xlfn.RANK.EQ(F6,$F$12:$F$97,0)</f>
        <v>56</v>
      </c>
      <c r="H6" s="55">
        <f>E6/F6</f>
        <v>0.5</v>
      </c>
      <c r="I6" s="56">
        <f>_xlfn.RANK.EQ(H6,$H$12:$H$97,0)</f>
        <v>8</v>
      </c>
    </row>
    <row r="7" spans="1:13">
      <c r="C7" s="24" t="s">
        <v>20</v>
      </c>
      <c r="D7" s="97">
        <f>ROUND(SUMIF($B$12:$B$97,"G",D12:D97)/(COUNTIFS(B12:B97,"G",D12:D97,"&lt;&gt;")),1)</f>
        <v>15.8</v>
      </c>
      <c r="E7" s="98">
        <f>ROUND(SUMIF($B$12:$B$97,"G",E12:E97)/(COUNTIFS(B12:B97,"G",D12:D97,"&lt;&gt;")),1)</f>
        <v>12.6</v>
      </c>
      <c r="F7" s="98">
        <f>ROUND(SUM(D7:E7),1)</f>
        <v>28.4</v>
      </c>
      <c r="G7" s="26"/>
      <c r="H7" s="27">
        <f>E7/F7</f>
        <v>0.44366197183098594</v>
      </c>
      <c r="I7" s="28"/>
    </row>
    <row r="8" spans="1:13" ht="14.25" thickBot="1">
      <c r="C8" s="29" t="s">
        <v>21</v>
      </c>
      <c r="D8" s="99">
        <f>ROUND(AVERAGE(D12:D97),1)</f>
        <v>39.6</v>
      </c>
      <c r="E8" s="100">
        <f>ROUND(AVERAGE(E12:E97),1)</f>
        <v>24.5</v>
      </c>
      <c r="F8" s="100">
        <f>ROUND(SUM(D8:E8),1)</f>
        <v>64.099999999999994</v>
      </c>
      <c r="G8" s="32"/>
      <c r="H8" s="33">
        <f>E8/F8</f>
        <v>0.38221528861154447</v>
      </c>
      <c r="I8" s="34"/>
    </row>
    <row r="9" spans="1:13" ht="14.25" thickBot="1"/>
    <row r="10" spans="1:13" ht="21" customHeight="1">
      <c r="D10" s="353" t="str" cm="1">
        <f t="array" aca="1" ref="D10" ca="1">RIGHT(CELL("filename",A1),4)&amp;"年度（基準日：５月１日）"</f>
        <v>2024年度（基準日：５月１日）</v>
      </c>
      <c r="E10" s="354"/>
      <c r="F10" s="354"/>
      <c r="G10" s="354"/>
      <c r="H10" s="354"/>
      <c r="I10" s="355"/>
    </row>
    <row r="11" spans="1:13" ht="27">
      <c r="A11" s="298" t="s">
        <v>22</v>
      </c>
      <c r="B11" s="35" t="s">
        <v>23</v>
      </c>
      <c r="C11" s="298" t="s">
        <v>15</v>
      </c>
      <c r="D11" s="36" t="s">
        <v>0</v>
      </c>
      <c r="E11" s="36" t="s">
        <v>1</v>
      </c>
      <c r="F11" s="37" t="s">
        <v>16</v>
      </c>
      <c r="G11" s="38" t="s">
        <v>17</v>
      </c>
      <c r="H11" s="39" t="s">
        <v>18</v>
      </c>
      <c r="I11" s="40" t="s">
        <v>19</v>
      </c>
    </row>
    <row r="12" spans="1:13">
      <c r="A12" s="1" t="s">
        <v>24</v>
      </c>
      <c r="B12" s="1" t="s">
        <v>268</v>
      </c>
      <c r="C12" s="1" t="s">
        <v>25</v>
      </c>
      <c r="D12" s="2">
        <v>69</v>
      </c>
      <c r="E12" s="2">
        <v>29</v>
      </c>
      <c r="F12" s="41">
        <f>SUM(D12:E12)</f>
        <v>98</v>
      </c>
      <c r="G12" s="42">
        <f>_xlfn.RANK.EQ(F12,$F$12:$F$97,0)</f>
        <v>12</v>
      </c>
      <c r="H12" s="43">
        <f>E12/F12</f>
        <v>0.29591836734693877</v>
      </c>
      <c r="I12" s="2">
        <f>_xlfn.RANK.EQ(H12,$H$12:$H$97,0)</f>
        <v>48</v>
      </c>
    </row>
    <row r="13" spans="1:13">
      <c r="A13" s="1" t="s">
        <v>26</v>
      </c>
      <c r="B13" s="1" t="s">
        <v>269</v>
      </c>
      <c r="C13" s="1" t="s">
        <v>27</v>
      </c>
      <c r="D13" s="2">
        <v>43</v>
      </c>
      <c r="E13" s="2">
        <v>20</v>
      </c>
      <c r="F13" s="41">
        <f>SUM(D13:E13)</f>
        <v>63</v>
      </c>
      <c r="G13" s="42">
        <f>_xlfn.RANK.EQ(F13,$F$12:$F$97,0)</f>
        <v>21</v>
      </c>
      <c r="H13" s="43">
        <f>E13/F13</f>
        <v>0.31746031746031744</v>
      </c>
      <c r="I13" s="2">
        <f>_xlfn.RANK.EQ(H13,$H$12:$H$97,0)</f>
        <v>43</v>
      </c>
    </row>
    <row r="14" spans="1:13">
      <c r="A14" s="76" t="s">
        <v>28</v>
      </c>
      <c r="B14" s="76" t="s">
        <v>270</v>
      </c>
      <c r="C14" s="76" t="s">
        <v>29</v>
      </c>
      <c r="D14" s="44"/>
      <c r="E14" s="44"/>
      <c r="F14" s="45"/>
      <c r="G14" s="46"/>
      <c r="H14" s="47"/>
      <c r="I14" s="44"/>
    </row>
    <row r="15" spans="1:13">
      <c r="A15" s="1" t="s">
        <v>30</v>
      </c>
      <c r="B15" s="1" t="s">
        <v>271</v>
      </c>
      <c r="C15" s="1" t="s">
        <v>31</v>
      </c>
      <c r="D15" s="2">
        <v>27</v>
      </c>
      <c r="E15" s="2">
        <v>10</v>
      </c>
      <c r="F15" s="41">
        <f>SUM(D15:E15)</f>
        <v>37</v>
      </c>
      <c r="G15" s="42">
        <f>_xlfn.RANK.EQ(F15,$F$12:$F$97,0)</f>
        <v>34</v>
      </c>
      <c r="H15" s="43">
        <f>E15/F15</f>
        <v>0.27027027027027029</v>
      </c>
      <c r="I15" s="2">
        <f>_xlfn.RANK.EQ(H15,$H$12:$H$97,0)</f>
        <v>53</v>
      </c>
    </row>
    <row r="16" spans="1:13">
      <c r="A16" s="76" t="s">
        <v>32</v>
      </c>
      <c r="B16" s="76" t="s">
        <v>270</v>
      </c>
      <c r="C16" s="76" t="s">
        <v>33</v>
      </c>
      <c r="D16" s="44"/>
      <c r="E16" s="44"/>
      <c r="F16" s="45"/>
      <c r="G16" s="46"/>
      <c r="H16" s="47"/>
      <c r="I16" s="44"/>
    </row>
    <row r="17" spans="1:9">
      <c r="A17" s="76" t="s">
        <v>34</v>
      </c>
      <c r="B17" s="76" t="s">
        <v>270</v>
      </c>
      <c r="C17" s="76" t="s">
        <v>35</v>
      </c>
      <c r="D17" s="44"/>
      <c r="E17" s="44"/>
      <c r="F17" s="45"/>
      <c r="G17" s="46"/>
      <c r="H17" s="47"/>
      <c r="I17" s="44"/>
    </row>
    <row r="18" spans="1:9">
      <c r="A18" s="76" t="s">
        <v>36</v>
      </c>
      <c r="B18" s="76" t="s">
        <v>272</v>
      </c>
      <c r="C18" s="76" t="s">
        <v>37</v>
      </c>
      <c r="D18" s="44"/>
      <c r="E18" s="44"/>
      <c r="F18" s="45"/>
      <c r="G18" s="46"/>
      <c r="H18" s="47"/>
      <c r="I18" s="44"/>
    </row>
    <row r="19" spans="1:9">
      <c r="A19" s="1" t="s">
        <v>38</v>
      </c>
      <c r="B19" s="1" t="s">
        <v>273</v>
      </c>
      <c r="C19" s="1" t="s">
        <v>39</v>
      </c>
      <c r="D19" s="2">
        <v>12</v>
      </c>
      <c r="E19" s="2">
        <v>8</v>
      </c>
      <c r="F19" s="41">
        <f t="shared" ref="F19:F27" si="0">SUM(D19:E19)</f>
        <v>20</v>
      </c>
      <c r="G19" s="42">
        <f t="shared" ref="G19:G27" si="1">_xlfn.RANK.EQ(F19,$F$12:$F$97,0)</f>
        <v>49</v>
      </c>
      <c r="H19" s="43">
        <f t="shared" ref="H19:H27" si="2">E19/F19</f>
        <v>0.4</v>
      </c>
      <c r="I19" s="2">
        <f t="shared" ref="I19:I27" si="3">_xlfn.RANK.EQ(H19,$H$12:$H$97,0)</f>
        <v>27</v>
      </c>
    </row>
    <row r="20" spans="1:9">
      <c r="A20" s="1" t="s">
        <v>40</v>
      </c>
      <c r="B20" s="1" t="s">
        <v>274</v>
      </c>
      <c r="C20" s="1" t="s">
        <v>41</v>
      </c>
      <c r="D20" s="2">
        <v>4</v>
      </c>
      <c r="E20" s="2">
        <v>10</v>
      </c>
      <c r="F20" s="41">
        <f t="shared" si="0"/>
        <v>14</v>
      </c>
      <c r="G20" s="42">
        <f t="shared" si="1"/>
        <v>56</v>
      </c>
      <c r="H20" s="43">
        <f t="shared" si="2"/>
        <v>0.7142857142857143</v>
      </c>
      <c r="I20" s="2">
        <f t="shared" si="3"/>
        <v>2</v>
      </c>
    </row>
    <row r="21" spans="1:9">
      <c r="A21" s="1" t="s">
        <v>42</v>
      </c>
      <c r="B21" s="1" t="s">
        <v>268</v>
      </c>
      <c r="C21" s="1" t="s">
        <v>43</v>
      </c>
      <c r="D21" s="2">
        <v>93</v>
      </c>
      <c r="E21" s="2">
        <v>31</v>
      </c>
      <c r="F21" s="41">
        <f t="shared" si="0"/>
        <v>124</v>
      </c>
      <c r="G21" s="42">
        <f t="shared" si="1"/>
        <v>9</v>
      </c>
      <c r="H21" s="43">
        <f t="shared" si="2"/>
        <v>0.25</v>
      </c>
      <c r="I21" s="2">
        <f t="shared" si="3"/>
        <v>58</v>
      </c>
    </row>
    <row r="22" spans="1:9">
      <c r="A22" s="1" t="s">
        <v>44</v>
      </c>
      <c r="B22" s="1" t="s">
        <v>269</v>
      </c>
      <c r="C22" s="1" t="s">
        <v>45</v>
      </c>
      <c r="D22" s="2">
        <v>39</v>
      </c>
      <c r="E22" s="2">
        <v>25</v>
      </c>
      <c r="F22" s="41">
        <f t="shared" si="0"/>
        <v>64</v>
      </c>
      <c r="G22" s="42">
        <f t="shared" si="1"/>
        <v>19</v>
      </c>
      <c r="H22" s="43">
        <f t="shared" si="2"/>
        <v>0.390625</v>
      </c>
      <c r="I22" s="2">
        <f t="shared" si="3"/>
        <v>31</v>
      </c>
    </row>
    <row r="23" spans="1:9">
      <c r="A23" s="1" t="s">
        <v>46</v>
      </c>
      <c r="B23" s="1" t="s">
        <v>273</v>
      </c>
      <c r="C23" s="1" t="s">
        <v>47</v>
      </c>
      <c r="D23" s="2">
        <v>13</v>
      </c>
      <c r="E23" s="2">
        <v>6</v>
      </c>
      <c r="F23" s="41">
        <f t="shared" si="0"/>
        <v>19</v>
      </c>
      <c r="G23" s="42">
        <f t="shared" si="1"/>
        <v>51</v>
      </c>
      <c r="H23" s="43">
        <f t="shared" si="2"/>
        <v>0.31578947368421051</v>
      </c>
      <c r="I23" s="2">
        <f t="shared" si="3"/>
        <v>44</v>
      </c>
    </row>
    <row r="24" spans="1:9">
      <c r="A24" s="1" t="s">
        <v>48</v>
      </c>
      <c r="B24" s="1" t="s">
        <v>273</v>
      </c>
      <c r="C24" s="1" t="s">
        <v>49</v>
      </c>
      <c r="D24" s="2">
        <v>12</v>
      </c>
      <c r="E24" s="2">
        <v>7</v>
      </c>
      <c r="F24" s="41">
        <f t="shared" si="0"/>
        <v>19</v>
      </c>
      <c r="G24" s="42">
        <f t="shared" si="1"/>
        <v>51</v>
      </c>
      <c r="H24" s="43">
        <f t="shared" si="2"/>
        <v>0.36842105263157893</v>
      </c>
      <c r="I24" s="2">
        <f t="shared" si="3"/>
        <v>36</v>
      </c>
    </row>
    <row r="25" spans="1:9">
      <c r="A25" s="1" t="s">
        <v>50</v>
      </c>
      <c r="B25" s="1" t="s">
        <v>271</v>
      </c>
      <c r="C25" s="1" t="s">
        <v>51</v>
      </c>
      <c r="D25" s="2">
        <v>2</v>
      </c>
      <c r="E25" s="2">
        <v>6</v>
      </c>
      <c r="F25" s="41">
        <f t="shared" si="0"/>
        <v>8</v>
      </c>
      <c r="G25" s="42">
        <f t="shared" si="1"/>
        <v>60</v>
      </c>
      <c r="H25" s="43">
        <f t="shared" si="2"/>
        <v>0.75</v>
      </c>
      <c r="I25" s="2">
        <f t="shared" si="3"/>
        <v>1</v>
      </c>
    </row>
    <row r="26" spans="1:9">
      <c r="A26" s="1" t="s">
        <v>52</v>
      </c>
      <c r="B26" s="1" t="s">
        <v>274</v>
      </c>
      <c r="C26" s="1" t="s">
        <v>53</v>
      </c>
      <c r="D26" s="2">
        <v>29</v>
      </c>
      <c r="E26" s="2">
        <v>11</v>
      </c>
      <c r="F26" s="41">
        <f t="shared" si="0"/>
        <v>40</v>
      </c>
      <c r="G26" s="42">
        <f t="shared" si="1"/>
        <v>32</v>
      </c>
      <c r="H26" s="43">
        <f t="shared" si="2"/>
        <v>0.27500000000000002</v>
      </c>
      <c r="I26" s="2">
        <f t="shared" si="3"/>
        <v>52</v>
      </c>
    </row>
    <row r="27" spans="1:9">
      <c r="A27" s="1" t="s">
        <v>54</v>
      </c>
      <c r="B27" s="1" t="s">
        <v>268</v>
      </c>
      <c r="C27" s="1" t="s">
        <v>55</v>
      </c>
      <c r="D27" s="2">
        <v>52</v>
      </c>
      <c r="E27" s="2">
        <v>19</v>
      </c>
      <c r="F27" s="41">
        <f t="shared" si="0"/>
        <v>71</v>
      </c>
      <c r="G27" s="42">
        <f t="shared" si="1"/>
        <v>16</v>
      </c>
      <c r="H27" s="43">
        <f t="shared" si="2"/>
        <v>0.26760563380281688</v>
      </c>
      <c r="I27" s="2">
        <f t="shared" si="3"/>
        <v>54</v>
      </c>
    </row>
    <row r="28" spans="1:9">
      <c r="A28" s="76" t="s">
        <v>56</v>
      </c>
      <c r="B28" s="76" t="s">
        <v>271</v>
      </c>
      <c r="C28" s="76" t="s">
        <v>57</v>
      </c>
      <c r="D28" s="44"/>
      <c r="E28" s="44"/>
      <c r="F28" s="45"/>
      <c r="G28" s="46"/>
      <c r="H28" s="47"/>
      <c r="I28" s="44"/>
    </row>
    <row r="29" spans="1:9">
      <c r="A29" s="1" t="s">
        <v>58</v>
      </c>
      <c r="B29" s="1" t="s">
        <v>274</v>
      </c>
      <c r="C29" s="1" t="s">
        <v>59</v>
      </c>
      <c r="D29" s="2">
        <v>12</v>
      </c>
      <c r="E29" s="2">
        <v>7</v>
      </c>
      <c r="F29" s="41">
        <f>SUM(D29:E29)</f>
        <v>19</v>
      </c>
      <c r="G29" s="42">
        <f>_xlfn.RANK.EQ(F29,$F$12:$F$97,0)</f>
        <v>51</v>
      </c>
      <c r="H29" s="43">
        <f>E29/F29</f>
        <v>0.36842105263157893</v>
      </c>
      <c r="I29" s="2">
        <f>_xlfn.RANK.EQ(H29,$H$12:$H$97,0)</f>
        <v>36</v>
      </c>
    </row>
    <row r="30" spans="1:9">
      <c r="A30" s="1" t="s">
        <v>60</v>
      </c>
      <c r="B30" s="1" t="s">
        <v>273</v>
      </c>
      <c r="C30" s="1" t="s">
        <v>61</v>
      </c>
      <c r="D30" s="2">
        <v>9</v>
      </c>
      <c r="E30" s="2">
        <v>16</v>
      </c>
      <c r="F30" s="41">
        <f>SUM(D30:E30)</f>
        <v>25</v>
      </c>
      <c r="G30" s="42">
        <f>_xlfn.RANK.EQ(F30,$F$12:$F$97,0)</f>
        <v>42</v>
      </c>
      <c r="H30" s="43">
        <f>E30/F30</f>
        <v>0.64</v>
      </c>
      <c r="I30" s="2">
        <f>_xlfn.RANK.EQ(H30,$H$12:$H$97,0)</f>
        <v>3</v>
      </c>
    </row>
    <row r="31" spans="1:9">
      <c r="A31" s="1" t="s">
        <v>62</v>
      </c>
      <c r="B31" s="1" t="s">
        <v>274</v>
      </c>
      <c r="C31" s="1" t="s">
        <v>63</v>
      </c>
      <c r="D31" s="2">
        <v>29</v>
      </c>
      <c r="E31" s="2">
        <v>22</v>
      </c>
      <c r="F31" s="41">
        <f>SUM(D31:E31)</f>
        <v>51</v>
      </c>
      <c r="G31" s="42">
        <f>_xlfn.RANK.EQ(F31,$F$12:$F$97,0)</f>
        <v>24</v>
      </c>
      <c r="H31" s="43">
        <f>E31/F31</f>
        <v>0.43137254901960786</v>
      </c>
      <c r="I31" s="2">
        <f>_xlfn.RANK.EQ(H31,$H$12:$H$97,0)</f>
        <v>21</v>
      </c>
    </row>
    <row r="32" spans="1:9">
      <c r="A32" s="1" t="s">
        <v>64</v>
      </c>
      <c r="B32" s="1" t="s">
        <v>268</v>
      </c>
      <c r="C32" s="1" t="s">
        <v>65</v>
      </c>
      <c r="D32" s="2">
        <v>52</v>
      </c>
      <c r="E32" s="2">
        <v>16</v>
      </c>
      <c r="F32" s="41">
        <f>SUM(D32:E32)</f>
        <v>68</v>
      </c>
      <c r="G32" s="42">
        <f>_xlfn.RANK.EQ(F32,$F$12:$F$97,0)</f>
        <v>18</v>
      </c>
      <c r="H32" s="43">
        <f>E32/F32</f>
        <v>0.23529411764705882</v>
      </c>
      <c r="I32" s="2">
        <f>_xlfn.RANK.EQ(H32,$H$12:$H$97,0)</f>
        <v>59</v>
      </c>
    </row>
    <row r="33" spans="1:9">
      <c r="A33" s="1" t="s">
        <v>66</v>
      </c>
      <c r="B33" s="1" t="s">
        <v>268</v>
      </c>
      <c r="C33" s="1" t="s">
        <v>67</v>
      </c>
      <c r="D33" s="2">
        <v>206</v>
      </c>
      <c r="E33" s="2">
        <v>117</v>
      </c>
      <c r="F33" s="41">
        <f>SUM(D33:E33)</f>
        <v>323</v>
      </c>
      <c r="G33" s="42">
        <f>_xlfn.RANK.EQ(F33,$F$12:$F$97,0)</f>
        <v>1</v>
      </c>
      <c r="H33" s="43">
        <f>E33/F33</f>
        <v>0.36222910216718268</v>
      </c>
      <c r="I33" s="2">
        <f>_xlfn.RANK.EQ(H33,$H$12:$H$97,0)</f>
        <v>38</v>
      </c>
    </row>
    <row r="34" spans="1:9">
      <c r="A34" s="76" t="s">
        <v>68</v>
      </c>
      <c r="B34" s="76" t="s">
        <v>272</v>
      </c>
      <c r="C34" s="76" t="s">
        <v>69</v>
      </c>
      <c r="D34" s="44"/>
      <c r="E34" s="44"/>
      <c r="F34" s="45"/>
      <c r="G34" s="46"/>
      <c r="H34" s="47"/>
      <c r="I34" s="44"/>
    </row>
    <row r="35" spans="1:9">
      <c r="A35" s="76" t="s">
        <v>70</v>
      </c>
      <c r="B35" s="76" t="s">
        <v>271</v>
      </c>
      <c r="C35" s="76" t="s">
        <v>71</v>
      </c>
      <c r="D35" s="44"/>
      <c r="E35" s="44"/>
      <c r="F35" s="45"/>
      <c r="G35" s="46"/>
      <c r="H35" s="47"/>
      <c r="I35" s="44"/>
    </row>
    <row r="36" spans="1:9">
      <c r="A36" s="76" t="s">
        <v>72</v>
      </c>
      <c r="B36" s="76" t="s">
        <v>271</v>
      </c>
      <c r="C36" s="76" t="s">
        <v>73</v>
      </c>
      <c r="D36" s="44"/>
      <c r="E36" s="44"/>
      <c r="F36" s="45"/>
      <c r="G36" s="46"/>
      <c r="H36" s="47"/>
      <c r="I36" s="44"/>
    </row>
    <row r="37" spans="1:9">
      <c r="A37" s="1" t="s">
        <v>74</v>
      </c>
      <c r="B37" s="1" t="s">
        <v>270</v>
      </c>
      <c r="C37" s="1" t="s">
        <v>75</v>
      </c>
      <c r="D37" s="2">
        <v>16</v>
      </c>
      <c r="E37" s="2">
        <v>8</v>
      </c>
      <c r="F37" s="41">
        <f>SUM(D37:E37)</f>
        <v>24</v>
      </c>
      <c r="G37" s="42">
        <f>_xlfn.RANK.EQ(F37,$F$12:$F$97,0)</f>
        <v>43</v>
      </c>
      <c r="H37" s="43">
        <f>E37/F37</f>
        <v>0.33333333333333331</v>
      </c>
      <c r="I37" s="2">
        <f>_xlfn.RANK.EQ(H37,$H$12:$H$97,0)</f>
        <v>42</v>
      </c>
    </row>
    <row r="38" spans="1:9">
      <c r="A38" s="76" t="s">
        <v>76</v>
      </c>
      <c r="B38" s="76" t="s">
        <v>274</v>
      </c>
      <c r="C38" s="76" t="s">
        <v>77</v>
      </c>
      <c r="D38" s="44"/>
      <c r="E38" s="44"/>
      <c r="F38" s="45"/>
      <c r="G38" s="46"/>
      <c r="H38" s="47"/>
      <c r="I38" s="44"/>
    </row>
    <row r="39" spans="1:9">
      <c r="A39" s="1" t="s">
        <v>78</v>
      </c>
      <c r="B39" s="1" t="s">
        <v>269</v>
      </c>
      <c r="C39" s="1" t="s">
        <v>79</v>
      </c>
      <c r="D39" s="2">
        <v>110</v>
      </c>
      <c r="E39" s="2">
        <v>103</v>
      </c>
      <c r="F39" s="41">
        <f>SUM(D39:E39)</f>
        <v>213</v>
      </c>
      <c r="G39" s="42">
        <f>_xlfn.RANK.EQ(F39,$F$12:$F$97,0)</f>
        <v>3</v>
      </c>
      <c r="H39" s="43">
        <f>E39/F39</f>
        <v>0.48356807511737088</v>
      </c>
      <c r="I39" s="2">
        <f>_xlfn.RANK.EQ(H39,$H$12:$H$97,0)</f>
        <v>13</v>
      </c>
    </row>
    <row r="40" spans="1:9">
      <c r="A40" s="1" t="s">
        <v>80</v>
      </c>
      <c r="B40" s="1" t="s">
        <v>270</v>
      </c>
      <c r="C40" s="1" t="s">
        <v>81</v>
      </c>
      <c r="D40" s="2">
        <v>31</v>
      </c>
      <c r="E40" s="2">
        <v>12</v>
      </c>
      <c r="F40" s="41">
        <f>SUM(D40:E40)</f>
        <v>43</v>
      </c>
      <c r="G40" s="42">
        <f>_xlfn.RANK.EQ(F40,$F$12:$F$97,0)</f>
        <v>30</v>
      </c>
      <c r="H40" s="43">
        <f>E40/F40</f>
        <v>0.27906976744186046</v>
      </c>
      <c r="I40" s="2">
        <f>_xlfn.RANK.EQ(H40,$H$12:$H$97,0)</f>
        <v>51</v>
      </c>
    </row>
    <row r="41" spans="1:9">
      <c r="A41" s="76" t="s">
        <v>82</v>
      </c>
      <c r="B41" s="76" t="s">
        <v>270</v>
      </c>
      <c r="C41" s="76" t="s">
        <v>83</v>
      </c>
      <c r="D41" s="44"/>
      <c r="E41" s="44"/>
      <c r="F41" s="45"/>
      <c r="G41" s="46"/>
      <c r="H41" s="47"/>
      <c r="I41" s="44"/>
    </row>
    <row r="42" spans="1:9">
      <c r="A42" s="1" t="s">
        <v>84</v>
      </c>
      <c r="B42" s="1" t="s">
        <v>271</v>
      </c>
      <c r="C42" s="1" t="s">
        <v>85</v>
      </c>
      <c r="D42" s="2">
        <v>78</v>
      </c>
      <c r="E42" s="2">
        <v>56</v>
      </c>
      <c r="F42" s="41">
        <f>SUM(D42:E42)</f>
        <v>134</v>
      </c>
      <c r="G42" s="42">
        <f>_xlfn.RANK.EQ(F42,$F$12:$F$97,0)</f>
        <v>6</v>
      </c>
      <c r="H42" s="43">
        <f>E42/F42</f>
        <v>0.41791044776119401</v>
      </c>
      <c r="I42" s="2">
        <f>_xlfn.RANK.EQ(H42,$H$12:$H$97,0)</f>
        <v>23</v>
      </c>
    </row>
    <row r="43" spans="1:9">
      <c r="A43" s="76" t="s">
        <v>86</v>
      </c>
      <c r="B43" s="76" t="s">
        <v>275</v>
      </c>
      <c r="C43" s="76" t="s">
        <v>87</v>
      </c>
      <c r="D43" s="44"/>
      <c r="E43" s="44"/>
      <c r="F43" s="45"/>
      <c r="G43" s="46"/>
      <c r="H43" s="47"/>
      <c r="I43" s="44"/>
    </row>
    <row r="44" spans="1:9">
      <c r="A44" s="76" t="s">
        <v>88</v>
      </c>
      <c r="B44" s="76" t="s">
        <v>270</v>
      </c>
      <c r="C44" s="76" t="s">
        <v>89</v>
      </c>
      <c r="D44" s="44"/>
      <c r="E44" s="44"/>
      <c r="F44" s="45"/>
      <c r="G44" s="46"/>
      <c r="H44" s="47"/>
      <c r="I44" s="44"/>
    </row>
    <row r="45" spans="1:9">
      <c r="A45" s="1" t="s">
        <v>90</v>
      </c>
      <c r="B45" s="1" t="s">
        <v>274</v>
      </c>
      <c r="C45" s="1" t="s">
        <v>91</v>
      </c>
      <c r="D45" s="2">
        <v>44</v>
      </c>
      <c r="E45" s="2">
        <v>20</v>
      </c>
      <c r="F45" s="41">
        <f>SUM(D45:E45)</f>
        <v>64</v>
      </c>
      <c r="G45" s="42">
        <f>_xlfn.RANK.EQ(F45,$F$12:$F$97,0)</f>
        <v>19</v>
      </c>
      <c r="H45" s="43">
        <f>E45/F45</f>
        <v>0.3125</v>
      </c>
      <c r="I45" s="2">
        <f>_xlfn.RANK.EQ(H45,$H$12:$H$97,0)</f>
        <v>46</v>
      </c>
    </row>
    <row r="46" spans="1:9">
      <c r="A46" s="76" t="s">
        <v>92</v>
      </c>
      <c r="B46" s="76" t="s">
        <v>275</v>
      </c>
      <c r="C46" s="76" t="s">
        <v>93</v>
      </c>
      <c r="D46" s="44"/>
      <c r="E46" s="44"/>
      <c r="F46" s="45"/>
      <c r="G46" s="46"/>
      <c r="H46" s="47"/>
      <c r="I46" s="44"/>
    </row>
    <row r="47" spans="1:9">
      <c r="A47" s="1" t="s">
        <v>94</v>
      </c>
      <c r="B47" s="1" t="s">
        <v>268</v>
      </c>
      <c r="C47" s="1" t="s">
        <v>95</v>
      </c>
      <c r="D47" s="2">
        <v>11</v>
      </c>
      <c r="E47" s="2">
        <v>4</v>
      </c>
      <c r="F47" s="41">
        <f>SUM(D47:E47)</f>
        <v>15</v>
      </c>
      <c r="G47" s="42">
        <f>_xlfn.RANK.EQ(F47,$F$12:$F$97,0)</f>
        <v>54</v>
      </c>
      <c r="H47" s="43">
        <f>E47/F47</f>
        <v>0.26666666666666666</v>
      </c>
      <c r="I47" s="2">
        <f>_xlfn.RANK.EQ(H47,$H$12:$H$97,0)</f>
        <v>55</v>
      </c>
    </row>
    <row r="48" spans="1:9">
      <c r="A48" s="76" t="s">
        <v>96</v>
      </c>
      <c r="B48" s="76" t="s">
        <v>270</v>
      </c>
      <c r="C48" s="76" t="s">
        <v>97</v>
      </c>
      <c r="D48" s="44"/>
      <c r="E48" s="44"/>
      <c r="F48" s="45"/>
      <c r="G48" s="46"/>
      <c r="H48" s="47"/>
      <c r="I48" s="44"/>
    </row>
    <row r="49" spans="1:9">
      <c r="A49" s="1" t="s">
        <v>98</v>
      </c>
      <c r="B49" s="1" t="s">
        <v>269</v>
      </c>
      <c r="C49" s="1" t="s">
        <v>99</v>
      </c>
      <c r="D49" s="2">
        <v>89</v>
      </c>
      <c r="E49" s="2">
        <v>64</v>
      </c>
      <c r="F49" s="41">
        <f>SUM(D49:E49)</f>
        <v>153</v>
      </c>
      <c r="G49" s="42">
        <f>_xlfn.RANK.EQ(F49,$F$12:$F$97,0)</f>
        <v>5</v>
      </c>
      <c r="H49" s="43">
        <f>E49/F49</f>
        <v>0.41830065359477125</v>
      </c>
      <c r="I49" s="2">
        <f>_xlfn.RANK.EQ(H49,$H$12:$H$97,0)</f>
        <v>22</v>
      </c>
    </row>
    <row r="50" spans="1:9">
      <c r="A50" s="1" t="s">
        <v>100</v>
      </c>
      <c r="B50" s="1" t="s">
        <v>273</v>
      </c>
      <c r="C50" s="1" t="s">
        <v>101</v>
      </c>
      <c r="D50" s="2">
        <v>6</v>
      </c>
      <c r="E50" s="2">
        <v>8</v>
      </c>
      <c r="F50" s="41">
        <f>SUM(D50:E50)</f>
        <v>14</v>
      </c>
      <c r="G50" s="42">
        <f>_xlfn.RANK.EQ(F50,$F$12:$F$97,0)</f>
        <v>56</v>
      </c>
      <c r="H50" s="43">
        <f>E50/F50</f>
        <v>0.5714285714285714</v>
      </c>
      <c r="I50" s="2">
        <f>_xlfn.RANK.EQ(H50,$H$12:$H$97,0)</f>
        <v>6</v>
      </c>
    </row>
    <row r="51" spans="1:9">
      <c r="A51" s="1" t="s">
        <v>102</v>
      </c>
      <c r="B51" s="1" t="s">
        <v>273</v>
      </c>
      <c r="C51" s="1" t="s">
        <v>103</v>
      </c>
      <c r="D51" s="2">
        <v>12</v>
      </c>
      <c r="E51" s="2">
        <v>11</v>
      </c>
      <c r="F51" s="41">
        <f>SUM(D51:E51)</f>
        <v>23</v>
      </c>
      <c r="G51" s="42">
        <f>_xlfn.RANK.EQ(F51,$F$12:$F$97,0)</f>
        <v>45</v>
      </c>
      <c r="H51" s="43">
        <f>E51/F51</f>
        <v>0.47826086956521741</v>
      </c>
      <c r="I51" s="2">
        <f>_xlfn.RANK.EQ(H51,$H$12:$H$97,0)</f>
        <v>15</v>
      </c>
    </row>
    <row r="52" spans="1:9">
      <c r="A52" s="76" t="s">
        <v>104</v>
      </c>
      <c r="B52" s="76" t="s">
        <v>275</v>
      </c>
      <c r="C52" s="76" t="s">
        <v>105</v>
      </c>
      <c r="D52" s="44"/>
      <c r="E52" s="44"/>
      <c r="F52" s="45"/>
      <c r="G52" s="46"/>
      <c r="H52" s="47"/>
      <c r="I52" s="44"/>
    </row>
    <row r="53" spans="1:9">
      <c r="A53" s="1" t="s">
        <v>106</v>
      </c>
      <c r="B53" s="1" t="s">
        <v>273</v>
      </c>
      <c r="C53" s="1" t="s">
        <v>107</v>
      </c>
      <c r="D53" s="2">
        <v>40</v>
      </c>
      <c r="E53" s="2">
        <v>32</v>
      </c>
      <c r="F53" s="41">
        <f>SUM(D53:E53)</f>
        <v>72</v>
      </c>
      <c r="G53" s="42">
        <f>_xlfn.RANK.EQ(F53,$F$12:$F$97,0)</f>
        <v>15</v>
      </c>
      <c r="H53" s="43">
        <f>E53/F53</f>
        <v>0.44444444444444442</v>
      </c>
      <c r="I53" s="2">
        <f>_xlfn.RANK.EQ(H53,$H$12:$H$97,0)</f>
        <v>19</v>
      </c>
    </row>
    <row r="54" spans="1:9">
      <c r="A54" s="1" t="s">
        <v>108</v>
      </c>
      <c r="B54" s="1" t="s">
        <v>273</v>
      </c>
      <c r="C54" s="1" t="s">
        <v>109</v>
      </c>
      <c r="D54" s="2">
        <v>24</v>
      </c>
      <c r="E54" s="2">
        <v>16</v>
      </c>
      <c r="F54" s="41">
        <f>SUM(D54:E54)</f>
        <v>40</v>
      </c>
      <c r="G54" s="42">
        <f>_xlfn.RANK.EQ(F54,$F$12:$F$97,0)</f>
        <v>32</v>
      </c>
      <c r="H54" s="43">
        <f>E54/F54</f>
        <v>0.4</v>
      </c>
      <c r="I54" s="2">
        <f>_xlfn.RANK.EQ(H54,$H$12:$H$97,0)</f>
        <v>27</v>
      </c>
    </row>
    <row r="55" spans="1:9">
      <c r="A55" s="1" t="s">
        <v>110</v>
      </c>
      <c r="B55" s="1" t="s">
        <v>273</v>
      </c>
      <c r="C55" s="1" t="s">
        <v>111</v>
      </c>
      <c r="D55" s="2">
        <v>23</v>
      </c>
      <c r="E55" s="2">
        <v>8</v>
      </c>
      <c r="F55" s="41">
        <f>SUM(D55:E55)</f>
        <v>31</v>
      </c>
      <c r="G55" s="42">
        <f>_xlfn.RANK.EQ(F55,$F$12:$F$97,0)</f>
        <v>39</v>
      </c>
      <c r="H55" s="43">
        <f>E55/F55</f>
        <v>0.25806451612903225</v>
      </c>
      <c r="I55" s="2">
        <f>_xlfn.RANK.EQ(H55,$H$12:$H$97,0)</f>
        <v>57</v>
      </c>
    </row>
    <row r="56" spans="1:9">
      <c r="A56" s="1" t="s">
        <v>112</v>
      </c>
      <c r="B56" s="1" t="s">
        <v>273</v>
      </c>
      <c r="C56" s="1" t="s">
        <v>113</v>
      </c>
      <c r="D56" s="2">
        <v>24</v>
      </c>
      <c r="E56" s="2">
        <v>23</v>
      </c>
      <c r="F56" s="41">
        <f>SUM(D56:E56)</f>
        <v>47</v>
      </c>
      <c r="G56" s="42">
        <f>_xlfn.RANK.EQ(F56,$F$12:$F$97,0)</f>
        <v>28</v>
      </c>
      <c r="H56" s="43">
        <f>E56/F56</f>
        <v>0.48936170212765956</v>
      </c>
      <c r="I56" s="2">
        <f>_xlfn.RANK.EQ(H56,$H$12:$H$97,0)</f>
        <v>11</v>
      </c>
    </row>
    <row r="57" spans="1:9">
      <c r="A57" s="1" t="s">
        <v>114</v>
      </c>
      <c r="B57" s="1" t="s">
        <v>274</v>
      </c>
      <c r="C57" s="1" t="s">
        <v>115</v>
      </c>
      <c r="D57" s="2">
        <v>30</v>
      </c>
      <c r="E57" s="2">
        <v>18</v>
      </c>
      <c r="F57" s="41">
        <f>SUM(D57:E57)</f>
        <v>48</v>
      </c>
      <c r="G57" s="42">
        <f>_xlfn.RANK.EQ(F57,$F$12:$F$97,0)</f>
        <v>27</v>
      </c>
      <c r="H57" s="43">
        <f>E57/F57</f>
        <v>0.375</v>
      </c>
      <c r="I57" s="2">
        <f>_xlfn.RANK.EQ(H57,$H$12:$H$97,0)</f>
        <v>34</v>
      </c>
    </row>
    <row r="58" spans="1:9">
      <c r="A58" s="76" t="s">
        <v>116</v>
      </c>
      <c r="B58" s="76" t="s">
        <v>272</v>
      </c>
      <c r="C58" s="76" t="s">
        <v>117</v>
      </c>
      <c r="D58" s="44"/>
      <c r="E58" s="44"/>
      <c r="F58" s="45"/>
      <c r="G58" s="46"/>
      <c r="H58" s="47"/>
      <c r="I58" s="44"/>
    </row>
    <row r="59" spans="1:9">
      <c r="A59" s="1" t="s">
        <v>118</v>
      </c>
      <c r="B59" s="1" t="s">
        <v>268</v>
      </c>
      <c r="C59" s="1" t="s">
        <v>119</v>
      </c>
      <c r="D59" s="2">
        <v>38</v>
      </c>
      <c r="E59" s="2">
        <v>21</v>
      </c>
      <c r="F59" s="41">
        <f>SUM(D59:E59)</f>
        <v>59</v>
      </c>
      <c r="G59" s="42">
        <f>_xlfn.RANK.EQ(F59,$F$12:$F$97,0)</f>
        <v>22</v>
      </c>
      <c r="H59" s="43">
        <f>E59/F59</f>
        <v>0.3559322033898305</v>
      </c>
      <c r="I59" s="2">
        <f>_xlfn.RANK.EQ(H59,$H$12:$H$97,0)</f>
        <v>39</v>
      </c>
    </row>
    <row r="60" spans="1:9">
      <c r="A60" s="76" t="s">
        <v>120</v>
      </c>
      <c r="B60" s="76" t="s">
        <v>270</v>
      </c>
      <c r="C60" s="76" t="s">
        <v>121</v>
      </c>
      <c r="D60" s="44"/>
      <c r="E60" s="44"/>
      <c r="F60" s="45"/>
      <c r="G60" s="46"/>
      <c r="H60" s="47"/>
      <c r="I60" s="44"/>
    </row>
    <row r="61" spans="1:9">
      <c r="A61" s="1" t="s">
        <v>122</v>
      </c>
      <c r="B61" s="1" t="s">
        <v>269</v>
      </c>
      <c r="C61" s="1" t="s">
        <v>123</v>
      </c>
      <c r="D61" s="2">
        <v>45</v>
      </c>
      <c r="E61" s="2">
        <v>24</v>
      </c>
      <c r="F61" s="41">
        <f>SUM(D61:E61)</f>
        <v>69</v>
      </c>
      <c r="G61" s="42">
        <f>_xlfn.RANK.EQ(F61,$F$12:$F$97,0)</f>
        <v>17</v>
      </c>
      <c r="H61" s="43">
        <f>E61/F61</f>
        <v>0.34782608695652173</v>
      </c>
      <c r="I61" s="2">
        <f>_xlfn.RANK.EQ(H61,$H$12:$H$97,0)</f>
        <v>41</v>
      </c>
    </row>
    <row r="62" spans="1:9">
      <c r="A62" s="76" t="s">
        <v>124</v>
      </c>
      <c r="B62" s="76" t="s">
        <v>270</v>
      </c>
      <c r="C62" s="76" t="s">
        <v>125</v>
      </c>
      <c r="D62" s="44"/>
      <c r="E62" s="44"/>
      <c r="F62" s="45"/>
      <c r="G62" s="46"/>
      <c r="H62" s="47"/>
      <c r="I62" s="44"/>
    </row>
    <row r="63" spans="1:9">
      <c r="A63" s="1" t="s">
        <v>126</v>
      </c>
      <c r="B63" s="1" t="s">
        <v>273</v>
      </c>
      <c r="C63" s="1" t="s">
        <v>127</v>
      </c>
      <c r="D63" s="2">
        <v>18</v>
      </c>
      <c r="E63" s="2">
        <v>4</v>
      </c>
      <c r="F63" s="41">
        <f>SUM(D63:E63)</f>
        <v>22</v>
      </c>
      <c r="G63" s="42">
        <f>_xlfn.RANK.EQ(F63,$F$12:$F$97,0)</f>
        <v>46</v>
      </c>
      <c r="H63" s="43">
        <f>E63/F63</f>
        <v>0.18181818181818182</v>
      </c>
      <c r="I63" s="2">
        <f>_xlfn.RANK.EQ(H63,$H$12:$H$97,0)</f>
        <v>60</v>
      </c>
    </row>
    <row r="64" spans="1:9">
      <c r="A64" s="1" t="s">
        <v>128</v>
      </c>
      <c r="B64" s="1" t="s">
        <v>271</v>
      </c>
      <c r="C64" s="1" t="s">
        <v>129</v>
      </c>
      <c r="D64" s="2">
        <v>17</v>
      </c>
      <c r="E64" s="2">
        <v>12</v>
      </c>
      <c r="F64" s="41">
        <f>SUM(D64:E64)</f>
        <v>29</v>
      </c>
      <c r="G64" s="42">
        <f>_xlfn.RANK.EQ(F64,$F$12:$F$97,0)</f>
        <v>40</v>
      </c>
      <c r="H64" s="43">
        <f>E64/F64</f>
        <v>0.41379310344827586</v>
      </c>
      <c r="I64" s="2">
        <f>_xlfn.RANK.EQ(H64,$H$12:$H$97,0)</f>
        <v>25</v>
      </c>
    </row>
    <row r="65" spans="1:9">
      <c r="A65" s="76" t="s">
        <v>130</v>
      </c>
      <c r="B65" s="76" t="s">
        <v>272</v>
      </c>
      <c r="C65" s="76" t="s">
        <v>131</v>
      </c>
      <c r="D65" s="44"/>
      <c r="E65" s="44"/>
      <c r="F65" s="45"/>
      <c r="G65" s="46"/>
      <c r="H65" s="47"/>
      <c r="I65" s="44"/>
    </row>
    <row r="66" spans="1:9">
      <c r="A66" s="1" t="s">
        <v>132</v>
      </c>
      <c r="B66" s="1" t="s">
        <v>268</v>
      </c>
      <c r="C66" s="1" t="s">
        <v>133</v>
      </c>
      <c r="D66" s="2">
        <v>191</v>
      </c>
      <c r="E66" s="2">
        <v>123</v>
      </c>
      <c r="F66" s="41">
        <f>SUM(D66:E66)</f>
        <v>314</v>
      </c>
      <c r="G66" s="42">
        <f>_xlfn.RANK.EQ(F66,$F$12:$F$97,0)</f>
        <v>2</v>
      </c>
      <c r="H66" s="43">
        <f>E66/F66</f>
        <v>0.39171974522292996</v>
      </c>
      <c r="I66" s="2">
        <f>_xlfn.RANK.EQ(H66,$H$12:$H$97,0)</f>
        <v>30</v>
      </c>
    </row>
    <row r="67" spans="1:9">
      <c r="A67" s="1" t="s">
        <v>134</v>
      </c>
      <c r="B67" s="1" t="s">
        <v>269</v>
      </c>
      <c r="C67" s="1" t="s">
        <v>135</v>
      </c>
      <c r="D67" s="2">
        <v>45</v>
      </c>
      <c r="E67" s="2">
        <v>42</v>
      </c>
      <c r="F67" s="41">
        <f>SUM(D67:E67)</f>
        <v>87</v>
      </c>
      <c r="G67" s="42">
        <f>_xlfn.RANK.EQ(F67,$F$12:$F$97,0)</f>
        <v>14</v>
      </c>
      <c r="H67" s="43">
        <f>E67/F67</f>
        <v>0.48275862068965519</v>
      </c>
      <c r="I67" s="2">
        <f>_xlfn.RANK.EQ(H67,$H$12:$H$97,0)</f>
        <v>14</v>
      </c>
    </row>
    <row r="68" spans="1:9">
      <c r="A68" s="76" t="s">
        <v>136</v>
      </c>
      <c r="B68" s="76" t="s">
        <v>270</v>
      </c>
      <c r="C68" s="76" t="s">
        <v>137</v>
      </c>
      <c r="D68" s="44"/>
      <c r="E68" s="44"/>
      <c r="F68" s="45"/>
      <c r="G68" s="46"/>
      <c r="H68" s="47"/>
      <c r="I68" s="44"/>
    </row>
    <row r="69" spans="1:9">
      <c r="A69" s="1" t="s">
        <v>138</v>
      </c>
      <c r="B69" s="1" t="s">
        <v>268</v>
      </c>
      <c r="C69" s="1" t="s">
        <v>139</v>
      </c>
      <c r="D69" s="2">
        <v>66</v>
      </c>
      <c r="E69" s="2">
        <v>24</v>
      </c>
      <c r="F69" s="41">
        <f>SUM(D69:E69)</f>
        <v>90</v>
      </c>
      <c r="G69" s="42">
        <f>_xlfn.RANK.EQ(F69,$F$12:$F$97,0)</f>
        <v>13</v>
      </c>
      <c r="H69" s="43">
        <f>E69/F69</f>
        <v>0.26666666666666666</v>
      </c>
      <c r="I69" s="2">
        <f>_xlfn.RANK.EQ(H69,$H$12:$H$97,0)</f>
        <v>55</v>
      </c>
    </row>
    <row r="70" spans="1:9">
      <c r="A70" s="1" t="s">
        <v>140</v>
      </c>
      <c r="B70" s="1" t="s">
        <v>269</v>
      </c>
      <c r="C70" s="1" t="s">
        <v>141</v>
      </c>
      <c r="D70" s="2">
        <v>75</v>
      </c>
      <c r="E70" s="2">
        <v>44</v>
      </c>
      <c r="F70" s="41">
        <f>SUM(D70:E70)</f>
        <v>119</v>
      </c>
      <c r="G70" s="42">
        <f>_xlfn.RANK.EQ(F70,$F$12:$F$97,0)</f>
        <v>11</v>
      </c>
      <c r="H70" s="43">
        <f>E70/F70</f>
        <v>0.36974789915966388</v>
      </c>
      <c r="I70" s="2">
        <f>_xlfn.RANK.EQ(H70,$H$12:$H$97,0)</f>
        <v>35</v>
      </c>
    </row>
    <row r="71" spans="1:9">
      <c r="A71" s="1" t="s">
        <v>142</v>
      </c>
      <c r="B71" s="1" t="s">
        <v>268</v>
      </c>
      <c r="C71" s="1" t="s">
        <v>143</v>
      </c>
      <c r="D71" s="2">
        <v>114</v>
      </c>
      <c r="E71" s="2">
        <v>45</v>
      </c>
      <c r="F71" s="41">
        <f>SUM(D71:E71)</f>
        <v>159</v>
      </c>
      <c r="G71" s="42">
        <f>_xlfn.RANK.EQ(F71,$F$12:$F$97,0)</f>
        <v>4</v>
      </c>
      <c r="H71" s="43">
        <f>E71/F71</f>
        <v>0.28301886792452829</v>
      </c>
      <c r="I71" s="2">
        <f>_xlfn.RANK.EQ(H71,$H$12:$H$97,0)</f>
        <v>49</v>
      </c>
    </row>
    <row r="72" spans="1:9">
      <c r="A72" s="1" t="s">
        <v>144</v>
      </c>
      <c r="B72" s="1" t="s">
        <v>269</v>
      </c>
      <c r="C72" s="1" t="s">
        <v>145</v>
      </c>
      <c r="D72" s="2">
        <v>83</v>
      </c>
      <c r="E72" s="2">
        <v>45</v>
      </c>
      <c r="F72" s="41">
        <f>SUM(D72:E72)</f>
        <v>128</v>
      </c>
      <c r="G72" s="42">
        <f>_xlfn.RANK.EQ(F72,$F$12:$F$97,0)</f>
        <v>8</v>
      </c>
      <c r="H72" s="43">
        <f>E72/F72</f>
        <v>0.3515625</v>
      </c>
      <c r="I72" s="2">
        <f>_xlfn.RANK.EQ(H72,$H$12:$H$97,0)</f>
        <v>40</v>
      </c>
    </row>
    <row r="73" spans="1:9">
      <c r="A73" s="1" t="s">
        <v>146</v>
      </c>
      <c r="B73" s="1" t="s">
        <v>269</v>
      </c>
      <c r="C73" s="1" t="s">
        <v>147</v>
      </c>
      <c r="D73" s="2">
        <v>17</v>
      </c>
      <c r="E73" s="2">
        <v>16</v>
      </c>
      <c r="F73" s="41">
        <f>SUM(D73:E73)</f>
        <v>33</v>
      </c>
      <c r="G73" s="42">
        <f>_xlfn.RANK.EQ(F73,$F$12:$F$97,0)</f>
        <v>37</v>
      </c>
      <c r="H73" s="43">
        <f>E73/F73</f>
        <v>0.48484848484848486</v>
      </c>
      <c r="I73" s="2">
        <f>_xlfn.RANK.EQ(H73,$H$12:$H$97,0)</f>
        <v>12</v>
      </c>
    </row>
    <row r="74" spans="1:9">
      <c r="A74" s="76" t="s">
        <v>148</v>
      </c>
      <c r="B74" s="76" t="s">
        <v>274</v>
      </c>
      <c r="C74" s="76" t="s">
        <v>149</v>
      </c>
      <c r="D74" s="44"/>
      <c r="E74" s="44"/>
      <c r="F74" s="45"/>
      <c r="G74" s="46"/>
      <c r="H74" s="47"/>
      <c r="I74" s="44"/>
    </row>
    <row r="75" spans="1:9">
      <c r="A75" s="76" t="s">
        <v>150</v>
      </c>
      <c r="B75" s="76" t="s">
        <v>275</v>
      </c>
      <c r="C75" s="76" t="s">
        <v>151</v>
      </c>
      <c r="D75" s="44"/>
      <c r="E75" s="44"/>
      <c r="F75" s="45"/>
      <c r="G75" s="46"/>
      <c r="H75" s="47"/>
      <c r="I75" s="44"/>
    </row>
    <row r="76" spans="1:9">
      <c r="A76" s="1" t="s">
        <v>152</v>
      </c>
      <c r="B76" s="1" t="s">
        <v>274</v>
      </c>
      <c r="C76" s="1" t="s">
        <v>153</v>
      </c>
      <c r="D76" s="2">
        <v>18</v>
      </c>
      <c r="E76" s="2">
        <v>8</v>
      </c>
      <c r="F76" s="41">
        <f>SUM(D76:E76)</f>
        <v>26</v>
      </c>
      <c r="G76" s="42">
        <f>_xlfn.RANK.EQ(F76,$F$12:$F$97,0)</f>
        <v>41</v>
      </c>
      <c r="H76" s="43">
        <f>E76/F76</f>
        <v>0.30769230769230771</v>
      </c>
      <c r="I76" s="2">
        <f>_xlfn.RANK.EQ(H76,$H$12:$H$97,0)</f>
        <v>47</v>
      </c>
    </row>
    <row r="77" spans="1:9">
      <c r="A77" s="76" t="s">
        <v>154</v>
      </c>
      <c r="B77" s="76" t="s">
        <v>273</v>
      </c>
      <c r="C77" s="76" t="s">
        <v>155</v>
      </c>
      <c r="D77" s="44"/>
      <c r="E77" s="44"/>
      <c r="F77" s="45"/>
      <c r="G77" s="46"/>
      <c r="H77" s="47"/>
      <c r="I77" s="44"/>
    </row>
    <row r="78" spans="1:9">
      <c r="A78" s="1" t="s">
        <v>156</v>
      </c>
      <c r="B78" s="1" t="s">
        <v>273</v>
      </c>
      <c r="C78" s="1" t="s">
        <v>157</v>
      </c>
      <c r="D78" s="2">
        <v>4</v>
      </c>
      <c r="E78" s="2">
        <v>7</v>
      </c>
      <c r="F78" s="41">
        <f>SUM(D78:E78)</f>
        <v>11</v>
      </c>
      <c r="G78" s="42">
        <f>_xlfn.RANK.EQ(F78,$F$12:$F$97,0)</f>
        <v>59</v>
      </c>
      <c r="H78" s="43">
        <f>E78/F78</f>
        <v>0.63636363636363635</v>
      </c>
      <c r="I78" s="2">
        <f>_xlfn.RANK.EQ(H78,$H$12:$H$97,0)</f>
        <v>4</v>
      </c>
    </row>
    <row r="79" spans="1:9">
      <c r="A79" s="1" t="s">
        <v>158</v>
      </c>
      <c r="B79" s="1" t="s">
        <v>268</v>
      </c>
      <c r="C79" s="1" t="s">
        <v>159</v>
      </c>
      <c r="D79" s="2">
        <v>39</v>
      </c>
      <c r="E79" s="2">
        <v>18</v>
      </c>
      <c r="F79" s="41">
        <f>SUM(D79:E79)</f>
        <v>57</v>
      </c>
      <c r="G79" s="42">
        <f>_xlfn.RANK.EQ(F79,$F$12:$F$97,0)</f>
        <v>23</v>
      </c>
      <c r="H79" s="43">
        <f>E79/F79</f>
        <v>0.31578947368421051</v>
      </c>
      <c r="I79" s="2">
        <f>_xlfn.RANK.EQ(H79,$H$12:$H$97,0)</f>
        <v>44</v>
      </c>
    </row>
    <row r="80" spans="1:9">
      <c r="A80" s="1" t="s">
        <v>160</v>
      </c>
      <c r="B80" s="1" t="s">
        <v>268</v>
      </c>
      <c r="C80" s="1" t="s">
        <v>161</v>
      </c>
      <c r="D80" s="2">
        <v>33</v>
      </c>
      <c r="E80" s="2">
        <v>13</v>
      </c>
      <c r="F80" s="41">
        <f>SUM(D80:E80)</f>
        <v>46</v>
      </c>
      <c r="G80" s="42">
        <f>_xlfn.RANK.EQ(F80,$F$12:$F$97,0)</f>
        <v>29</v>
      </c>
      <c r="H80" s="43">
        <f>E80/F80</f>
        <v>0.28260869565217389</v>
      </c>
      <c r="I80" s="2">
        <f>_xlfn.RANK.EQ(H80,$H$12:$H$97,0)</f>
        <v>50</v>
      </c>
    </row>
    <row r="81" spans="1:9">
      <c r="A81" s="1" t="s">
        <v>162</v>
      </c>
      <c r="B81" s="1" t="s">
        <v>273</v>
      </c>
      <c r="C81" s="1" t="s">
        <v>163</v>
      </c>
      <c r="D81" s="2">
        <v>19</v>
      </c>
      <c r="E81" s="2">
        <v>13</v>
      </c>
      <c r="F81" s="41">
        <f>SUM(D81:E81)</f>
        <v>32</v>
      </c>
      <c r="G81" s="42">
        <f>_xlfn.RANK.EQ(F81,$F$12:$F$97,0)</f>
        <v>38</v>
      </c>
      <c r="H81" s="43">
        <f>E81/F81</f>
        <v>0.40625</v>
      </c>
      <c r="I81" s="2">
        <f>_xlfn.RANK.EQ(H81,$H$12:$H$97,0)</f>
        <v>26</v>
      </c>
    </row>
    <row r="82" spans="1:9">
      <c r="A82" s="76" t="s">
        <v>164</v>
      </c>
      <c r="B82" s="76" t="s">
        <v>273</v>
      </c>
      <c r="C82" s="76" t="s">
        <v>165</v>
      </c>
      <c r="D82" s="44"/>
      <c r="E82" s="44"/>
      <c r="F82" s="45"/>
      <c r="G82" s="46"/>
      <c r="H82" s="47"/>
      <c r="I82" s="44"/>
    </row>
    <row r="83" spans="1:9">
      <c r="A83" s="1" t="s">
        <v>166</v>
      </c>
      <c r="B83" s="1" t="s">
        <v>269</v>
      </c>
      <c r="C83" s="1" t="s">
        <v>167</v>
      </c>
      <c r="D83" s="2">
        <v>68</v>
      </c>
      <c r="E83" s="2">
        <v>55</v>
      </c>
      <c r="F83" s="41">
        <f>SUM(D83:E83)</f>
        <v>123</v>
      </c>
      <c r="G83" s="42">
        <f>_xlfn.RANK.EQ(F83,$F$12:$F$97,0)</f>
        <v>10</v>
      </c>
      <c r="H83" s="43">
        <f>E83/F83</f>
        <v>0.44715447154471544</v>
      </c>
      <c r="I83" s="2">
        <f>_xlfn.RANK.EQ(H83,$H$12:$H$97,0)</f>
        <v>18</v>
      </c>
    </row>
    <row r="84" spans="1:9">
      <c r="A84" s="1" t="s">
        <v>168</v>
      </c>
      <c r="B84" s="1" t="s">
        <v>273</v>
      </c>
      <c r="C84" s="1" t="s">
        <v>169</v>
      </c>
      <c r="D84" s="2">
        <v>21</v>
      </c>
      <c r="E84" s="2">
        <v>21</v>
      </c>
      <c r="F84" s="41">
        <f>SUM(D84:E84)</f>
        <v>42</v>
      </c>
      <c r="G84" s="42">
        <f>_xlfn.RANK.EQ(F84,$F$12:$F$97,0)</f>
        <v>31</v>
      </c>
      <c r="H84" s="43">
        <f>E84/F84</f>
        <v>0.5</v>
      </c>
      <c r="I84" s="2">
        <f>_xlfn.RANK.EQ(H84,$H$12:$H$97,0)</f>
        <v>8</v>
      </c>
    </row>
    <row r="85" spans="1:9">
      <c r="A85" s="1" t="s">
        <v>170</v>
      </c>
      <c r="B85" s="1" t="s">
        <v>273</v>
      </c>
      <c r="C85" s="1" t="s">
        <v>171</v>
      </c>
      <c r="D85" s="2">
        <v>27</v>
      </c>
      <c r="E85" s="2">
        <v>24</v>
      </c>
      <c r="F85" s="41">
        <f>SUM(D85:E85)</f>
        <v>51</v>
      </c>
      <c r="G85" s="42">
        <f>_xlfn.RANK.EQ(F85,$F$12:$F$97,0)</f>
        <v>24</v>
      </c>
      <c r="H85" s="43">
        <f>E85/F85</f>
        <v>0.47058823529411764</v>
      </c>
      <c r="I85" s="2">
        <f>_xlfn.RANK.EQ(H85,$H$12:$H$97,0)</f>
        <v>16</v>
      </c>
    </row>
    <row r="86" spans="1:9">
      <c r="A86" s="13" t="s">
        <v>172</v>
      </c>
      <c r="B86" s="13" t="s">
        <v>273</v>
      </c>
      <c r="C86" s="13" t="s">
        <v>173</v>
      </c>
      <c r="D86" s="48">
        <v>7</v>
      </c>
      <c r="E86" s="48">
        <v>7</v>
      </c>
      <c r="F86" s="49">
        <f>SUM(D86:E86)</f>
        <v>14</v>
      </c>
      <c r="G86" s="50">
        <f>_xlfn.RANK.EQ(F86,$F$12:$F$97,0)</f>
        <v>56</v>
      </c>
      <c r="H86" s="51">
        <f>E86/F86</f>
        <v>0.5</v>
      </c>
      <c r="I86" s="48">
        <f>_xlfn.RANK.EQ(H86,$H$12:$H$97,0)</f>
        <v>8</v>
      </c>
    </row>
    <row r="87" spans="1:9">
      <c r="A87" s="76" t="s">
        <v>174</v>
      </c>
      <c r="B87" s="76" t="s">
        <v>270</v>
      </c>
      <c r="C87" s="76" t="s">
        <v>175</v>
      </c>
      <c r="D87" s="44"/>
      <c r="E87" s="44"/>
      <c r="F87" s="45"/>
      <c r="G87" s="46"/>
      <c r="H87" s="47"/>
      <c r="I87" s="44"/>
    </row>
    <row r="88" spans="1:9">
      <c r="A88" s="1" t="s">
        <v>176</v>
      </c>
      <c r="B88" s="1" t="s">
        <v>269</v>
      </c>
      <c r="C88" s="1" t="s">
        <v>177</v>
      </c>
      <c r="D88" s="2">
        <v>25</v>
      </c>
      <c r="E88" s="2">
        <v>24</v>
      </c>
      <c r="F88" s="41">
        <f t="shared" ref="F88:F95" si="4">SUM(D88:E88)</f>
        <v>49</v>
      </c>
      <c r="G88" s="42">
        <f t="shared" ref="G88:G95" si="5">_xlfn.RANK.EQ(F88,$F$12:$F$97,0)</f>
        <v>26</v>
      </c>
      <c r="H88" s="43">
        <f t="shared" ref="H88:H95" si="6">E88/F88</f>
        <v>0.48979591836734693</v>
      </c>
      <c r="I88" s="2">
        <f t="shared" ref="I88:I95" si="7">_xlfn.RANK.EQ(H88,$H$12:$H$97,0)</f>
        <v>10</v>
      </c>
    </row>
    <row r="89" spans="1:9">
      <c r="A89" s="1" t="s">
        <v>178</v>
      </c>
      <c r="B89" s="1" t="s">
        <v>268</v>
      </c>
      <c r="C89" s="1" t="s">
        <v>179</v>
      </c>
      <c r="D89" s="2">
        <v>75</v>
      </c>
      <c r="E89" s="2">
        <v>58</v>
      </c>
      <c r="F89" s="41">
        <f t="shared" si="4"/>
        <v>133</v>
      </c>
      <c r="G89" s="42">
        <f t="shared" si="5"/>
        <v>7</v>
      </c>
      <c r="H89" s="43">
        <f t="shared" si="6"/>
        <v>0.43609022556390975</v>
      </c>
      <c r="I89" s="2">
        <f t="shared" si="7"/>
        <v>20</v>
      </c>
    </row>
    <row r="90" spans="1:9">
      <c r="A90" s="1" t="s">
        <v>180</v>
      </c>
      <c r="B90" s="1" t="s">
        <v>273</v>
      </c>
      <c r="C90" s="1" t="s">
        <v>181</v>
      </c>
      <c r="D90" s="2">
        <v>11</v>
      </c>
      <c r="E90" s="2">
        <v>9</v>
      </c>
      <c r="F90" s="41">
        <f t="shared" si="4"/>
        <v>20</v>
      </c>
      <c r="G90" s="42">
        <f t="shared" si="5"/>
        <v>49</v>
      </c>
      <c r="H90" s="43">
        <f t="shared" si="6"/>
        <v>0.45</v>
      </c>
      <c r="I90" s="2">
        <f t="shared" si="7"/>
        <v>17</v>
      </c>
    </row>
    <row r="91" spans="1:9">
      <c r="A91" s="1" t="s">
        <v>182</v>
      </c>
      <c r="B91" s="1" t="s">
        <v>273</v>
      </c>
      <c r="C91" s="1" t="s">
        <v>183</v>
      </c>
      <c r="D91" s="2">
        <v>14</v>
      </c>
      <c r="E91" s="2">
        <v>10</v>
      </c>
      <c r="F91" s="41">
        <f t="shared" si="4"/>
        <v>24</v>
      </c>
      <c r="G91" s="42">
        <f t="shared" si="5"/>
        <v>43</v>
      </c>
      <c r="H91" s="43">
        <f t="shared" si="6"/>
        <v>0.41666666666666669</v>
      </c>
      <c r="I91" s="2">
        <f t="shared" si="7"/>
        <v>24</v>
      </c>
    </row>
    <row r="92" spans="1:9">
      <c r="A92" s="1" t="s">
        <v>184</v>
      </c>
      <c r="B92" s="1" t="s">
        <v>273</v>
      </c>
      <c r="C92" s="1" t="s">
        <v>185</v>
      </c>
      <c r="D92" s="2">
        <v>21</v>
      </c>
      <c r="E92" s="2">
        <v>13</v>
      </c>
      <c r="F92" s="41">
        <f t="shared" si="4"/>
        <v>34</v>
      </c>
      <c r="G92" s="42">
        <f t="shared" si="5"/>
        <v>35</v>
      </c>
      <c r="H92" s="43">
        <f t="shared" si="6"/>
        <v>0.38235294117647056</v>
      </c>
      <c r="I92" s="2">
        <f t="shared" si="7"/>
        <v>32</v>
      </c>
    </row>
    <row r="93" spans="1:9">
      <c r="A93" s="1" t="s">
        <v>186</v>
      </c>
      <c r="B93" s="1" t="s">
        <v>273</v>
      </c>
      <c r="C93" s="1" t="s">
        <v>187</v>
      </c>
      <c r="D93" s="2">
        <v>9</v>
      </c>
      <c r="E93" s="2">
        <v>6</v>
      </c>
      <c r="F93" s="41">
        <f t="shared" si="4"/>
        <v>15</v>
      </c>
      <c r="G93" s="42">
        <f t="shared" si="5"/>
        <v>54</v>
      </c>
      <c r="H93" s="43">
        <f t="shared" si="6"/>
        <v>0.4</v>
      </c>
      <c r="I93" s="2">
        <f t="shared" si="7"/>
        <v>27</v>
      </c>
    </row>
    <row r="94" spans="1:9">
      <c r="A94" s="1" t="s">
        <v>188</v>
      </c>
      <c r="B94" s="1" t="s">
        <v>273</v>
      </c>
      <c r="C94" s="1" t="s">
        <v>189</v>
      </c>
      <c r="D94" s="2">
        <v>13</v>
      </c>
      <c r="E94" s="2">
        <v>8</v>
      </c>
      <c r="F94" s="41">
        <f t="shared" si="4"/>
        <v>21</v>
      </c>
      <c r="G94" s="42">
        <f t="shared" si="5"/>
        <v>48</v>
      </c>
      <c r="H94" s="43">
        <f t="shared" si="6"/>
        <v>0.38095238095238093</v>
      </c>
      <c r="I94" s="2">
        <f t="shared" si="7"/>
        <v>33</v>
      </c>
    </row>
    <row r="95" spans="1:9">
      <c r="A95" s="1" t="s">
        <v>190</v>
      </c>
      <c r="B95" s="1" t="s">
        <v>273</v>
      </c>
      <c r="C95" s="1" t="s">
        <v>191</v>
      </c>
      <c r="D95" s="2">
        <v>14</v>
      </c>
      <c r="E95" s="2">
        <v>20</v>
      </c>
      <c r="F95" s="41">
        <f t="shared" si="4"/>
        <v>34</v>
      </c>
      <c r="G95" s="42">
        <f t="shared" si="5"/>
        <v>35</v>
      </c>
      <c r="H95" s="43">
        <f t="shared" si="6"/>
        <v>0.58823529411764708</v>
      </c>
      <c r="I95" s="2">
        <f t="shared" si="7"/>
        <v>5</v>
      </c>
    </row>
    <row r="96" spans="1:9">
      <c r="A96" s="76" t="s">
        <v>192</v>
      </c>
      <c r="B96" s="76" t="s">
        <v>270</v>
      </c>
      <c r="C96" s="76" t="s">
        <v>193</v>
      </c>
      <c r="D96" s="44"/>
      <c r="E96" s="44"/>
      <c r="F96" s="45"/>
      <c r="G96" s="46"/>
      <c r="H96" s="47"/>
      <c r="I96" s="44"/>
    </row>
    <row r="97" spans="1:9">
      <c r="A97" s="1" t="s">
        <v>194</v>
      </c>
      <c r="B97" s="1" t="s">
        <v>273</v>
      </c>
      <c r="C97" s="1" t="s">
        <v>195</v>
      </c>
      <c r="D97" s="2">
        <v>10</v>
      </c>
      <c r="E97" s="2">
        <v>12</v>
      </c>
      <c r="F97" s="41">
        <f>SUM(D97:E97)</f>
        <v>22</v>
      </c>
      <c r="G97" s="42">
        <f>_xlfn.RANK.EQ(F97,$F$12:$F$97,0)</f>
        <v>46</v>
      </c>
      <c r="H97" s="43">
        <f>E97/F97</f>
        <v>0.54545454545454541</v>
      </c>
      <c r="I97" s="2">
        <f>_xlfn.RANK.EQ(H97,$H$12:$H$97,0)</f>
        <v>7</v>
      </c>
    </row>
    <row r="98" spans="1:9" ht="14.25" thickBot="1">
      <c r="B98" s="22"/>
    </row>
    <row r="99" spans="1:9" ht="14.25" thickBot="1">
      <c r="C99" s="266" t="s">
        <v>436</v>
      </c>
      <c r="D99" s="267">
        <f>SUM(D12:D97)</f>
        <v>2378</v>
      </c>
      <c r="E99" s="267">
        <f t="shared" ref="E99:F99" si="8">SUM(E12:E97)</f>
        <v>1469</v>
      </c>
      <c r="F99" s="268">
        <f t="shared" si="8"/>
        <v>3847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78A94691-D9B5-4CE1-9B16-46555B55C47C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64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11" t="s">
        <v>198</v>
      </c>
      <c r="B1" s="11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11" t="s">
        <v>230</v>
      </c>
      <c r="B2" s="11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11"/>
      <c r="B3" s="11" t="s">
        <v>234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/>
      <c r="B5" s="11" t="s">
        <v>470</v>
      </c>
      <c r="C5" s="80"/>
      <c r="D5" s="80"/>
      <c r="E5" s="80"/>
      <c r="F5" s="80"/>
      <c r="G5" s="11" t="s">
        <v>235</v>
      </c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 ca="1">AVERAGE('4.グラフデータ'!D41:H41)</f>
        <v>288.2</v>
      </c>
      <c r="E6" s="313" t="str">
        <f>'4.グラフデータ'!AD41</f>
        <v>年度により増減</v>
      </c>
      <c r="F6" s="82"/>
      <c r="G6" s="311" t="s">
        <v>250</v>
      </c>
      <c r="H6" s="90" t="s">
        <v>232</v>
      </c>
      <c r="I6" s="95">
        <f ca="1">AVERAGE('4.グラフデータ'!D48:H48)</f>
        <v>136.6</v>
      </c>
      <c r="J6" s="313" t="str">
        <f>'4.グラフデータ'!AD48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4">
        <f ca="1">'4.グラフデータ'!H41-'4.グラフデータ'!D41</f>
        <v>14</v>
      </c>
      <c r="E7" s="314"/>
      <c r="F7" s="82"/>
      <c r="G7" s="312"/>
      <c r="H7" s="93" t="s">
        <v>233</v>
      </c>
      <c r="I7" s="94">
        <f ca="1">'4.グラフデータ'!H48-'4.グラフデータ'!D48</f>
        <v>3</v>
      </c>
      <c r="J7" s="314"/>
      <c r="K7" s="82"/>
    </row>
    <row r="8" spans="1:12" s="7" customFormat="1" ht="17.25" customHeight="1">
      <c r="A8" s="81"/>
      <c r="B8" s="315" t="s">
        <v>412</v>
      </c>
      <c r="C8" s="90" t="s">
        <v>232</v>
      </c>
      <c r="D8" s="92">
        <f ca="1">AVERAGE('4.グラフデータ'!D42:H42)</f>
        <v>0.5302</v>
      </c>
      <c r="E8" s="313" t="str">
        <f>'4.グラフデータ'!AD42</f>
        <v>年度により増減</v>
      </c>
      <c r="F8" s="82"/>
      <c r="G8" s="315" t="s">
        <v>412</v>
      </c>
      <c r="H8" s="90" t="s">
        <v>232</v>
      </c>
      <c r="I8" s="92">
        <f ca="1">AVERAGE('4.グラフデータ'!D49:H49)</f>
        <v>0.51539999999999997</v>
      </c>
      <c r="J8" s="313" t="str">
        <f>'4.グラフデータ'!AD49</f>
        <v>同程度で推移</v>
      </c>
      <c r="K8" s="82"/>
    </row>
    <row r="9" spans="1:12" s="7" customFormat="1" ht="17.25" customHeight="1">
      <c r="A9" s="81"/>
      <c r="B9" s="316"/>
      <c r="C9" s="93" t="s">
        <v>233</v>
      </c>
      <c r="D9" s="84">
        <f ca="1">'4.グラフデータ'!H42-'4.グラフデータ'!D42</f>
        <v>-1.9000000000000017E-2</v>
      </c>
      <c r="E9" s="314"/>
      <c r="F9" s="82"/>
      <c r="G9" s="316"/>
      <c r="H9" s="93" t="s">
        <v>233</v>
      </c>
      <c r="I9" s="84">
        <f ca="1">'4.グラフデータ'!H49-'4.グラフデータ'!D49</f>
        <v>-1.2000000000000011E-2</v>
      </c>
      <c r="J9" s="314"/>
      <c r="K9" s="82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471</v>
      </c>
      <c r="C25" s="80"/>
      <c r="D25" s="80"/>
      <c r="E25" s="80"/>
      <c r="F25" s="80"/>
      <c r="G25" s="11" t="s">
        <v>282</v>
      </c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 ca="1">AVERAGE('4.グラフデータ'!D55:H55)</f>
        <v>247.8</v>
      </c>
      <c r="E26" s="313" t="str">
        <f>'4.グラフデータ'!AD55</f>
        <v>同程度で推移</v>
      </c>
      <c r="F26" s="82"/>
      <c r="G26" s="311" t="s">
        <v>250</v>
      </c>
      <c r="H26" s="90" t="s">
        <v>232</v>
      </c>
      <c r="I26" s="95">
        <f ca="1">AVERAGE('4.グラフデータ'!D62:H62)</f>
        <v>170.6</v>
      </c>
      <c r="J26" s="313" t="str">
        <f>'4.グラフデータ'!AD62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 ca="1">'4.グラフデータ'!H55-'4.グラフデータ'!D55</f>
        <v>4</v>
      </c>
      <c r="E27" s="314"/>
      <c r="F27" s="82"/>
      <c r="G27" s="312"/>
      <c r="H27" s="93" t="s">
        <v>233</v>
      </c>
      <c r="I27" s="94">
        <f ca="1">'4.グラフデータ'!H62-'4.グラフデータ'!D62</f>
        <v>0</v>
      </c>
      <c r="J27" s="314"/>
      <c r="K27" s="82"/>
    </row>
    <row r="28" spans="1:11" s="7" customFormat="1" ht="17.25" customHeight="1">
      <c r="A28" s="81"/>
      <c r="B28" s="315" t="s">
        <v>412</v>
      </c>
      <c r="C28" s="90" t="s">
        <v>232</v>
      </c>
      <c r="D28" s="92">
        <f ca="1">AVERAGE('4.グラフデータ'!D56:H56)</f>
        <v>0.24779999999999996</v>
      </c>
      <c r="E28" s="313" t="str">
        <f>'4.グラフデータ'!AD56</f>
        <v>同程度で推移</v>
      </c>
      <c r="F28" s="82"/>
      <c r="G28" s="315" t="s">
        <v>412</v>
      </c>
      <c r="H28" s="90" t="s">
        <v>232</v>
      </c>
      <c r="I28" s="92">
        <f ca="1">AVERAGE('4.グラフデータ'!D63:H63)</f>
        <v>0.60580000000000001</v>
      </c>
      <c r="J28" s="313" t="str">
        <f>'4.グラフデータ'!AD63</f>
        <v>減少傾向⤵</v>
      </c>
      <c r="K28" s="82"/>
    </row>
    <row r="29" spans="1:11" s="7" customFormat="1" ht="17.25" customHeight="1">
      <c r="A29" s="81"/>
      <c r="B29" s="316"/>
      <c r="C29" s="93" t="s">
        <v>233</v>
      </c>
      <c r="D29" s="84">
        <f ca="1">'4.グラフデータ'!H56-'4.グラフデータ'!D56</f>
        <v>-8.0000000000000071E-3</v>
      </c>
      <c r="E29" s="314"/>
      <c r="F29" s="82"/>
      <c r="G29" s="316"/>
      <c r="H29" s="93" t="s">
        <v>233</v>
      </c>
      <c r="I29" s="84">
        <f ca="1">'4.グラフデータ'!H63-'4.グラフデータ'!D63</f>
        <v>0</v>
      </c>
      <c r="J29" s="314"/>
      <c r="K29" s="82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</row>
    <row r="43" spans="1:11" ht="18.75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</row>
    <row r="44" spans="1:11" ht="9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</row>
    <row r="45" spans="1:11" ht="18.75" customHeight="1">
      <c r="A45" s="80"/>
      <c r="B45" s="11" t="s">
        <v>435</v>
      </c>
      <c r="C45" s="80"/>
      <c r="D45" s="80"/>
      <c r="E45" s="80"/>
      <c r="F45" s="80"/>
      <c r="G45" s="11" t="s">
        <v>280</v>
      </c>
      <c r="H45" s="80"/>
      <c r="I45" s="80"/>
      <c r="J45" s="80"/>
      <c r="K45" s="80"/>
    </row>
    <row r="46" spans="1:11" ht="17.25" customHeight="1">
      <c r="A46" s="81"/>
      <c r="B46" s="311" t="s">
        <v>250</v>
      </c>
      <c r="C46" s="90" t="s">
        <v>232</v>
      </c>
      <c r="D46" s="95">
        <f ca="1">AVERAGE('4.グラフデータ'!D69:H69)</f>
        <v>206</v>
      </c>
      <c r="E46" s="313" t="str">
        <f>'4.グラフデータ'!AD69</f>
        <v>同程度で推移</v>
      </c>
      <c r="F46" s="82"/>
      <c r="G46" s="311" t="s">
        <v>250</v>
      </c>
      <c r="H46" s="90" t="s">
        <v>232</v>
      </c>
      <c r="I46" s="95">
        <f ca="1">AVERAGE('4.グラフデータ'!D76:H76)</f>
        <v>63.2</v>
      </c>
      <c r="J46" s="313" t="str">
        <f>'4.グラフデータ'!AD76</f>
        <v>年度により増減</v>
      </c>
      <c r="K46" s="82"/>
    </row>
    <row r="47" spans="1:11" ht="17.25" customHeight="1">
      <c r="A47" s="81"/>
      <c r="B47" s="312"/>
      <c r="C47" s="93" t="s">
        <v>233</v>
      </c>
      <c r="D47" s="94">
        <f ca="1">'4.グラフデータ'!H69-'4.グラフデータ'!D69</f>
        <v>4</v>
      </c>
      <c r="E47" s="314"/>
      <c r="F47" s="82"/>
      <c r="G47" s="312"/>
      <c r="H47" s="93" t="s">
        <v>233</v>
      </c>
      <c r="I47" s="94">
        <f ca="1">'4.グラフデータ'!H76-'4.グラフデータ'!D76</f>
        <v>-7</v>
      </c>
      <c r="J47" s="314"/>
      <c r="K47" s="82"/>
    </row>
    <row r="48" spans="1:11" ht="17.25" customHeight="1">
      <c r="A48" s="81"/>
      <c r="B48" s="315" t="s">
        <v>412</v>
      </c>
      <c r="C48" s="90" t="s">
        <v>232</v>
      </c>
      <c r="D48" s="92">
        <f ca="1">AVERAGE('4.グラフデータ'!D70:H70)</f>
        <v>0.35620000000000002</v>
      </c>
      <c r="E48" s="313" t="str">
        <f>'4.グラフデータ'!AD70</f>
        <v>増加傾向⤴</v>
      </c>
      <c r="F48" s="82"/>
      <c r="G48" s="315" t="s">
        <v>412</v>
      </c>
      <c r="H48" s="90" t="s">
        <v>232</v>
      </c>
      <c r="I48" s="92">
        <f ca="1">AVERAGE('4.グラフデータ'!D77:H77)</f>
        <v>0.52839999999999998</v>
      </c>
      <c r="J48" s="313" t="str">
        <f>'4.グラフデータ'!AD77</f>
        <v>同程度で推移</v>
      </c>
      <c r="K48" s="82"/>
    </row>
    <row r="49" spans="1:11" ht="17.25" customHeight="1">
      <c r="A49" s="81"/>
      <c r="B49" s="316"/>
      <c r="C49" s="93" t="s">
        <v>233</v>
      </c>
      <c r="D49" s="84">
        <f ca="1">'4.グラフデータ'!H70-'4.グラフデータ'!D70</f>
        <v>6.6000000000000003E-2</v>
      </c>
      <c r="E49" s="314"/>
      <c r="F49" s="82"/>
      <c r="G49" s="316"/>
      <c r="H49" s="93" t="s">
        <v>233</v>
      </c>
      <c r="I49" s="84">
        <f ca="1">'4.グラフデータ'!H77-'4.グラフデータ'!D77</f>
        <v>-3.6000000000000032E-2</v>
      </c>
      <c r="J49" s="314"/>
      <c r="K49" s="82"/>
    </row>
    <row r="50" spans="1:11" ht="18.75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</row>
    <row r="51" spans="1:11" ht="18.75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</row>
    <row r="52" spans="1:11" ht="18.75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</row>
    <row r="53" spans="1:11" ht="18.75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</row>
    <row r="54" spans="1:11" ht="18.75" customHeight="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</row>
    <row r="55" spans="1:11" ht="18.75" customHeight="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</row>
    <row r="56" spans="1:11" ht="18.75" customHeight="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</row>
    <row r="57" spans="1:11" ht="18.75" customHeight="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</row>
    <row r="58" spans="1:11" s="7" customFormat="1" ht="18.75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</row>
    <row r="59" spans="1:11" s="7" customFormat="1" ht="18.75" customHeight="1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</row>
    <row r="60" spans="1:11" s="7" customFormat="1" ht="18.75" customHeight="1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</row>
    <row r="61" spans="1:11" s="7" customFormat="1" ht="18.75" customHeight="1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</row>
    <row r="62" spans="1:11" s="7" customFormat="1" ht="18.75" customHeight="1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</row>
    <row r="63" spans="1:11" s="7" customFormat="1" ht="18.75" customHeight="1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</row>
    <row r="64" spans="1:11" s="7" customFormat="1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</row>
    <row r="65" spans="1:11" s="7" customFormat="1">
      <c r="A65"/>
      <c r="B65"/>
      <c r="C65"/>
      <c r="D65"/>
      <c r="E65"/>
      <c r="F65"/>
      <c r="G65"/>
      <c r="H65"/>
      <c r="I65"/>
      <c r="J65"/>
      <c r="K65"/>
    </row>
    <row r="66" spans="1:11" s="7" customFormat="1">
      <c r="A66"/>
      <c r="B66"/>
      <c r="C66"/>
      <c r="D66"/>
      <c r="E66"/>
      <c r="F66"/>
      <c r="G66"/>
      <c r="H66"/>
      <c r="I66"/>
      <c r="J66"/>
      <c r="K66"/>
    </row>
    <row r="67" spans="1:11" s="7" customFormat="1">
      <c r="A67"/>
      <c r="B67"/>
      <c r="C67"/>
      <c r="D67"/>
      <c r="E67"/>
      <c r="F67"/>
      <c r="G67"/>
      <c r="H67"/>
      <c r="I67"/>
      <c r="J67"/>
      <c r="K67"/>
    </row>
    <row r="68" spans="1:11" s="7" customFormat="1">
      <c r="A68"/>
      <c r="B68"/>
      <c r="C68"/>
      <c r="D68"/>
      <c r="E68"/>
      <c r="F68"/>
      <c r="G68"/>
      <c r="H68"/>
      <c r="I68"/>
      <c r="J68"/>
      <c r="K68"/>
    </row>
    <row r="69" spans="1:11" s="7" customFormat="1">
      <c r="A69"/>
      <c r="B69"/>
      <c r="C69"/>
      <c r="D69"/>
      <c r="E69"/>
      <c r="F69"/>
      <c r="G69"/>
      <c r="H69"/>
      <c r="I69"/>
      <c r="J69"/>
      <c r="K69"/>
    </row>
    <row r="70" spans="1:11" s="7" customFormat="1">
      <c r="A70"/>
      <c r="B70"/>
      <c r="C70"/>
      <c r="D70"/>
      <c r="E70"/>
      <c r="F70"/>
      <c r="G70"/>
      <c r="H70"/>
      <c r="I70"/>
      <c r="J70"/>
      <c r="K70"/>
    </row>
    <row r="71" spans="1:11" s="7" customFormat="1">
      <c r="A71"/>
      <c r="B71"/>
      <c r="C71"/>
      <c r="D71"/>
      <c r="E71"/>
      <c r="F71"/>
      <c r="G71"/>
      <c r="H71"/>
      <c r="I71"/>
      <c r="J71"/>
      <c r="K71"/>
    </row>
    <row r="72" spans="1:11" s="7" customFormat="1">
      <c r="A72"/>
      <c r="B72"/>
      <c r="C72"/>
      <c r="D72"/>
      <c r="E72"/>
      <c r="F72"/>
      <c r="G72"/>
      <c r="H72"/>
      <c r="I72"/>
      <c r="J72"/>
      <c r="K72"/>
    </row>
    <row r="73" spans="1:11" s="7" customFormat="1">
      <c r="A73"/>
      <c r="B73"/>
      <c r="C73"/>
      <c r="D73"/>
      <c r="E73"/>
      <c r="F73"/>
      <c r="G73"/>
      <c r="H73"/>
      <c r="I73"/>
      <c r="J73"/>
      <c r="K73"/>
    </row>
    <row r="74" spans="1:11" s="7" customFormat="1">
      <c r="A74"/>
      <c r="B74"/>
      <c r="C74"/>
      <c r="D74"/>
      <c r="E74"/>
      <c r="F74"/>
      <c r="G74"/>
      <c r="H74"/>
      <c r="I74"/>
      <c r="J74"/>
      <c r="K74"/>
    </row>
    <row r="75" spans="1:11" s="7" customFormat="1">
      <c r="A75"/>
      <c r="B75"/>
      <c r="C75"/>
      <c r="D75"/>
      <c r="E75"/>
      <c r="F75"/>
      <c r="G75"/>
      <c r="H75"/>
      <c r="I75"/>
      <c r="J75"/>
      <c r="K75"/>
    </row>
    <row r="76" spans="1:11" s="7" customFormat="1">
      <c r="A76"/>
      <c r="B76"/>
      <c r="C76"/>
      <c r="D76"/>
      <c r="E76"/>
      <c r="F76"/>
      <c r="G76"/>
      <c r="H76"/>
      <c r="I76"/>
      <c r="J76"/>
      <c r="K76"/>
    </row>
    <row r="77" spans="1:11" s="7" customFormat="1">
      <c r="A77"/>
      <c r="B77"/>
      <c r="C77"/>
      <c r="D77"/>
      <c r="E77"/>
      <c r="F77"/>
      <c r="G77"/>
      <c r="H77"/>
      <c r="I77"/>
      <c r="J77"/>
      <c r="K77"/>
    </row>
    <row r="78" spans="1:11" s="7" customFormat="1">
      <c r="A78"/>
      <c r="B78"/>
      <c r="C78"/>
      <c r="D78"/>
      <c r="E78"/>
      <c r="F78"/>
      <c r="G78"/>
      <c r="H78"/>
      <c r="I78"/>
      <c r="J78"/>
      <c r="K78"/>
    </row>
    <row r="79" spans="1:11" s="7" customFormat="1">
      <c r="A79"/>
      <c r="B79"/>
      <c r="C79"/>
      <c r="D79"/>
      <c r="E79"/>
      <c r="F79"/>
      <c r="G79"/>
      <c r="H79"/>
      <c r="I79"/>
      <c r="J79"/>
      <c r="K79"/>
    </row>
    <row r="80" spans="1:11" s="7" customFormat="1">
      <c r="A80"/>
      <c r="B80"/>
      <c r="C80"/>
      <c r="D80"/>
      <c r="E80"/>
      <c r="F80"/>
      <c r="G80"/>
      <c r="H80"/>
      <c r="I80"/>
      <c r="J80"/>
      <c r="K80"/>
    </row>
    <row r="81" spans="1:11" s="7" customFormat="1">
      <c r="A81"/>
      <c r="B81"/>
      <c r="C81"/>
      <c r="D81"/>
      <c r="E81"/>
      <c r="F81"/>
      <c r="G81"/>
      <c r="H81"/>
      <c r="I81"/>
      <c r="J81"/>
      <c r="K81"/>
    </row>
    <row r="82" spans="1:11" ht="9" customHeight="1"/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111" spans="1:11" s="7" customFormat="1" ht="18" customHeigh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 ht="32.25" customHeight="1">
      <c r="A112"/>
      <c r="B112"/>
      <c r="C112"/>
      <c r="D112"/>
      <c r="E112"/>
      <c r="F112"/>
      <c r="G112"/>
      <c r="H112"/>
      <c r="I112"/>
      <c r="J112"/>
      <c r="K112"/>
    </row>
    <row r="113" spans="1:11" s="7" customFormat="1">
      <c r="A113"/>
      <c r="B113"/>
      <c r="C113"/>
      <c r="D113"/>
      <c r="E113"/>
      <c r="F113"/>
      <c r="G113"/>
      <c r="H113"/>
      <c r="I113"/>
      <c r="J113"/>
      <c r="K113"/>
    </row>
    <row r="114" spans="1:11" s="7" customFormat="1">
      <c r="A114"/>
      <c r="B114"/>
      <c r="C114"/>
      <c r="D114"/>
      <c r="E114"/>
      <c r="F114"/>
      <c r="G114"/>
      <c r="H114"/>
      <c r="I114"/>
      <c r="J114"/>
      <c r="K114"/>
    </row>
    <row r="115" spans="1:11" s="7" customFormat="1">
      <c r="A115"/>
      <c r="B115"/>
      <c r="C115"/>
      <c r="D115"/>
      <c r="E115"/>
      <c r="F115"/>
      <c r="G115"/>
      <c r="H115"/>
      <c r="I115"/>
      <c r="J115"/>
      <c r="K115"/>
    </row>
    <row r="116" spans="1:11" s="7" customFormat="1">
      <c r="A116"/>
      <c r="B116"/>
      <c r="C116"/>
      <c r="D116"/>
      <c r="E116"/>
      <c r="F116"/>
      <c r="G116"/>
      <c r="H116"/>
      <c r="I116"/>
      <c r="J116"/>
      <c r="K116"/>
    </row>
    <row r="117" spans="1:11" s="7" customFormat="1">
      <c r="A117"/>
      <c r="B117"/>
      <c r="C117"/>
      <c r="D117"/>
      <c r="E117"/>
      <c r="F117"/>
      <c r="G117"/>
      <c r="H117"/>
      <c r="I117"/>
      <c r="J117"/>
      <c r="K117"/>
    </row>
    <row r="118" spans="1:11" s="7" customFormat="1">
      <c r="A118"/>
      <c r="B118"/>
      <c r="C118"/>
      <c r="D118"/>
      <c r="E118"/>
      <c r="F118"/>
      <c r="G118"/>
      <c r="H118"/>
      <c r="I118"/>
      <c r="J118"/>
      <c r="K118"/>
    </row>
    <row r="119" spans="1:11" s="7" customFormat="1">
      <c r="A119"/>
      <c r="B119"/>
      <c r="C119"/>
      <c r="D119"/>
      <c r="E119"/>
      <c r="F119"/>
      <c r="G119"/>
      <c r="H119"/>
      <c r="I119"/>
      <c r="J119"/>
      <c r="K119"/>
    </row>
    <row r="120" spans="1:11" s="7" customFormat="1">
      <c r="A120"/>
      <c r="B120"/>
      <c r="C120"/>
      <c r="D120"/>
      <c r="E120"/>
      <c r="F120"/>
      <c r="G120"/>
      <c r="H120"/>
      <c r="I120"/>
      <c r="J120"/>
      <c r="K120"/>
    </row>
    <row r="121" spans="1:11" s="7" customFormat="1">
      <c r="A121"/>
      <c r="B121"/>
      <c r="C121"/>
      <c r="D121"/>
      <c r="E121"/>
      <c r="F121"/>
      <c r="G121"/>
      <c r="H121"/>
      <c r="I121"/>
      <c r="J121"/>
      <c r="K121"/>
    </row>
    <row r="122" spans="1:11" s="7" customFormat="1">
      <c r="A122"/>
      <c r="B122"/>
      <c r="C122"/>
      <c r="D122"/>
      <c r="E122"/>
      <c r="F122"/>
      <c r="G122"/>
      <c r="H122"/>
      <c r="I122"/>
      <c r="J122"/>
      <c r="K122"/>
    </row>
    <row r="123" spans="1:11" s="7" customFormat="1">
      <c r="A123"/>
      <c r="B123"/>
      <c r="C123"/>
      <c r="D123"/>
      <c r="E123"/>
      <c r="F123"/>
      <c r="G123"/>
      <c r="H123"/>
      <c r="I123"/>
      <c r="J123"/>
      <c r="K123"/>
    </row>
    <row r="124" spans="1:11" s="7" customFormat="1">
      <c r="A124"/>
      <c r="B124"/>
      <c r="C124"/>
      <c r="D124"/>
      <c r="E124"/>
      <c r="F124"/>
      <c r="G124"/>
      <c r="H124"/>
      <c r="I124"/>
      <c r="J124"/>
      <c r="K124"/>
    </row>
    <row r="125" spans="1:11" s="7" customFormat="1">
      <c r="A125"/>
      <c r="B125"/>
      <c r="C125"/>
      <c r="D125"/>
      <c r="E125"/>
      <c r="F125"/>
      <c r="G125"/>
      <c r="H125"/>
      <c r="I125"/>
      <c r="J125"/>
      <c r="K125"/>
    </row>
    <row r="126" spans="1:11" s="7" customFormat="1">
      <c r="A126"/>
      <c r="B126"/>
      <c r="C126"/>
      <c r="D126"/>
      <c r="E126"/>
      <c r="F126"/>
      <c r="G126"/>
      <c r="H126"/>
      <c r="I126"/>
      <c r="J126"/>
      <c r="K126"/>
    </row>
    <row r="127" spans="1:11" s="7" customFormat="1">
      <c r="A127"/>
      <c r="B127"/>
      <c r="C127"/>
      <c r="D127"/>
      <c r="E127"/>
      <c r="F127"/>
      <c r="G127"/>
      <c r="H127"/>
      <c r="I127"/>
      <c r="J127"/>
      <c r="K127"/>
    </row>
    <row r="128" spans="1:11" s="7" customFormat="1">
      <c r="A128"/>
      <c r="B128"/>
      <c r="C128"/>
      <c r="D128"/>
      <c r="E128"/>
      <c r="F128"/>
      <c r="G128"/>
      <c r="H128"/>
      <c r="I128"/>
      <c r="J128"/>
      <c r="K128"/>
    </row>
    <row r="129" spans="1:11" s="7" customFormat="1">
      <c r="A129"/>
      <c r="B129"/>
      <c r="C129"/>
      <c r="D129"/>
      <c r="E129"/>
      <c r="F129"/>
      <c r="G129"/>
      <c r="H129"/>
      <c r="I129"/>
      <c r="J129"/>
      <c r="K129"/>
    </row>
    <row r="130" spans="1:11" s="7" customFormat="1">
      <c r="A130"/>
      <c r="B130"/>
      <c r="C130"/>
      <c r="D130"/>
      <c r="E130"/>
      <c r="F130"/>
      <c r="G130"/>
      <c r="H130"/>
      <c r="I130"/>
      <c r="J130"/>
      <c r="K130"/>
    </row>
    <row r="131" spans="1:11" s="7" customFormat="1">
      <c r="A131"/>
      <c r="B131"/>
      <c r="C131"/>
      <c r="D131"/>
      <c r="E131"/>
      <c r="F131"/>
      <c r="G131"/>
      <c r="H131"/>
      <c r="I131"/>
      <c r="J131"/>
      <c r="K131"/>
    </row>
    <row r="132" spans="1:11" s="7" customFormat="1">
      <c r="A132"/>
      <c r="B132"/>
      <c r="C132"/>
      <c r="D132"/>
      <c r="E132"/>
      <c r="F132"/>
      <c r="G132"/>
      <c r="H132"/>
      <c r="I132"/>
      <c r="J132"/>
      <c r="K132"/>
    </row>
    <row r="133" spans="1:11" s="7" customFormat="1">
      <c r="A133"/>
      <c r="B133"/>
      <c r="C133"/>
      <c r="D133"/>
      <c r="E133"/>
      <c r="F133"/>
      <c r="G133"/>
      <c r="H133"/>
      <c r="I133"/>
      <c r="J133"/>
      <c r="K133"/>
    </row>
    <row r="134" spans="1:11" s="7" customFormat="1">
      <c r="A134"/>
      <c r="B134"/>
      <c r="C134"/>
      <c r="D134"/>
      <c r="E134"/>
      <c r="F134"/>
      <c r="G134"/>
      <c r="H134"/>
      <c r="I134"/>
      <c r="J134"/>
      <c r="K134"/>
    </row>
    <row r="135" spans="1:11" ht="9" customHeight="1"/>
    <row r="136" spans="1:11" s="7" customFormat="1" ht="18" customHeight="1">
      <c r="A136"/>
      <c r="B136"/>
      <c r="C136"/>
      <c r="D136"/>
      <c r="E136"/>
      <c r="F136"/>
      <c r="G136"/>
      <c r="H136"/>
      <c r="I136"/>
      <c r="J136"/>
      <c r="K136"/>
    </row>
    <row r="137" spans="1:11" s="7" customFormat="1" ht="32.25" customHeight="1">
      <c r="A137"/>
      <c r="B137"/>
      <c r="C137"/>
      <c r="D137"/>
      <c r="E137"/>
      <c r="F137"/>
      <c r="G137"/>
      <c r="H137"/>
      <c r="I137"/>
      <c r="J137"/>
      <c r="K137"/>
    </row>
    <row r="138" spans="1:11" s="7" customFormat="1">
      <c r="A138"/>
      <c r="B138"/>
      <c r="C138"/>
      <c r="D138"/>
      <c r="E138"/>
      <c r="F138"/>
      <c r="G138"/>
      <c r="H138"/>
      <c r="I138"/>
      <c r="J138"/>
      <c r="K138"/>
    </row>
    <row r="139" spans="1:11" s="7" customFormat="1">
      <c r="A139"/>
      <c r="B139"/>
      <c r="C139"/>
      <c r="D139"/>
      <c r="E139"/>
      <c r="F139"/>
      <c r="G139"/>
      <c r="H139"/>
      <c r="I139"/>
      <c r="J139"/>
      <c r="K139"/>
    </row>
    <row r="140" spans="1:11" s="7" customFormat="1">
      <c r="A140"/>
      <c r="B140"/>
      <c r="C140"/>
      <c r="D140"/>
      <c r="E140"/>
      <c r="F140"/>
      <c r="G140"/>
      <c r="H140"/>
      <c r="I140"/>
      <c r="J140"/>
      <c r="K140"/>
    </row>
    <row r="164" ht="18" customHeight="1"/>
  </sheetData>
  <mergeCells count="24">
    <mergeCell ref="B46:B47"/>
    <mergeCell ref="E46:E47"/>
    <mergeCell ref="G46:G47"/>
    <mergeCell ref="J46:J47"/>
    <mergeCell ref="B48:B49"/>
    <mergeCell ref="E48:E49"/>
    <mergeCell ref="G48:G49"/>
    <mergeCell ref="J48:J49"/>
    <mergeCell ref="B26:B27"/>
    <mergeCell ref="E26:E27"/>
    <mergeCell ref="G26:G27"/>
    <mergeCell ref="J26:J27"/>
    <mergeCell ref="B28:B29"/>
    <mergeCell ref="E28:E29"/>
    <mergeCell ref="G28:G29"/>
    <mergeCell ref="J28:J29"/>
    <mergeCell ref="B6:B7"/>
    <mergeCell ref="E6:E7"/>
    <mergeCell ref="G6:G7"/>
    <mergeCell ref="J6:J7"/>
    <mergeCell ref="B8:B9"/>
    <mergeCell ref="E8:E9"/>
    <mergeCell ref="G8:G9"/>
    <mergeCell ref="J8:J9"/>
  </mergeCells>
  <phoneticPr fontId="1"/>
  <conditionalFormatting sqref="F6:F9 K46:K49 K6:K9 K26:K29">
    <cfRule type="containsText" dxfId="655" priority="234" operator="containsText" text="無し">
      <formula>NOT(ISERROR(SEARCH("無し",F6)))</formula>
    </cfRule>
    <cfRule type="containsText" dxfId="654" priority="235" operator="containsText" text="変動">
      <formula>NOT(ISERROR(SEARCH("変動",F6)))</formula>
    </cfRule>
    <cfRule type="containsText" dxfId="653" priority="236" operator="containsText" text="減少">
      <formula>NOT(ISERROR(SEARCH("減少",F6)))</formula>
    </cfRule>
    <cfRule type="containsText" dxfId="652" priority="237" operator="containsText" text="増加">
      <formula>NOT(ISERROR(SEARCH("増加",F6)))</formula>
    </cfRule>
    <cfRule type="containsText" dxfId="651" priority="238" operator="containsText" text="安定">
      <formula>NOT(ISERROR(SEARCH("安定",F6)))</formula>
    </cfRule>
  </conditionalFormatting>
  <conditionalFormatting sqref="E6">
    <cfRule type="containsText" dxfId="650" priority="101" operator="containsText" text="―">
      <formula>NOT(ISERROR(SEARCH("―",E6)))</formula>
    </cfRule>
    <cfRule type="containsText" dxfId="649" priority="102" operator="containsText" text="隔年で">
      <formula>NOT(ISERROR(SEARCH("隔年で",E6)))</formula>
    </cfRule>
    <cfRule type="containsText" dxfId="648" priority="103" operator="containsText" text="年度により">
      <formula>NOT(ISERROR(SEARCH("年度により",E6)))</formula>
    </cfRule>
    <cfRule type="containsText" dxfId="647" priority="104" operator="containsText" text="減少傾向">
      <formula>NOT(ISERROR(SEARCH("減少傾向",E6)))</formula>
    </cfRule>
    <cfRule type="containsText" dxfId="646" priority="105" operator="containsText" text="増加傾向">
      <formula>NOT(ISERROR(SEARCH("増加傾向",E6)))</formula>
    </cfRule>
    <cfRule type="containsText" dxfId="645" priority="106" operator="containsText" text="同程度">
      <formula>NOT(ISERROR(SEARCH("同程度",E6)))</formula>
    </cfRule>
  </conditionalFormatting>
  <conditionalFormatting sqref="E6:E7">
    <cfRule type="containsText" dxfId="644" priority="99" operator="containsText" text="最新年度のみ減少">
      <formula>NOT(ISERROR(SEARCH("最新年度のみ減少",E6)))</formula>
    </cfRule>
    <cfRule type="containsText" dxfId="643" priority="100" operator="containsText" text="最新年度のみ増加">
      <formula>NOT(ISERROR(SEARCH("最新年度のみ増加",E6)))</formula>
    </cfRule>
  </conditionalFormatting>
  <conditionalFormatting sqref="E8">
    <cfRule type="containsText" dxfId="642" priority="93" operator="containsText" text="―">
      <formula>NOT(ISERROR(SEARCH("―",E8)))</formula>
    </cfRule>
    <cfRule type="containsText" dxfId="641" priority="94" operator="containsText" text="隔年で">
      <formula>NOT(ISERROR(SEARCH("隔年で",E8)))</formula>
    </cfRule>
    <cfRule type="containsText" dxfId="640" priority="95" operator="containsText" text="年度により">
      <formula>NOT(ISERROR(SEARCH("年度により",E8)))</formula>
    </cfRule>
    <cfRule type="containsText" dxfId="639" priority="96" operator="containsText" text="減少傾向">
      <formula>NOT(ISERROR(SEARCH("減少傾向",E8)))</formula>
    </cfRule>
    <cfRule type="containsText" dxfId="638" priority="97" operator="containsText" text="増加傾向">
      <formula>NOT(ISERROR(SEARCH("増加傾向",E8)))</formula>
    </cfRule>
    <cfRule type="containsText" dxfId="637" priority="98" operator="containsText" text="同程度">
      <formula>NOT(ISERROR(SEARCH("同程度",E8)))</formula>
    </cfRule>
  </conditionalFormatting>
  <conditionalFormatting sqref="E8:E9">
    <cfRule type="containsText" dxfId="636" priority="91" operator="containsText" text="最新年度のみ減少">
      <formula>NOT(ISERROR(SEARCH("最新年度のみ減少",E8)))</formula>
    </cfRule>
    <cfRule type="containsText" dxfId="635" priority="92" operator="containsText" text="最新年度のみ増加">
      <formula>NOT(ISERROR(SEARCH("最新年度のみ増加",E8)))</formula>
    </cfRule>
  </conditionalFormatting>
  <conditionalFormatting sqref="J6">
    <cfRule type="containsText" dxfId="634" priority="85" operator="containsText" text="―">
      <formula>NOT(ISERROR(SEARCH("―",J6)))</formula>
    </cfRule>
    <cfRule type="containsText" dxfId="633" priority="86" operator="containsText" text="隔年で">
      <formula>NOT(ISERROR(SEARCH("隔年で",J6)))</formula>
    </cfRule>
    <cfRule type="containsText" dxfId="632" priority="87" operator="containsText" text="年度により">
      <formula>NOT(ISERROR(SEARCH("年度により",J6)))</formula>
    </cfRule>
    <cfRule type="containsText" dxfId="631" priority="88" operator="containsText" text="減少傾向">
      <formula>NOT(ISERROR(SEARCH("減少傾向",J6)))</formula>
    </cfRule>
    <cfRule type="containsText" dxfId="630" priority="89" operator="containsText" text="増加傾向">
      <formula>NOT(ISERROR(SEARCH("増加傾向",J6)))</formula>
    </cfRule>
    <cfRule type="containsText" dxfId="629" priority="90" operator="containsText" text="同程度">
      <formula>NOT(ISERROR(SEARCH("同程度",J6)))</formula>
    </cfRule>
  </conditionalFormatting>
  <conditionalFormatting sqref="J6:J7">
    <cfRule type="containsText" dxfId="628" priority="83" operator="containsText" text="最新年度のみ減少">
      <formula>NOT(ISERROR(SEARCH("最新年度のみ減少",J6)))</formula>
    </cfRule>
    <cfRule type="containsText" dxfId="627" priority="84" operator="containsText" text="最新年度のみ増加">
      <formula>NOT(ISERROR(SEARCH("最新年度のみ増加",J6)))</formula>
    </cfRule>
  </conditionalFormatting>
  <conditionalFormatting sqref="J8">
    <cfRule type="containsText" dxfId="626" priority="77" operator="containsText" text="―">
      <formula>NOT(ISERROR(SEARCH("―",J8)))</formula>
    </cfRule>
    <cfRule type="containsText" dxfId="625" priority="78" operator="containsText" text="隔年で">
      <formula>NOT(ISERROR(SEARCH("隔年で",J8)))</formula>
    </cfRule>
    <cfRule type="containsText" dxfId="624" priority="79" operator="containsText" text="年度により">
      <formula>NOT(ISERROR(SEARCH("年度により",J8)))</formula>
    </cfRule>
    <cfRule type="containsText" dxfId="623" priority="80" operator="containsText" text="減少傾向">
      <formula>NOT(ISERROR(SEARCH("減少傾向",J8)))</formula>
    </cfRule>
    <cfRule type="containsText" dxfId="622" priority="81" operator="containsText" text="増加傾向">
      <formula>NOT(ISERROR(SEARCH("増加傾向",J8)))</formula>
    </cfRule>
    <cfRule type="containsText" dxfId="621" priority="82" operator="containsText" text="同程度">
      <formula>NOT(ISERROR(SEARCH("同程度",J8)))</formula>
    </cfRule>
  </conditionalFormatting>
  <conditionalFormatting sqref="J8:J9">
    <cfRule type="containsText" dxfId="620" priority="75" operator="containsText" text="最新年度のみ減少">
      <formula>NOT(ISERROR(SEARCH("最新年度のみ減少",J8)))</formula>
    </cfRule>
    <cfRule type="containsText" dxfId="619" priority="76" operator="containsText" text="最新年度のみ増加">
      <formula>NOT(ISERROR(SEARCH("最新年度のみ増加",J8)))</formula>
    </cfRule>
  </conditionalFormatting>
  <conditionalFormatting sqref="F26:F29">
    <cfRule type="containsText" dxfId="618" priority="70" operator="containsText" text="無し">
      <formula>NOT(ISERROR(SEARCH("無し",F26)))</formula>
    </cfRule>
    <cfRule type="containsText" dxfId="617" priority="71" operator="containsText" text="変動">
      <formula>NOT(ISERROR(SEARCH("変動",F26)))</formula>
    </cfRule>
    <cfRule type="containsText" dxfId="616" priority="72" operator="containsText" text="減少">
      <formula>NOT(ISERROR(SEARCH("減少",F26)))</formula>
    </cfRule>
    <cfRule type="containsText" dxfId="615" priority="73" operator="containsText" text="増加">
      <formula>NOT(ISERROR(SEARCH("増加",F26)))</formula>
    </cfRule>
    <cfRule type="containsText" dxfId="614" priority="74" operator="containsText" text="安定">
      <formula>NOT(ISERROR(SEARCH("安定",F26)))</formula>
    </cfRule>
  </conditionalFormatting>
  <conditionalFormatting sqref="E26">
    <cfRule type="containsText" dxfId="613" priority="64" operator="containsText" text="―">
      <formula>NOT(ISERROR(SEARCH("―",E26)))</formula>
    </cfRule>
    <cfRule type="containsText" dxfId="612" priority="65" operator="containsText" text="隔年で">
      <formula>NOT(ISERROR(SEARCH("隔年で",E26)))</formula>
    </cfRule>
    <cfRule type="containsText" dxfId="611" priority="66" operator="containsText" text="年度により">
      <formula>NOT(ISERROR(SEARCH("年度により",E26)))</formula>
    </cfRule>
    <cfRule type="containsText" dxfId="610" priority="67" operator="containsText" text="減少傾向">
      <formula>NOT(ISERROR(SEARCH("減少傾向",E26)))</formula>
    </cfRule>
    <cfRule type="containsText" dxfId="609" priority="68" operator="containsText" text="増加傾向">
      <formula>NOT(ISERROR(SEARCH("増加傾向",E26)))</formula>
    </cfRule>
    <cfRule type="containsText" dxfId="608" priority="69" operator="containsText" text="同程度">
      <formula>NOT(ISERROR(SEARCH("同程度",E26)))</formula>
    </cfRule>
  </conditionalFormatting>
  <conditionalFormatting sqref="E26:E27">
    <cfRule type="containsText" dxfId="607" priority="62" operator="containsText" text="最新年度のみ減少">
      <formula>NOT(ISERROR(SEARCH("最新年度のみ減少",E26)))</formula>
    </cfRule>
    <cfRule type="containsText" dxfId="606" priority="63" operator="containsText" text="最新年度のみ増加">
      <formula>NOT(ISERROR(SEARCH("最新年度のみ増加",E26)))</formula>
    </cfRule>
  </conditionalFormatting>
  <conditionalFormatting sqref="E28">
    <cfRule type="containsText" dxfId="605" priority="56" operator="containsText" text="―">
      <formula>NOT(ISERROR(SEARCH("―",E28)))</formula>
    </cfRule>
    <cfRule type="containsText" dxfId="604" priority="57" operator="containsText" text="隔年で">
      <formula>NOT(ISERROR(SEARCH("隔年で",E28)))</formula>
    </cfRule>
    <cfRule type="containsText" dxfId="603" priority="58" operator="containsText" text="年度により">
      <formula>NOT(ISERROR(SEARCH("年度により",E28)))</formula>
    </cfRule>
    <cfRule type="containsText" dxfId="602" priority="59" operator="containsText" text="減少傾向">
      <formula>NOT(ISERROR(SEARCH("減少傾向",E28)))</formula>
    </cfRule>
    <cfRule type="containsText" dxfId="601" priority="60" operator="containsText" text="増加傾向">
      <formula>NOT(ISERROR(SEARCH("増加傾向",E28)))</formula>
    </cfRule>
    <cfRule type="containsText" dxfId="600" priority="61" operator="containsText" text="同程度">
      <formula>NOT(ISERROR(SEARCH("同程度",E28)))</formula>
    </cfRule>
  </conditionalFormatting>
  <conditionalFormatting sqref="E28:E29">
    <cfRule type="containsText" dxfId="599" priority="54" operator="containsText" text="最新年度のみ減少">
      <formula>NOT(ISERROR(SEARCH("最新年度のみ減少",E28)))</formula>
    </cfRule>
    <cfRule type="containsText" dxfId="598" priority="55" operator="containsText" text="最新年度のみ増加">
      <formula>NOT(ISERROR(SEARCH("最新年度のみ増加",E28)))</formula>
    </cfRule>
  </conditionalFormatting>
  <conditionalFormatting sqref="J26">
    <cfRule type="containsText" dxfId="597" priority="48" operator="containsText" text="―">
      <formula>NOT(ISERROR(SEARCH("―",J26)))</formula>
    </cfRule>
    <cfRule type="containsText" dxfId="596" priority="49" operator="containsText" text="隔年で">
      <formula>NOT(ISERROR(SEARCH("隔年で",J26)))</formula>
    </cfRule>
    <cfRule type="containsText" dxfId="595" priority="50" operator="containsText" text="年度により">
      <formula>NOT(ISERROR(SEARCH("年度により",J26)))</formula>
    </cfRule>
    <cfRule type="containsText" dxfId="594" priority="51" operator="containsText" text="減少傾向">
      <formula>NOT(ISERROR(SEARCH("減少傾向",J26)))</formula>
    </cfRule>
    <cfRule type="containsText" dxfId="593" priority="52" operator="containsText" text="増加傾向">
      <formula>NOT(ISERROR(SEARCH("増加傾向",J26)))</formula>
    </cfRule>
    <cfRule type="containsText" dxfId="592" priority="53" operator="containsText" text="同程度">
      <formula>NOT(ISERROR(SEARCH("同程度",J26)))</formula>
    </cfRule>
  </conditionalFormatting>
  <conditionalFormatting sqref="J26:J27">
    <cfRule type="containsText" dxfId="591" priority="46" operator="containsText" text="最新年度のみ減少">
      <formula>NOT(ISERROR(SEARCH("最新年度のみ減少",J26)))</formula>
    </cfRule>
    <cfRule type="containsText" dxfId="590" priority="47" operator="containsText" text="最新年度のみ増加">
      <formula>NOT(ISERROR(SEARCH("最新年度のみ増加",J26)))</formula>
    </cfRule>
  </conditionalFormatting>
  <conditionalFormatting sqref="J28">
    <cfRule type="containsText" dxfId="589" priority="40" operator="containsText" text="―">
      <formula>NOT(ISERROR(SEARCH("―",J28)))</formula>
    </cfRule>
    <cfRule type="containsText" dxfId="588" priority="41" operator="containsText" text="隔年で">
      <formula>NOT(ISERROR(SEARCH("隔年で",J28)))</formula>
    </cfRule>
    <cfRule type="containsText" dxfId="587" priority="42" operator="containsText" text="年度により">
      <formula>NOT(ISERROR(SEARCH("年度により",J28)))</formula>
    </cfRule>
    <cfRule type="containsText" dxfId="586" priority="43" operator="containsText" text="減少傾向">
      <formula>NOT(ISERROR(SEARCH("減少傾向",J28)))</formula>
    </cfRule>
    <cfRule type="containsText" dxfId="585" priority="44" operator="containsText" text="増加傾向">
      <formula>NOT(ISERROR(SEARCH("増加傾向",J28)))</formula>
    </cfRule>
    <cfRule type="containsText" dxfId="584" priority="45" operator="containsText" text="同程度">
      <formula>NOT(ISERROR(SEARCH("同程度",J28)))</formula>
    </cfRule>
  </conditionalFormatting>
  <conditionalFormatting sqref="J28:J29">
    <cfRule type="containsText" dxfId="583" priority="38" operator="containsText" text="最新年度のみ減少">
      <formula>NOT(ISERROR(SEARCH("最新年度のみ減少",J28)))</formula>
    </cfRule>
    <cfRule type="containsText" dxfId="582" priority="39" operator="containsText" text="最新年度のみ増加">
      <formula>NOT(ISERROR(SEARCH("最新年度のみ増加",J28)))</formula>
    </cfRule>
  </conditionalFormatting>
  <conditionalFormatting sqref="F46:F49">
    <cfRule type="containsText" dxfId="581" priority="33" operator="containsText" text="無し">
      <formula>NOT(ISERROR(SEARCH("無し",F46)))</formula>
    </cfRule>
    <cfRule type="containsText" dxfId="580" priority="34" operator="containsText" text="変動">
      <formula>NOT(ISERROR(SEARCH("変動",F46)))</formula>
    </cfRule>
    <cfRule type="containsText" dxfId="579" priority="35" operator="containsText" text="減少">
      <formula>NOT(ISERROR(SEARCH("減少",F46)))</formula>
    </cfRule>
    <cfRule type="containsText" dxfId="578" priority="36" operator="containsText" text="増加">
      <formula>NOT(ISERROR(SEARCH("増加",F46)))</formula>
    </cfRule>
    <cfRule type="containsText" dxfId="577" priority="37" operator="containsText" text="安定">
      <formula>NOT(ISERROR(SEARCH("安定",F46)))</formula>
    </cfRule>
  </conditionalFormatting>
  <conditionalFormatting sqref="E46">
    <cfRule type="containsText" dxfId="576" priority="27" operator="containsText" text="―">
      <formula>NOT(ISERROR(SEARCH("―",E46)))</formula>
    </cfRule>
    <cfRule type="containsText" dxfId="575" priority="28" operator="containsText" text="隔年で">
      <formula>NOT(ISERROR(SEARCH("隔年で",E46)))</formula>
    </cfRule>
    <cfRule type="containsText" dxfId="574" priority="29" operator="containsText" text="年度により">
      <formula>NOT(ISERROR(SEARCH("年度により",E46)))</formula>
    </cfRule>
    <cfRule type="containsText" dxfId="573" priority="30" operator="containsText" text="減少傾向">
      <formula>NOT(ISERROR(SEARCH("減少傾向",E46)))</formula>
    </cfRule>
    <cfRule type="containsText" dxfId="572" priority="31" operator="containsText" text="増加傾向">
      <formula>NOT(ISERROR(SEARCH("増加傾向",E46)))</formula>
    </cfRule>
    <cfRule type="containsText" dxfId="571" priority="32" operator="containsText" text="同程度">
      <formula>NOT(ISERROR(SEARCH("同程度",E46)))</formula>
    </cfRule>
  </conditionalFormatting>
  <conditionalFormatting sqref="E46:E47">
    <cfRule type="containsText" dxfId="570" priority="25" operator="containsText" text="最新年度のみ減少">
      <formula>NOT(ISERROR(SEARCH("最新年度のみ減少",E46)))</formula>
    </cfRule>
    <cfRule type="containsText" dxfId="569" priority="26" operator="containsText" text="最新年度のみ増加">
      <formula>NOT(ISERROR(SEARCH("最新年度のみ増加",E46)))</formula>
    </cfRule>
  </conditionalFormatting>
  <conditionalFormatting sqref="E48">
    <cfRule type="containsText" dxfId="568" priority="19" operator="containsText" text="―">
      <formula>NOT(ISERROR(SEARCH("―",E48)))</formula>
    </cfRule>
    <cfRule type="containsText" dxfId="567" priority="20" operator="containsText" text="隔年で">
      <formula>NOT(ISERROR(SEARCH("隔年で",E48)))</formula>
    </cfRule>
    <cfRule type="containsText" dxfId="566" priority="21" operator="containsText" text="年度により">
      <formula>NOT(ISERROR(SEARCH("年度により",E48)))</formula>
    </cfRule>
    <cfRule type="containsText" dxfId="565" priority="22" operator="containsText" text="減少傾向">
      <formula>NOT(ISERROR(SEARCH("減少傾向",E48)))</formula>
    </cfRule>
    <cfRule type="containsText" dxfId="564" priority="23" operator="containsText" text="増加傾向">
      <formula>NOT(ISERROR(SEARCH("増加傾向",E48)))</formula>
    </cfRule>
    <cfRule type="containsText" dxfId="563" priority="24" operator="containsText" text="同程度">
      <formula>NOT(ISERROR(SEARCH("同程度",E48)))</formula>
    </cfRule>
  </conditionalFormatting>
  <conditionalFormatting sqref="E48:E49">
    <cfRule type="containsText" dxfId="562" priority="17" operator="containsText" text="最新年度のみ減少">
      <formula>NOT(ISERROR(SEARCH("最新年度のみ減少",E48)))</formula>
    </cfRule>
    <cfRule type="containsText" dxfId="561" priority="18" operator="containsText" text="最新年度のみ増加">
      <formula>NOT(ISERROR(SEARCH("最新年度のみ増加",E48)))</formula>
    </cfRule>
  </conditionalFormatting>
  <conditionalFormatting sqref="J46">
    <cfRule type="containsText" dxfId="560" priority="11" operator="containsText" text="―">
      <formula>NOT(ISERROR(SEARCH("―",J46)))</formula>
    </cfRule>
    <cfRule type="containsText" dxfId="559" priority="12" operator="containsText" text="隔年で">
      <formula>NOT(ISERROR(SEARCH("隔年で",J46)))</formula>
    </cfRule>
    <cfRule type="containsText" dxfId="558" priority="13" operator="containsText" text="年度により">
      <formula>NOT(ISERROR(SEARCH("年度により",J46)))</formula>
    </cfRule>
    <cfRule type="containsText" dxfId="557" priority="14" operator="containsText" text="減少傾向">
      <formula>NOT(ISERROR(SEARCH("減少傾向",J46)))</formula>
    </cfRule>
    <cfRule type="containsText" dxfId="556" priority="15" operator="containsText" text="増加傾向">
      <formula>NOT(ISERROR(SEARCH("増加傾向",J46)))</formula>
    </cfRule>
    <cfRule type="containsText" dxfId="555" priority="16" operator="containsText" text="同程度">
      <formula>NOT(ISERROR(SEARCH("同程度",J46)))</formula>
    </cfRule>
  </conditionalFormatting>
  <conditionalFormatting sqref="J46:J47">
    <cfRule type="containsText" dxfId="554" priority="9" operator="containsText" text="最新年度のみ減少">
      <formula>NOT(ISERROR(SEARCH("最新年度のみ減少",J46)))</formula>
    </cfRule>
    <cfRule type="containsText" dxfId="553" priority="10" operator="containsText" text="最新年度のみ増加">
      <formula>NOT(ISERROR(SEARCH("最新年度のみ増加",J46)))</formula>
    </cfRule>
  </conditionalFormatting>
  <conditionalFormatting sqref="J48">
    <cfRule type="containsText" dxfId="552" priority="3" operator="containsText" text="―">
      <formula>NOT(ISERROR(SEARCH("―",J48)))</formula>
    </cfRule>
    <cfRule type="containsText" dxfId="551" priority="4" operator="containsText" text="隔年で">
      <formula>NOT(ISERROR(SEARCH("隔年で",J48)))</formula>
    </cfRule>
    <cfRule type="containsText" dxfId="550" priority="5" operator="containsText" text="年度により">
      <formula>NOT(ISERROR(SEARCH("年度により",J48)))</formula>
    </cfRule>
    <cfRule type="containsText" dxfId="549" priority="6" operator="containsText" text="減少傾向">
      <formula>NOT(ISERROR(SEARCH("減少傾向",J48)))</formula>
    </cfRule>
    <cfRule type="containsText" dxfId="548" priority="7" operator="containsText" text="増加傾向">
      <formula>NOT(ISERROR(SEARCH("増加傾向",J48)))</formula>
    </cfRule>
    <cfRule type="containsText" dxfId="547" priority="8" operator="containsText" text="同程度">
      <formula>NOT(ISERROR(SEARCH("同程度",J48)))</formula>
    </cfRule>
  </conditionalFormatting>
  <conditionalFormatting sqref="J48:J49">
    <cfRule type="containsText" dxfId="546" priority="1" operator="containsText" text="最新年度のみ減少">
      <formula>NOT(ISERROR(SEARCH("最新年度のみ減少",J48)))</formula>
    </cfRule>
    <cfRule type="containsText" dxfId="545" priority="2" operator="containsText" text="最新年度のみ増加">
      <formula>NOT(ISERROR(SEARCH("最新年度のみ増加",J48)))</formula>
    </cfRule>
  </conditionalFormatting>
  <dataValidations count="1">
    <dataValidation type="list" allowBlank="1" showInputMessage="1" showErrorMessage="1" sqref="K6:K9 F6:F9 F26:F29 F46:F49" xr:uid="{00000000-0002-0000-0300-000000000000}">
      <formula1>$C$77:$C$80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44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style="12" customWidth="1"/>
    <col min="2" max="2" width="11.625" style="12" customWidth="1"/>
    <col min="3" max="3" width="11.25" style="12" customWidth="1"/>
    <col min="4" max="4" width="10" style="12" customWidth="1"/>
    <col min="5" max="5" width="12" style="12" customWidth="1"/>
    <col min="6" max="6" width="2.875" style="12" customWidth="1"/>
    <col min="7" max="7" width="11.625" style="12" customWidth="1"/>
    <col min="8" max="8" width="11.25" style="12" customWidth="1"/>
    <col min="9" max="9" width="10" style="12" customWidth="1"/>
    <col min="10" max="10" width="12" style="12" customWidth="1"/>
    <col min="11" max="11" width="0.625" style="12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L1" s="78" t="s">
        <v>197</v>
      </c>
    </row>
    <row r="2" spans="1:12" ht="24" customHeight="1">
      <c r="A2" s="3" t="s">
        <v>236</v>
      </c>
      <c r="B2" s="3"/>
      <c r="C2" s="3"/>
      <c r="D2"/>
      <c r="E2"/>
      <c r="F2"/>
      <c r="G2"/>
      <c r="H2"/>
      <c r="I2"/>
      <c r="J2"/>
    </row>
    <row r="3" spans="1:12" ht="24" customHeight="1">
      <c r="A3" s="3"/>
      <c r="B3" s="3" t="s">
        <v>221</v>
      </c>
      <c r="C3" s="3"/>
      <c r="D3"/>
      <c r="E3"/>
      <c r="F3"/>
      <c r="G3"/>
      <c r="H3"/>
      <c r="I3"/>
      <c r="J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 s="82"/>
    </row>
    <row r="5" spans="1:12" s="7" customFormat="1" ht="18" customHeight="1">
      <c r="A5" s="80"/>
      <c r="B5" s="11" t="s">
        <v>2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AVERAGE('4.グラフデータ'!D85:H85)</f>
        <v>145.80000000000001</v>
      </c>
      <c r="E6" s="313" t="str">
        <f>'4.グラフデータ'!AD85</f>
        <v>年度により増減</v>
      </c>
      <c r="F6" s="91"/>
      <c r="G6" s="315" t="s">
        <v>412</v>
      </c>
      <c r="H6" s="90" t="s">
        <v>232</v>
      </c>
      <c r="I6" s="92">
        <f>AVERAGE('4.グラフデータ'!D86:H86)</f>
        <v>0.34239999999999993</v>
      </c>
      <c r="J6" s="313" t="str">
        <f>'4.グラフデータ'!AD86</f>
        <v>隔年で増減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'4.グラフデータ'!H85-'4.グラフデータ'!D85</f>
        <v>15</v>
      </c>
      <c r="E7" s="314"/>
      <c r="F7" s="91"/>
      <c r="G7" s="316"/>
      <c r="H7" s="93" t="s">
        <v>233</v>
      </c>
      <c r="I7" s="84">
        <f>'4.グラフデータ'!H86-'4.グラフデータ'!D86</f>
        <v>4.9999999999999989E-2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219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AVERAGE('4.グラフデータ'!D92:H92)</f>
        <v>42175</v>
      </c>
      <c r="E26" s="313" t="str">
        <f>'4.グラフデータ'!AD92</f>
        <v>同程度で推移</v>
      </c>
      <c r="F26" s="91"/>
      <c r="G26" s="315" t="s">
        <v>412</v>
      </c>
      <c r="H26" s="90" t="s">
        <v>232</v>
      </c>
      <c r="I26" s="92">
        <f>AVERAGE('4.グラフデータ'!D93:H93)</f>
        <v>0.26300000000000001</v>
      </c>
      <c r="J26" s="313" t="str">
        <f>'4.グラフデータ'!AD93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'4.グラフデータ'!H92-'4.グラフデータ'!D92</f>
        <v>1422</v>
      </c>
      <c r="E27" s="314"/>
      <c r="F27" s="91"/>
      <c r="G27" s="316"/>
      <c r="H27" s="93" t="s">
        <v>233</v>
      </c>
      <c r="I27" s="84">
        <f>'4.グラフデータ'!H93-'4.グラフデータ'!D93</f>
        <v>-3.0000000000000027E-3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544" priority="67" operator="containsText" text="無し">
      <formula>NOT(ISERROR(SEARCH("無し",#REF!)))</formula>
    </cfRule>
    <cfRule type="containsText" dxfId="543" priority="68" operator="containsText" text="変動">
      <formula>NOT(ISERROR(SEARCH("変動",#REF!)))</formula>
    </cfRule>
    <cfRule type="containsText" dxfId="542" priority="69" operator="containsText" text="減少">
      <formula>NOT(ISERROR(SEARCH("減少",#REF!)))</formula>
    </cfRule>
    <cfRule type="containsText" dxfId="541" priority="70" operator="containsText" text="増加">
      <formula>NOT(ISERROR(SEARCH("増加",#REF!)))</formula>
    </cfRule>
    <cfRule type="containsText" dxfId="540" priority="71" operator="containsText" text="安定">
      <formula>NOT(ISERROR(SEARCH("安定",#REF!)))</formula>
    </cfRule>
  </conditionalFormatting>
  <conditionalFormatting sqref="E6">
    <cfRule type="containsText" dxfId="539" priority="27" operator="containsText" text="―">
      <formula>NOT(ISERROR(SEARCH("―",E6)))</formula>
    </cfRule>
    <cfRule type="containsText" dxfId="538" priority="28" operator="containsText" text="隔年で">
      <formula>NOT(ISERROR(SEARCH("隔年で",E6)))</formula>
    </cfRule>
    <cfRule type="containsText" dxfId="537" priority="29" operator="containsText" text="年度により">
      <formula>NOT(ISERROR(SEARCH("年度により",E6)))</formula>
    </cfRule>
    <cfRule type="containsText" dxfId="536" priority="30" operator="containsText" text="減少傾向">
      <formula>NOT(ISERROR(SEARCH("減少傾向",E6)))</formula>
    </cfRule>
    <cfRule type="containsText" dxfId="535" priority="31" operator="containsText" text="増加傾向">
      <formula>NOT(ISERROR(SEARCH("増加傾向",E6)))</formula>
    </cfRule>
    <cfRule type="containsText" dxfId="534" priority="32" operator="containsText" text="同程度">
      <formula>NOT(ISERROR(SEARCH("同程度",E6)))</formula>
    </cfRule>
  </conditionalFormatting>
  <conditionalFormatting sqref="E6:E7">
    <cfRule type="containsText" dxfId="533" priority="25" operator="containsText" text="最新年度のみ減少">
      <formula>NOT(ISERROR(SEARCH("最新年度のみ減少",E6)))</formula>
    </cfRule>
    <cfRule type="containsText" dxfId="532" priority="26" operator="containsText" text="最新年度のみ増加">
      <formula>NOT(ISERROR(SEARCH("最新年度のみ増加",E6)))</formula>
    </cfRule>
  </conditionalFormatting>
  <conditionalFormatting sqref="J6">
    <cfRule type="containsText" dxfId="531" priority="19" operator="containsText" text="―">
      <formula>NOT(ISERROR(SEARCH("―",J6)))</formula>
    </cfRule>
    <cfRule type="containsText" dxfId="530" priority="20" operator="containsText" text="隔年で">
      <formula>NOT(ISERROR(SEARCH("隔年で",J6)))</formula>
    </cfRule>
    <cfRule type="containsText" dxfId="529" priority="21" operator="containsText" text="年度により">
      <formula>NOT(ISERROR(SEARCH("年度により",J6)))</formula>
    </cfRule>
    <cfRule type="containsText" dxfId="528" priority="22" operator="containsText" text="減少傾向">
      <formula>NOT(ISERROR(SEARCH("減少傾向",J6)))</formula>
    </cfRule>
    <cfRule type="containsText" dxfId="527" priority="23" operator="containsText" text="増加傾向">
      <formula>NOT(ISERROR(SEARCH("増加傾向",J6)))</formula>
    </cfRule>
    <cfRule type="containsText" dxfId="526" priority="24" operator="containsText" text="同程度">
      <formula>NOT(ISERROR(SEARCH("同程度",J6)))</formula>
    </cfRule>
  </conditionalFormatting>
  <conditionalFormatting sqref="J6:J7">
    <cfRule type="containsText" dxfId="525" priority="17" operator="containsText" text="最新年度のみ減少">
      <formula>NOT(ISERROR(SEARCH("最新年度のみ減少",J6)))</formula>
    </cfRule>
    <cfRule type="containsText" dxfId="524" priority="18" operator="containsText" text="最新年度のみ増加">
      <formula>NOT(ISERROR(SEARCH("最新年度のみ増加",J6)))</formula>
    </cfRule>
  </conditionalFormatting>
  <conditionalFormatting sqref="E26">
    <cfRule type="containsText" dxfId="523" priority="11" operator="containsText" text="―">
      <formula>NOT(ISERROR(SEARCH("―",E26)))</formula>
    </cfRule>
    <cfRule type="containsText" dxfId="522" priority="12" operator="containsText" text="隔年で">
      <formula>NOT(ISERROR(SEARCH("隔年で",E26)))</formula>
    </cfRule>
    <cfRule type="containsText" dxfId="521" priority="13" operator="containsText" text="年度により">
      <formula>NOT(ISERROR(SEARCH("年度により",E26)))</formula>
    </cfRule>
    <cfRule type="containsText" dxfId="520" priority="14" operator="containsText" text="減少傾向">
      <formula>NOT(ISERROR(SEARCH("減少傾向",E26)))</formula>
    </cfRule>
    <cfRule type="containsText" dxfId="519" priority="15" operator="containsText" text="増加傾向">
      <formula>NOT(ISERROR(SEARCH("増加傾向",E26)))</formula>
    </cfRule>
    <cfRule type="containsText" dxfId="518" priority="16" operator="containsText" text="同程度">
      <formula>NOT(ISERROR(SEARCH("同程度",E26)))</formula>
    </cfRule>
  </conditionalFormatting>
  <conditionalFormatting sqref="E26:E27">
    <cfRule type="containsText" dxfId="517" priority="9" operator="containsText" text="最新年度のみ減少">
      <formula>NOT(ISERROR(SEARCH("最新年度のみ減少",E26)))</formula>
    </cfRule>
    <cfRule type="containsText" dxfId="516" priority="10" operator="containsText" text="最新年度のみ増加">
      <formula>NOT(ISERROR(SEARCH("最新年度のみ増加",E26)))</formula>
    </cfRule>
  </conditionalFormatting>
  <conditionalFormatting sqref="J26">
    <cfRule type="containsText" dxfId="515" priority="3" operator="containsText" text="―">
      <formula>NOT(ISERROR(SEARCH("―",J26)))</formula>
    </cfRule>
    <cfRule type="containsText" dxfId="514" priority="4" operator="containsText" text="隔年で">
      <formula>NOT(ISERROR(SEARCH("隔年で",J26)))</formula>
    </cfRule>
    <cfRule type="containsText" dxfId="513" priority="5" operator="containsText" text="年度により">
      <formula>NOT(ISERROR(SEARCH("年度により",J26)))</formula>
    </cfRule>
    <cfRule type="containsText" dxfId="512" priority="6" operator="containsText" text="減少傾向">
      <formula>NOT(ISERROR(SEARCH("減少傾向",J26)))</formula>
    </cfRule>
    <cfRule type="containsText" dxfId="511" priority="7" operator="containsText" text="増加傾向">
      <formula>NOT(ISERROR(SEARCH("増加傾向",J26)))</formula>
    </cfRule>
    <cfRule type="containsText" dxfId="510" priority="8" operator="containsText" text="同程度">
      <formula>NOT(ISERROR(SEARCH("同程度",J26)))</formula>
    </cfRule>
  </conditionalFormatting>
  <conditionalFormatting sqref="J26:J27">
    <cfRule type="containsText" dxfId="509" priority="1" operator="containsText" text="最新年度のみ減少">
      <formula>NOT(ISERROR(SEARCH("最新年度のみ減少",J26)))</formula>
    </cfRule>
    <cfRule type="containsText" dxfId="508" priority="2" operator="containsText" text="最新年度のみ増加">
      <formula>NOT(ISERROR(SEARCH("最新年度のみ増加",J26)))</formula>
    </cfRule>
  </conditionalFormatting>
  <dataValidations count="3">
    <dataValidation type="list" allowBlank="1" showInputMessage="1" showErrorMessage="1" sqref="K4" xr:uid="{00000000-0002-0000-0400-000000000000}">
      <formula1>#REF!</formula1>
    </dataValidation>
    <dataValidation type="list" allowBlank="1" showInputMessage="1" showErrorMessage="1" sqref="K6:K7" xr:uid="{00000000-0002-0000-0400-000002000000}">
      <formula1>#REF!</formula1>
    </dataValidation>
    <dataValidation type="list" allowBlank="1" showInputMessage="1" showErrorMessage="1" sqref="F6:F7 F26:F27" xr:uid="{23AE34D1-7594-40AF-87D6-D6B9B1B234D1}">
      <formula1>$C$44:$C$44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8C593E37-AA7B-4A16-ACE8-AC90D7BBD78D}">
            <xm:f>NOT(ISERROR(SEARCH("無し",'4-2-2.修士課程(平均)'!K10)))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2FBEE417-1ABC-4897-9BB3-9E9C1E43F9E8}">
            <xm:f>NOT(ISERROR(SEARCH("変動",'4-2-2.修士課程(平均)'!K10)))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EEE76253-84FE-4E3A-962B-353BC30197E8}">
            <xm:f>NOT(ISERROR(SEARCH("減少",'4-2-2.修士課程(平均)'!K10)))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99028D6A-991B-4C11-8AEB-4BCFAB3FD69D}">
            <xm:f>NOT(ISERROR(SEARCH("増加",'4-2-2.修士課程(平均)'!K10)))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74E69187-7B6B-46B5-9EA1-004A10504CB2}">
            <xm:f>NOT(ISERROR(SEARCH("安定",'4-2-2.修士課程(平均)'!K10)))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3" t="s">
        <v>236</v>
      </c>
      <c r="B2" s="3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3"/>
      <c r="B3" s="11" t="s">
        <v>231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/>
      <c r="B5" s="11" t="s">
        <v>247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AVERAGE('4.グラフデータ'!D99:H99)</f>
        <v>509.53999999999996</v>
      </c>
      <c r="E6" s="313" t="str">
        <f>'4.グラフデータ'!AD99</f>
        <v>増加傾向⤴</v>
      </c>
      <c r="F6" s="91"/>
      <c r="G6" s="315" t="s">
        <v>412</v>
      </c>
      <c r="H6" s="90" t="s">
        <v>232</v>
      </c>
      <c r="I6" s="92">
        <f>AVERAGE('4.グラフデータ'!D100:H100)</f>
        <v>0.26300000000000001</v>
      </c>
      <c r="J6" s="313" t="str">
        <f>'4.グラフデータ'!AD100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'4.グラフデータ'!H99-'4.グラフデータ'!D99</f>
        <v>35.200000000000045</v>
      </c>
      <c r="E7" s="314"/>
      <c r="F7" s="91"/>
      <c r="G7" s="316"/>
      <c r="H7" s="93" t="s">
        <v>233</v>
      </c>
      <c r="I7" s="84">
        <f>'4.グラフデータ'!H100-'4.グラフデータ'!D100</f>
        <v>-3.0000000000000027E-3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248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AVERAGE('4.グラフデータ'!D107:H107)</f>
        <v>361.23999999999995</v>
      </c>
      <c r="E26" s="313" t="str">
        <f>'4.グラフデータ'!AD107</f>
        <v>増加傾向⤴</v>
      </c>
      <c r="F26" s="91"/>
      <c r="G26" s="315" t="s">
        <v>412</v>
      </c>
      <c r="H26" s="90" t="s">
        <v>232</v>
      </c>
      <c r="I26" s="92">
        <f>AVERAGE('4.グラフデータ'!D108:H108)</f>
        <v>0.23399999999999999</v>
      </c>
      <c r="J26" s="313" t="str">
        <f>'4.グラフデータ'!AD108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'4.グラフデータ'!H107-'4.グラフデータ'!D107</f>
        <v>38.600000000000023</v>
      </c>
      <c r="E27" s="314"/>
      <c r="F27" s="91"/>
      <c r="G27" s="316"/>
      <c r="H27" s="93" t="s">
        <v>233</v>
      </c>
      <c r="I27" s="84">
        <f>'4.グラフデータ'!H108-'4.グラフデータ'!D108</f>
        <v>1.8999999999999989E-2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502" priority="82" operator="containsText" text="無し">
      <formula>NOT(ISERROR(SEARCH("無し",K6)))</formula>
    </cfRule>
    <cfRule type="containsText" dxfId="501" priority="83" operator="containsText" text="変動">
      <formula>NOT(ISERROR(SEARCH("変動",K6)))</formula>
    </cfRule>
    <cfRule type="containsText" dxfId="500" priority="84" operator="containsText" text="減少">
      <formula>NOT(ISERROR(SEARCH("減少",K6)))</formula>
    </cfRule>
    <cfRule type="containsText" dxfId="499" priority="85" operator="containsText" text="増加">
      <formula>NOT(ISERROR(SEARCH("増加",K6)))</formula>
    </cfRule>
    <cfRule type="containsText" dxfId="498" priority="86" operator="containsText" text="安定">
      <formula>NOT(ISERROR(SEARCH("安定",K6)))</formula>
    </cfRule>
  </conditionalFormatting>
  <conditionalFormatting sqref="E6">
    <cfRule type="containsText" dxfId="497" priority="27" operator="containsText" text="―">
      <formula>NOT(ISERROR(SEARCH("―",E6)))</formula>
    </cfRule>
    <cfRule type="containsText" dxfId="496" priority="28" operator="containsText" text="隔年で">
      <formula>NOT(ISERROR(SEARCH("隔年で",E6)))</formula>
    </cfRule>
    <cfRule type="containsText" dxfId="495" priority="29" operator="containsText" text="年度により">
      <formula>NOT(ISERROR(SEARCH("年度により",E6)))</formula>
    </cfRule>
    <cfRule type="containsText" dxfId="494" priority="30" operator="containsText" text="減少傾向">
      <formula>NOT(ISERROR(SEARCH("減少傾向",E6)))</formula>
    </cfRule>
    <cfRule type="containsText" dxfId="493" priority="31" operator="containsText" text="増加傾向">
      <formula>NOT(ISERROR(SEARCH("増加傾向",E6)))</formula>
    </cfRule>
    <cfRule type="containsText" dxfId="492" priority="32" operator="containsText" text="同程度">
      <formula>NOT(ISERROR(SEARCH("同程度",E6)))</formula>
    </cfRule>
  </conditionalFormatting>
  <conditionalFormatting sqref="E6:E7">
    <cfRule type="containsText" dxfId="491" priority="25" operator="containsText" text="最新年度のみ減少">
      <formula>NOT(ISERROR(SEARCH("最新年度のみ減少",E6)))</formula>
    </cfRule>
    <cfRule type="containsText" dxfId="490" priority="26" operator="containsText" text="最新年度のみ増加">
      <formula>NOT(ISERROR(SEARCH("最新年度のみ増加",E6)))</formula>
    </cfRule>
  </conditionalFormatting>
  <conditionalFormatting sqref="J6">
    <cfRule type="containsText" dxfId="489" priority="19" operator="containsText" text="―">
      <formula>NOT(ISERROR(SEARCH("―",J6)))</formula>
    </cfRule>
    <cfRule type="containsText" dxfId="488" priority="20" operator="containsText" text="隔年で">
      <formula>NOT(ISERROR(SEARCH("隔年で",J6)))</formula>
    </cfRule>
    <cfRule type="containsText" dxfId="487" priority="21" operator="containsText" text="年度により">
      <formula>NOT(ISERROR(SEARCH("年度により",J6)))</formula>
    </cfRule>
    <cfRule type="containsText" dxfId="486" priority="22" operator="containsText" text="減少傾向">
      <formula>NOT(ISERROR(SEARCH("減少傾向",J6)))</formula>
    </cfRule>
    <cfRule type="containsText" dxfId="485" priority="23" operator="containsText" text="増加傾向">
      <formula>NOT(ISERROR(SEARCH("増加傾向",J6)))</formula>
    </cfRule>
    <cfRule type="containsText" dxfId="484" priority="24" operator="containsText" text="同程度">
      <formula>NOT(ISERROR(SEARCH("同程度",J6)))</formula>
    </cfRule>
  </conditionalFormatting>
  <conditionalFormatting sqref="J6:J7">
    <cfRule type="containsText" dxfId="483" priority="17" operator="containsText" text="最新年度のみ減少">
      <formula>NOT(ISERROR(SEARCH("最新年度のみ減少",J6)))</formula>
    </cfRule>
    <cfRule type="containsText" dxfId="482" priority="18" operator="containsText" text="最新年度のみ増加">
      <formula>NOT(ISERROR(SEARCH("最新年度のみ増加",J6)))</formula>
    </cfRule>
  </conditionalFormatting>
  <conditionalFormatting sqref="E26">
    <cfRule type="containsText" dxfId="481" priority="11" operator="containsText" text="―">
      <formula>NOT(ISERROR(SEARCH("―",E26)))</formula>
    </cfRule>
    <cfRule type="containsText" dxfId="480" priority="12" operator="containsText" text="隔年で">
      <formula>NOT(ISERROR(SEARCH("隔年で",E26)))</formula>
    </cfRule>
    <cfRule type="containsText" dxfId="479" priority="13" operator="containsText" text="年度により">
      <formula>NOT(ISERROR(SEARCH("年度により",E26)))</formula>
    </cfRule>
    <cfRule type="containsText" dxfId="478" priority="14" operator="containsText" text="減少傾向">
      <formula>NOT(ISERROR(SEARCH("減少傾向",E26)))</formula>
    </cfRule>
    <cfRule type="containsText" dxfId="477" priority="15" operator="containsText" text="増加傾向">
      <formula>NOT(ISERROR(SEARCH("増加傾向",E26)))</formula>
    </cfRule>
    <cfRule type="containsText" dxfId="476" priority="16" operator="containsText" text="同程度">
      <formula>NOT(ISERROR(SEARCH("同程度",E26)))</formula>
    </cfRule>
  </conditionalFormatting>
  <conditionalFormatting sqref="E26:E27">
    <cfRule type="containsText" dxfId="475" priority="9" operator="containsText" text="最新年度のみ減少">
      <formula>NOT(ISERROR(SEARCH("最新年度のみ減少",E26)))</formula>
    </cfRule>
    <cfRule type="containsText" dxfId="474" priority="10" operator="containsText" text="最新年度のみ増加">
      <formula>NOT(ISERROR(SEARCH("最新年度のみ増加",E26)))</formula>
    </cfRule>
  </conditionalFormatting>
  <conditionalFormatting sqref="J26">
    <cfRule type="containsText" dxfId="473" priority="3" operator="containsText" text="―">
      <formula>NOT(ISERROR(SEARCH("―",J26)))</formula>
    </cfRule>
    <cfRule type="containsText" dxfId="472" priority="4" operator="containsText" text="隔年で">
      <formula>NOT(ISERROR(SEARCH("隔年で",J26)))</formula>
    </cfRule>
    <cfRule type="containsText" dxfId="471" priority="5" operator="containsText" text="年度により">
      <formula>NOT(ISERROR(SEARCH("年度により",J26)))</formula>
    </cfRule>
    <cfRule type="containsText" dxfId="470" priority="6" operator="containsText" text="減少傾向">
      <formula>NOT(ISERROR(SEARCH("減少傾向",J26)))</formula>
    </cfRule>
    <cfRule type="containsText" dxfId="469" priority="7" operator="containsText" text="増加傾向">
      <formula>NOT(ISERROR(SEARCH("増加傾向",J26)))</formula>
    </cfRule>
    <cfRule type="containsText" dxfId="468" priority="8" operator="containsText" text="同程度">
      <formula>NOT(ISERROR(SEARCH("同程度",J26)))</formula>
    </cfRule>
  </conditionalFormatting>
  <conditionalFormatting sqref="J26:J27">
    <cfRule type="containsText" dxfId="467" priority="1" operator="containsText" text="最新年度のみ減少">
      <formula>NOT(ISERROR(SEARCH("最新年度のみ減少",J26)))</formula>
    </cfRule>
    <cfRule type="containsText" dxfId="466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500-000000000000}">
      <formula1>$C$49:$C$52</formula1>
    </dataValidation>
    <dataValidation type="list" allowBlank="1" showInputMessage="1" showErrorMessage="1" sqref="F6:F7 F26:F27" xr:uid="{C5B905C9-BE5C-472A-BD41-AA0DA703A131}">
      <formula1>$C$44:$C$46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84"/>
  <sheetViews>
    <sheetView view="pageBreakPreview" topLeftCell="A13" zoomScale="115" zoomScaleNormal="145" zoomScaleSheetLayoutView="115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11" t="s">
        <v>198</v>
      </c>
      <c r="B1" s="11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11" t="s">
        <v>236</v>
      </c>
      <c r="B2" s="11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11"/>
      <c r="B3" s="11" t="s">
        <v>237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 t="s">
        <v>10</v>
      </c>
      <c r="B5" s="11" t="s">
        <v>238</v>
      </c>
      <c r="C5" s="80"/>
      <c r="D5" s="80"/>
      <c r="E5" s="80"/>
      <c r="F5" s="80"/>
      <c r="G5" s="11" t="s">
        <v>281</v>
      </c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 ca="1">AVERAGE('4.グラフデータ'!D117:H117)</f>
        <v>7.4</v>
      </c>
      <c r="E6" s="313" t="str">
        <f>'4.グラフデータ'!AD117</f>
        <v>隔年で増減</v>
      </c>
      <c r="F6" s="82"/>
      <c r="G6" s="311" t="s">
        <v>250</v>
      </c>
      <c r="H6" s="90" t="s">
        <v>466</v>
      </c>
      <c r="I6" s="95">
        <f ca="1">AVERAGE('4.グラフデータ'!D124:H124)</f>
        <v>9.5</v>
      </c>
      <c r="J6" s="313" t="str">
        <f>'4.グラフデータ'!AD124</f>
        <v>―</v>
      </c>
      <c r="K6" s="82"/>
    </row>
    <row r="7" spans="1:12" s="7" customFormat="1" ht="17.25" customHeight="1">
      <c r="A7" s="81"/>
      <c r="B7" s="312"/>
      <c r="C7" s="93" t="s">
        <v>233</v>
      </c>
      <c r="D7" s="94">
        <f ca="1">'4.グラフデータ'!H117-'4.グラフデータ'!D117</f>
        <v>4</v>
      </c>
      <c r="E7" s="314"/>
      <c r="F7" s="82"/>
      <c r="G7" s="312"/>
      <c r="H7" s="93" t="s">
        <v>233</v>
      </c>
      <c r="I7" s="94">
        <f ca="1">'4.グラフデータ'!E124-'4.グラフデータ'!D124</f>
        <v>1</v>
      </c>
      <c r="J7" s="314"/>
      <c r="K7" s="82"/>
    </row>
    <row r="8" spans="1:12" s="7" customFormat="1" ht="17.25" customHeight="1">
      <c r="A8" s="81"/>
      <c r="B8" s="315" t="s">
        <v>412</v>
      </c>
      <c r="C8" s="90" t="s">
        <v>232</v>
      </c>
      <c r="D8" s="92">
        <f ca="1">AVERAGE('4.グラフデータ'!D118:H118)</f>
        <v>0.4708</v>
      </c>
      <c r="E8" s="313" t="str">
        <f>'4.グラフデータ'!AD118</f>
        <v>隔年で増減</v>
      </c>
      <c r="F8" s="82"/>
      <c r="G8" s="315" t="s">
        <v>412</v>
      </c>
      <c r="H8" s="90" t="s">
        <v>466</v>
      </c>
      <c r="I8" s="92">
        <f ca="1">AVERAGE('4.グラフデータ'!D125:H125)</f>
        <v>0.41649999999999998</v>
      </c>
      <c r="J8" s="313" t="str">
        <f>'4.グラフデータ'!AD125</f>
        <v>―</v>
      </c>
      <c r="K8" s="82"/>
    </row>
    <row r="9" spans="1:12" s="7" customFormat="1" ht="17.25" customHeight="1">
      <c r="A9" s="81"/>
      <c r="B9" s="316"/>
      <c r="C9" s="93" t="s">
        <v>233</v>
      </c>
      <c r="D9" s="84">
        <f ca="1">'4.グラフデータ'!H118-'4.グラフデータ'!D118</f>
        <v>-2.5999999999999912E-2</v>
      </c>
      <c r="E9" s="314"/>
      <c r="F9" s="82"/>
      <c r="G9" s="316"/>
      <c r="H9" s="93" t="s">
        <v>233</v>
      </c>
      <c r="I9" s="84">
        <f ca="1">'4.グラフデータ'!E125-'4.グラフデータ'!D125</f>
        <v>0.16699999999999998</v>
      </c>
      <c r="J9" s="314"/>
      <c r="K9" s="82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476</v>
      </c>
      <c r="C25" s="80"/>
      <c r="D25" s="80"/>
      <c r="E25" s="80"/>
      <c r="F25" s="80"/>
      <c r="G25" s="11" t="s">
        <v>239</v>
      </c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 ca="1">AVERAGE('4.グラフデータ'!D131:H131)</f>
        <v>61.6</v>
      </c>
      <c r="E26" s="313" t="str">
        <f>'4.グラフデータ'!AD131</f>
        <v>年度により増減</v>
      </c>
      <c r="F26" s="82"/>
      <c r="G26" s="311" t="s">
        <v>250</v>
      </c>
      <c r="H26" s="90" t="s">
        <v>232</v>
      </c>
      <c r="I26" s="95">
        <f ca="1">AVERAGE('4.グラフデータ'!D138:H138)</f>
        <v>10.8</v>
      </c>
      <c r="J26" s="313" t="str">
        <f>'4.グラフデータ'!AD138</f>
        <v>年度により増減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 ca="1">'4.グラフデータ'!H131-'4.グラフデータ'!D131</f>
        <v>3</v>
      </c>
      <c r="E27" s="314"/>
      <c r="F27" s="82"/>
      <c r="G27" s="312"/>
      <c r="H27" s="93" t="s">
        <v>233</v>
      </c>
      <c r="I27" s="94">
        <f ca="1">'4.グラフデータ'!H138-'4.グラフデータ'!D138</f>
        <v>-4</v>
      </c>
      <c r="J27" s="314"/>
      <c r="K27" s="82"/>
    </row>
    <row r="28" spans="1:11" s="7" customFormat="1" ht="17.25" customHeight="1">
      <c r="A28" s="81" t="s">
        <v>11</v>
      </c>
      <c r="B28" s="315" t="s">
        <v>412</v>
      </c>
      <c r="C28" s="90" t="s">
        <v>232</v>
      </c>
      <c r="D28" s="92">
        <f ca="1">AVERAGE('4.グラフデータ'!D132:H132)</f>
        <v>0.24479999999999999</v>
      </c>
      <c r="E28" s="313" t="str">
        <f>'4.グラフデータ'!AD132</f>
        <v>隔年で増減</v>
      </c>
      <c r="F28" s="82"/>
      <c r="G28" s="315" t="s">
        <v>412</v>
      </c>
      <c r="H28" s="90" t="s">
        <v>232</v>
      </c>
      <c r="I28" s="92">
        <f ca="1">AVERAGE('4.グラフデータ'!D139:H139)</f>
        <v>0.31559999999999999</v>
      </c>
      <c r="J28" s="313" t="str">
        <f>'4.グラフデータ'!AD139</f>
        <v>隔年で増減</v>
      </c>
      <c r="K28" s="82"/>
    </row>
    <row r="29" spans="1:11" s="7" customFormat="1" ht="17.25" customHeight="1">
      <c r="A29" s="81"/>
      <c r="B29" s="316"/>
      <c r="C29" s="93" t="s">
        <v>233</v>
      </c>
      <c r="D29" s="84">
        <f ca="1">'4.グラフデータ'!H132-'4.グラフデータ'!D132</f>
        <v>0.10300000000000001</v>
      </c>
      <c r="E29" s="314"/>
      <c r="F29" s="82"/>
      <c r="G29" s="316"/>
      <c r="H29" s="93" t="s">
        <v>233</v>
      </c>
      <c r="I29" s="84">
        <f ca="1">'4.グラフデータ'!H139-'4.グラフデータ'!D139</f>
        <v>0.10399999999999998</v>
      </c>
      <c r="J29" s="314"/>
      <c r="K29" s="82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</row>
    <row r="43" spans="1:11" ht="18.75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</row>
    <row r="44" spans="1:11" ht="9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</row>
    <row r="45" spans="1:11" ht="18.75" customHeight="1">
      <c r="A45" s="80"/>
      <c r="B45" s="11" t="s">
        <v>240</v>
      </c>
      <c r="C45" s="80"/>
      <c r="D45" s="80"/>
      <c r="E45" s="80"/>
      <c r="F45" s="80"/>
      <c r="G45" s="11" t="s">
        <v>472</v>
      </c>
      <c r="H45" s="80"/>
      <c r="I45" s="80"/>
      <c r="J45" s="80"/>
      <c r="K45" s="80"/>
    </row>
    <row r="46" spans="1:11" ht="17.25" customHeight="1">
      <c r="A46" s="81"/>
      <c r="B46" s="311" t="s">
        <v>250</v>
      </c>
      <c r="C46" s="90" t="s">
        <v>232</v>
      </c>
      <c r="D46" s="95">
        <f ca="1">AVERAGE('4.グラフデータ'!D145:H145)</f>
        <v>11</v>
      </c>
      <c r="E46" s="313" t="str">
        <f>'4.グラフデータ'!AD145</f>
        <v>隔年で増減</v>
      </c>
      <c r="F46" s="82"/>
      <c r="G46" s="311" t="s">
        <v>250</v>
      </c>
      <c r="H46" s="90" t="s">
        <v>232</v>
      </c>
      <c r="I46" s="95">
        <f ca="1">AVERAGE('4.グラフデータ'!D152:H152)</f>
        <v>47.6</v>
      </c>
      <c r="J46" s="313" t="str">
        <f>'4.グラフデータ'!AD152</f>
        <v>年度により増減</v>
      </c>
      <c r="K46" s="82"/>
    </row>
    <row r="47" spans="1:11" ht="17.25" customHeight="1">
      <c r="A47" s="81"/>
      <c r="B47" s="312"/>
      <c r="C47" s="93" t="s">
        <v>233</v>
      </c>
      <c r="D47" s="94">
        <f ca="1">'4.グラフデータ'!H145-'4.グラフデータ'!D145</f>
        <v>3</v>
      </c>
      <c r="E47" s="314"/>
      <c r="F47" s="82"/>
      <c r="G47" s="312"/>
      <c r="H47" s="93" t="s">
        <v>233</v>
      </c>
      <c r="I47" s="94">
        <f ca="1">'4.グラフデータ'!H152-'4.グラフデータ'!D152</f>
        <v>14</v>
      </c>
      <c r="J47" s="314"/>
      <c r="K47" s="82"/>
    </row>
    <row r="48" spans="1:11" ht="17.25" customHeight="1">
      <c r="A48" s="81"/>
      <c r="B48" s="315" t="s">
        <v>412</v>
      </c>
      <c r="C48" s="90" t="s">
        <v>232</v>
      </c>
      <c r="D48" s="92">
        <f ca="1">AVERAGE('4.グラフデータ'!D146:H146)</f>
        <v>1</v>
      </c>
      <c r="E48" s="313" t="str">
        <f>'4.グラフデータ'!AD146</f>
        <v>同程度で推移</v>
      </c>
      <c r="F48" s="82"/>
      <c r="G48" s="315" t="s">
        <v>412</v>
      </c>
      <c r="H48" s="90" t="s">
        <v>232</v>
      </c>
      <c r="I48" s="92">
        <f ca="1">AVERAGE('4.グラフデータ'!D153:H153)</f>
        <v>0.30480000000000002</v>
      </c>
      <c r="J48" s="313" t="str">
        <f>'4.グラフデータ'!AD153</f>
        <v>隔年で増減</v>
      </c>
      <c r="K48" s="82"/>
    </row>
    <row r="49" spans="1:11" ht="17.25" customHeight="1">
      <c r="A49" s="81"/>
      <c r="B49" s="316"/>
      <c r="C49" s="93" t="s">
        <v>233</v>
      </c>
      <c r="D49" s="84">
        <f ca="1">'4.グラフデータ'!H146-'4.グラフデータ'!D146</f>
        <v>0</v>
      </c>
      <c r="E49" s="314"/>
      <c r="F49" s="82"/>
      <c r="G49" s="316"/>
      <c r="H49" s="93" t="s">
        <v>233</v>
      </c>
      <c r="I49" s="84">
        <f ca="1">'4.グラフデータ'!H153-'4.グラフデータ'!D153</f>
        <v>-8.7000000000000022E-2</v>
      </c>
      <c r="J49" s="314"/>
      <c r="K49" s="82"/>
    </row>
    <row r="50" spans="1:11" ht="18.75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</row>
    <row r="51" spans="1:11" ht="18.75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</row>
    <row r="52" spans="1:11" ht="18.75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</row>
    <row r="53" spans="1:11" ht="18.75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</row>
    <row r="54" spans="1:11" ht="18.75" customHeight="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</row>
    <row r="55" spans="1:11" ht="18.75" customHeight="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</row>
    <row r="56" spans="1:11" ht="18.75" customHeight="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</row>
    <row r="57" spans="1:11" ht="18.75" customHeight="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</row>
    <row r="58" spans="1:11" s="7" customFormat="1" ht="18.75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</row>
    <row r="59" spans="1:11" s="7" customFormat="1" ht="18.75" customHeight="1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</row>
    <row r="60" spans="1:11" s="7" customFormat="1" ht="18.75" customHeight="1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</row>
    <row r="61" spans="1:11" s="7" customFormat="1" ht="18.75" customHeight="1">
      <c r="A61" s="83"/>
      <c r="B61" s="83"/>
      <c r="C61" s="83"/>
      <c r="D61" s="83"/>
      <c r="E61" s="83"/>
      <c r="F61" s="83"/>
      <c r="G61" s="83"/>
      <c r="H61" s="83"/>
      <c r="I61" s="83"/>
      <c r="J61" s="83"/>
      <c r="K61" s="83"/>
    </row>
    <row r="62" spans="1:11" s="7" customFormat="1" ht="18.75" customHeight="1">
      <c r="A62" s="83"/>
      <c r="B62" s="83"/>
      <c r="C62" s="83"/>
      <c r="D62" s="83"/>
      <c r="E62" s="83"/>
      <c r="F62" s="83"/>
      <c r="G62" s="83"/>
      <c r="H62" s="83"/>
      <c r="I62" s="83"/>
      <c r="J62" s="83"/>
      <c r="K62" s="83"/>
    </row>
    <row r="63" spans="1:11" s="7" customFormat="1" ht="18.75" customHeight="1">
      <c r="A63" s="83"/>
      <c r="B63" s="83"/>
      <c r="C63" s="83"/>
      <c r="D63" s="83"/>
      <c r="E63" s="83"/>
      <c r="F63" s="83"/>
      <c r="G63" s="83"/>
      <c r="H63" s="83"/>
      <c r="I63" s="83"/>
      <c r="J63" s="83"/>
      <c r="K63" s="83"/>
    </row>
    <row r="64" spans="1:11" s="7" customFormat="1" ht="9" customHeight="1">
      <c r="A64" s="83"/>
      <c r="B64" s="83"/>
      <c r="C64" s="83"/>
      <c r="D64" s="83"/>
      <c r="E64" s="83"/>
      <c r="F64" s="83"/>
      <c r="G64" s="83"/>
      <c r="H64" s="83"/>
      <c r="I64" s="83"/>
      <c r="J64" s="83"/>
      <c r="K64" s="83"/>
    </row>
    <row r="65" spans="1:11" s="7" customFormat="1" ht="18.75" customHeight="1">
      <c r="A65"/>
      <c r="B65" s="11" t="s">
        <v>467</v>
      </c>
      <c r="C65" s="80"/>
      <c r="D65" s="80"/>
      <c r="E65" s="80"/>
      <c r="F65"/>
      <c r="G65" s="11" t="s">
        <v>468</v>
      </c>
      <c r="H65" s="80"/>
      <c r="I65" s="80"/>
      <c r="J65" s="80"/>
      <c r="K65"/>
    </row>
    <row r="66" spans="1:11" s="7" customFormat="1" ht="18" customHeight="1">
      <c r="A66"/>
      <c r="B66" s="311" t="s">
        <v>250</v>
      </c>
      <c r="C66" s="90" t="s">
        <v>232</v>
      </c>
      <c r="D66" s="95">
        <f ca="1">AVERAGE('4.グラフデータ'!D159:H159)</f>
        <v>2.6</v>
      </c>
      <c r="E66" s="313" t="str">
        <f>'4.グラフデータ'!AD159</f>
        <v>年度により増減</v>
      </c>
      <c r="F66"/>
      <c r="G66" s="311" t="s">
        <v>250</v>
      </c>
      <c r="H66" s="90" t="s">
        <v>469</v>
      </c>
      <c r="I66" s="95">
        <f ca="1">AVERAGE('4.グラフデータ'!D166:H166)</f>
        <v>5</v>
      </c>
      <c r="J66" s="313" t="str">
        <f>'4.グラフデータ'!AD166</f>
        <v>―</v>
      </c>
      <c r="K66"/>
    </row>
    <row r="67" spans="1:11" s="7" customFormat="1" ht="18" customHeight="1">
      <c r="A67"/>
      <c r="B67" s="312"/>
      <c r="C67" s="93" t="s">
        <v>233</v>
      </c>
      <c r="D67" s="94">
        <f ca="1">'4.グラフデータ'!H159-'4.グラフデータ'!D159</f>
        <v>-1</v>
      </c>
      <c r="E67" s="314"/>
      <c r="F67"/>
      <c r="G67" s="312"/>
      <c r="H67" s="93" t="s">
        <v>233</v>
      </c>
      <c r="I67" s="94" t="s">
        <v>227</v>
      </c>
      <c r="J67" s="314"/>
      <c r="K67"/>
    </row>
    <row r="68" spans="1:11" s="7" customFormat="1" ht="18" customHeight="1">
      <c r="A68"/>
      <c r="B68" s="315" t="s">
        <v>412</v>
      </c>
      <c r="C68" s="90" t="s">
        <v>232</v>
      </c>
      <c r="D68" s="92">
        <f ca="1">AVERAGE('4.グラフデータ'!D160:H160)</f>
        <v>0.21659999999999999</v>
      </c>
      <c r="E68" s="313" t="str">
        <f>'4.グラフデータ'!AD160</f>
        <v>年度により増減</v>
      </c>
      <c r="F68"/>
      <c r="G68" s="315" t="s">
        <v>412</v>
      </c>
      <c r="H68" s="90" t="s">
        <v>469</v>
      </c>
      <c r="I68" s="92">
        <f ca="1">AVERAGE('4.グラフデータ'!D167:H167)</f>
        <v>0.6</v>
      </c>
      <c r="J68" s="313" t="str">
        <f>'4.グラフデータ'!AD167</f>
        <v>―</v>
      </c>
      <c r="K68"/>
    </row>
    <row r="69" spans="1:11" s="7" customFormat="1" ht="18" customHeight="1">
      <c r="A69"/>
      <c r="B69" s="316"/>
      <c r="C69" s="93" t="s">
        <v>233</v>
      </c>
      <c r="D69" s="84">
        <f ca="1">'4.グラフデータ'!H160-'4.グラフデータ'!D160</f>
        <v>-0.33300000000000002</v>
      </c>
      <c r="E69" s="314"/>
      <c r="F69"/>
      <c r="G69" s="316"/>
      <c r="H69" s="93" t="s">
        <v>233</v>
      </c>
      <c r="I69" s="84" t="s">
        <v>227</v>
      </c>
      <c r="J69" s="314"/>
      <c r="K69"/>
    </row>
    <row r="70" spans="1:11" s="7" customFormat="1" ht="18.75" customHeight="1">
      <c r="A70"/>
      <c r="B70"/>
      <c r="C70"/>
      <c r="D70"/>
      <c r="E70"/>
      <c r="F70"/>
      <c r="G70"/>
      <c r="H70"/>
      <c r="I70"/>
      <c r="J70"/>
      <c r="K70"/>
    </row>
    <row r="71" spans="1:11" s="7" customFormat="1" ht="18.75" customHeight="1">
      <c r="A71"/>
      <c r="B71"/>
      <c r="C71"/>
      <c r="D71"/>
      <c r="E71"/>
      <c r="F71"/>
      <c r="G71"/>
      <c r="H71"/>
      <c r="I71"/>
      <c r="J71"/>
      <c r="K71"/>
    </row>
    <row r="72" spans="1:11" s="7" customFormat="1" ht="18.75" customHeight="1">
      <c r="A72"/>
      <c r="B72"/>
      <c r="C72"/>
      <c r="D72"/>
      <c r="E72"/>
      <c r="F72"/>
      <c r="G72"/>
      <c r="H72"/>
      <c r="I72"/>
      <c r="J72"/>
      <c r="K72"/>
    </row>
    <row r="73" spans="1:11" s="7" customFormat="1" ht="18.75" customHeight="1">
      <c r="A73"/>
      <c r="B73"/>
      <c r="C73"/>
      <c r="D73"/>
      <c r="E73"/>
      <c r="F73"/>
      <c r="G73"/>
      <c r="H73"/>
      <c r="I73"/>
      <c r="J73"/>
      <c r="K73"/>
    </row>
    <row r="74" spans="1:11" s="7" customFormat="1" ht="18.75" customHeight="1">
      <c r="A74"/>
      <c r="B74"/>
      <c r="C74"/>
      <c r="D74"/>
      <c r="E74"/>
      <c r="F74"/>
      <c r="G74"/>
      <c r="H74"/>
      <c r="I74"/>
      <c r="J74"/>
      <c r="K74"/>
    </row>
    <row r="75" spans="1:11" s="7" customFormat="1" ht="18.75" customHeight="1">
      <c r="A75"/>
      <c r="B75"/>
      <c r="C75"/>
      <c r="D75"/>
      <c r="E75"/>
      <c r="F75"/>
      <c r="G75"/>
      <c r="H75"/>
      <c r="I75"/>
      <c r="J75"/>
      <c r="K75"/>
    </row>
    <row r="76" spans="1:11" s="7" customFormat="1" ht="18.75" customHeight="1">
      <c r="A76"/>
      <c r="B76"/>
      <c r="C76"/>
      <c r="D76"/>
      <c r="E76"/>
      <c r="F76"/>
      <c r="G76"/>
      <c r="H76"/>
      <c r="I76"/>
      <c r="J76"/>
      <c r="K76"/>
    </row>
    <row r="77" spans="1:11" s="7" customFormat="1" ht="18.75" customHeight="1">
      <c r="A77"/>
      <c r="B77"/>
      <c r="C77"/>
      <c r="D77"/>
      <c r="E77"/>
      <c r="F77"/>
      <c r="G77"/>
      <c r="H77"/>
      <c r="I77"/>
      <c r="J77"/>
      <c r="K77"/>
    </row>
    <row r="78" spans="1:11" ht="18.75" customHeight="1"/>
    <row r="79" spans="1:11" ht="18.75" customHeight="1"/>
    <row r="80" spans="1:11" ht="18.75" customHeight="1"/>
    <row r="81" ht="18.75" customHeight="1"/>
    <row r="82" ht="18.75" customHeight="1"/>
    <row r="83" ht="18.75" customHeight="1"/>
    <row r="84" ht="9" customHeight="1"/>
  </sheetData>
  <mergeCells count="32">
    <mergeCell ref="G66:G67"/>
    <mergeCell ref="J66:J67"/>
    <mergeCell ref="G68:G69"/>
    <mergeCell ref="J68:J69"/>
    <mergeCell ref="B66:B67"/>
    <mergeCell ref="E66:E67"/>
    <mergeCell ref="B68:B69"/>
    <mergeCell ref="E68:E69"/>
    <mergeCell ref="B46:B47"/>
    <mergeCell ref="E46:E47"/>
    <mergeCell ref="G46:G47"/>
    <mergeCell ref="J46:J47"/>
    <mergeCell ref="B48:B49"/>
    <mergeCell ref="E48:E49"/>
    <mergeCell ref="G48:G49"/>
    <mergeCell ref="J48:J49"/>
    <mergeCell ref="B26:B27"/>
    <mergeCell ref="E26:E27"/>
    <mergeCell ref="G26:G27"/>
    <mergeCell ref="J26:J27"/>
    <mergeCell ref="B28:B29"/>
    <mergeCell ref="E28:E29"/>
    <mergeCell ref="G28:G29"/>
    <mergeCell ref="J28:J29"/>
    <mergeCell ref="B6:B7"/>
    <mergeCell ref="E6:E7"/>
    <mergeCell ref="G6:G7"/>
    <mergeCell ref="J6:J7"/>
    <mergeCell ref="B8:B9"/>
    <mergeCell ref="E8:E9"/>
    <mergeCell ref="G8:G9"/>
    <mergeCell ref="J8:J9"/>
  </mergeCells>
  <phoneticPr fontId="1"/>
  <conditionalFormatting sqref="K46:K49 K6:K9 K26:K29">
    <cfRule type="containsText" dxfId="465" priority="315" operator="containsText" text="無し">
      <formula>NOT(ISERROR(SEARCH("無し",K6)))</formula>
    </cfRule>
    <cfRule type="containsText" dxfId="464" priority="316" operator="containsText" text="変動">
      <formula>NOT(ISERROR(SEARCH("変動",K6)))</formula>
    </cfRule>
    <cfRule type="containsText" dxfId="463" priority="317" operator="containsText" text="減少">
      <formula>NOT(ISERROR(SEARCH("減少",K6)))</formula>
    </cfRule>
    <cfRule type="containsText" dxfId="462" priority="318" operator="containsText" text="増加">
      <formula>NOT(ISERROR(SEARCH("増加",K6)))</formula>
    </cfRule>
    <cfRule type="containsText" dxfId="461" priority="319" operator="containsText" text="安定">
      <formula>NOT(ISERROR(SEARCH("安定",K6)))</formula>
    </cfRule>
  </conditionalFormatting>
  <conditionalFormatting sqref="F6:F9">
    <cfRule type="containsText" dxfId="460" priority="139" operator="containsText" text="無し">
      <formula>NOT(ISERROR(SEARCH("無し",F6)))</formula>
    </cfRule>
    <cfRule type="containsText" dxfId="459" priority="140" operator="containsText" text="変動">
      <formula>NOT(ISERROR(SEARCH("変動",F6)))</formula>
    </cfRule>
    <cfRule type="containsText" dxfId="458" priority="141" operator="containsText" text="減少">
      <formula>NOT(ISERROR(SEARCH("減少",F6)))</formula>
    </cfRule>
    <cfRule type="containsText" dxfId="457" priority="142" operator="containsText" text="増加">
      <formula>NOT(ISERROR(SEARCH("増加",F6)))</formula>
    </cfRule>
    <cfRule type="containsText" dxfId="456" priority="143" operator="containsText" text="安定">
      <formula>NOT(ISERROR(SEARCH("安定",F6)))</formula>
    </cfRule>
  </conditionalFormatting>
  <conditionalFormatting sqref="E6">
    <cfRule type="containsText" dxfId="455" priority="133" operator="containsText" text="―">
      <formula>NOT(ISERROR(SEARCH("―",E6)))</formula>
    </cfRule>
    <cfRule type="containsText" dxfId="454" priority="134" operator="containsText" text="隔年で">
      <formula>NOT(ISERROR(SEARCH("隔年で",E6)))</formula>
    </cfRule>
    <cfRule type="containsText" dxfId="453" priority="135" operator="containsText" text="年度により">
      <formula>NOT(ISERROR(SEARCH("年度により",E6)))</formula>
    </cfRule>
    <cfRule type="containsText" dxfId="452" priority="136" operator="containsText" text="減少傾向">
      <formula>NOT(ISERROR(SEARCH("減少傾向",E6)))</formula>
    </cfRule>
    <cfRule type="containsText" dxfId="451" priority="137" operator="containsText" text="増加傾向">
      <formula>NOT(ISERROR(SEARCH("増加傾向",E6)))</formula>
    </cfRule>
    <cfRule type="containsText" dxfId="450" priority="138" operator="containsText" text="同程度">
      <formula>NOT(ISERROR(SEARCH("同程度",E6)))</formula>
    </cfRule>
  </conditionalFormatting>
  <conditionalFormatting sqref="E6:E7">
    <cfRule type="containsText" dxfId="449" priority="131" operator="containsText" text="最新年度のみ減少">
      <formula>NOT(ISERROR(SEARCH("最新年度のみ減少",E6)))</formula>
    </cfRule>
    <cfRule type="containsText" dxfId="448" priority="132" operator="containsText" text="最新年度のみ増加">
      <formula>NOT(ISERROR(SEARCH("最新年度のみ増加",E6)))</formula>
    </cfRule>
  </conditionalFormatting>
  <conditionalFormatting sqref="E8">
    <cfRule type="containsText" dxfId="447" priority="125" operator="containsText" text="―">
      <formula>NOT(ISERROR(SEARCH("―",E8)))</formula>
    </cfRule>
    <cfRule type="containsText" dxfId="446" priority="126" operator="containsText" text="隔年で">
      <formula>NOT(ISERROR(SEARCH("隔年で",E8)))</formula>
    </cfRule>
    <cfRule type="containsText" dxfId="445" priority="127" operator="containsText" text="年度により">
      <formula>NOT(ISERROR(SEARCH("年度により",E8)))</formula>
    </cfRule>
    <cfRule type="containsText" dxfId="444" priority="128" operator="containsText" text="減少傾向">
      <formula>NOT(ISERROR(SEARCH("減少傾向",E8)))</formula>
    </cfRule>
    <cfRule type="containsText" dxfId="443" priority="129" operator="containsText" text="増加傾向">
      <formula>NOT(ISERROR(SEARCH("増加傾向",E8)))</formula>
    </cfRule>
    <cfRule type="containsText" dxfId="442" priority="130" operator="containsText" text="同程度">
      <formula>NOT(ISERROR(SEARCH("同程度",E8)))</formula>
    </cfRule>
  </conditionalFormatting>
  <conditionalFormatting sqref="E8:E9">
    <cfRule type="containsText" dxfId="441" priority="123" operator="containsText" text="最新年度のみ減少">
      <formula>NOT(ISERROR(SEARCH("最新年度のみ減少",E8)))</formula>
    </cfRule>
    <cfRule type="containsText" dxfId="440" priority="124" operator="containsText" text="最新年度のみ増加">
      <formula>NOT(ISERROR(SEARCH("最新年度のみ増加",E8)))</formula>
    </cfRule>
  </conditionalFormatting>
  <conditionalFormatting sqref="J6">
    <cfRule type="containsText" dxfId="439" priority="117" operator="containsText" text="―">
      <formula>NOT(ISERROR(SEARCH("―",J6)))</formula>
    </cfRule>
    <cfRule type="containsText" dxfId="438" priority="118" operator="containsText" text="隔年で">
      <formula>NOT(ISERROR(SEARCH("隔年で",J6)))</formula>
    </cfRule>
    <cfRule type="containsText" dxfId="437" priority="119" operator="containsText" text="年度により">
      <formula>NOT(ISERROR(SEARCH("年度により",J6)))</formula>
    </cfRule>
    <cfRule type="containsText" dxfId="436" priority="120" operator="containsText" text="減少傾向">
      <formula>NOT(ISERROR(SEARCH("減少傾向",J6)))</formula>
    </cfRule>
    <cfRule type="containsText" dxfId="435" priority="121" operator="containsText" text="増加傾向">
      <formula>NOT(ISERROR(SEARCH("増加傾向",J6)))</formula>
    </cfRule>
    <cfRule type="containsText" dxfId="434" priority="122" operator="containsText" text="同程度">
      <formula>NOT(ISERROR(SEARCH("同程度",J6)))</formula>
    </cfRule>
  </conditionalFormatting>
  <conditionalFormatting sqref="J6:J7">
    <cfRule type="containsText" dxfId="433" priority="115" operator="containsText" text="最新年度のみ減少">
      <formula>NOT(ISERROR(SEARCH("最新年度のみ減少",J6)))</formula>
    </cfRule>
    <cfRule type="containsText" dxfId="432" priority="116" operator="containsText" text="最新年度のみ増加">
      <formula>NOT(ISERROR(SEARCH("最新年度のみ増加",J6)))</formula>
    </cfRule>
  </conditionalFormatting>
  <conditionalFormatting sqref="J8">
    <cfRule type="containsText" dxfId="431" priority="109" operator="containsText" text="―">
      <formula>NOT(ISERROR(SEARCH("―",J8)))</formula>
    </cfRule>
    <cfRule type="containsText" dxfId="430" priority="110" operator="containsText" text="隔年で">
      <formula>NOT(ISERROR(SEARCH("隔年で",J8)))</formula>
    </cfRule>
    <cfRule type="containsText" dxfId="429" priority="111" operator="containsText" text="年度により">
      <formula>NOT(ISERROR(SEARCH("年度により",J8)))</formula>
    </cfRule>
    <cfRule type="containsText" dxfId="428" priority="112" operator="containsText" text="減少傾向">
      <formula>NOT(ISERROR(SEARCH("減少傾向",J8)))</formula>
    </cfRule>
    <cfRule type="containsText" dxfId="427" priority="113" operator="containsText" text="増加傾向">
      <formula>NOT(ISERROR(SEARCH("増加傾向",J8)))</formula>
    </cfRule>
    <cfRule type="containsText" dxfId="426" priority="114" operator="containsText" text="同程度">
      <formula>NOT(ISERROR(SEARCH("同程度",J8)))</formula>
    </cfRule>
  </conditionalFormatting>
  <conditionalFormatting sqref="J8:J9">
    <cfRule type="containsText" dxfId="425" priority="107" operator="containsText" text="最新年度のみ減少">
      <formula>NOT(ISERROR(SEARCH("最新年度のみ減少",J8)))</formula>
    </cfRule>
    <cfRule type="containsText" dxfId="424" priority="108" operator="containsText" text="最新年度のみ増加">
      <formula>NOT(ISERROR(SEARCH("最新年度のみ増加",J8)))</formula>
    </cfRule>
  </conditionalFormatting>
  <conditionalFormatting sqref="F26:F29">
    <cfRule type="containsText" dxfId="423" priority="102" operator="containsText" text="無し">
      <formula>NOT(ISERROR(SEARCH("無し",F26)))</formula>
    </cfRule>
    <cfRule type="containsText" dxfId="422" priority="103" operator="containsText" text="変動">
      <formula>NOT(ISERROR(SEARCH("変動",F26)))</formula>
    </cfRule>
    <cfRule type="containsText" dxfId="421" priority="104" operator="containsText" text="減少">
      <formula>NOT(ISERROR(SEARCH("減少",F26)))</formula>
    </cfRule>
    <cfRule type="containsText" dxfId="420" priority="105" operator="containsText" text="増加">
      <formula>NOT(ISERROR(SEARCH("増加",F26)))</formula>
    </cfRule>
    <cfRule type="containsText" dxfId="419" priority="106" operator="containsText" text="安定">
      <formula>NOT(ISERROR(SEARCH("安定",F26)))</formula>
    </cfRule>
  </conditionalFormatting>
  <conditionalFormatting sqref="E26">
    <cfRule type="containsText" dxfId="418" priority="96" operator="containsText" text="―">
      <formula>NOT(ISERROR(SEARCH("―",E26)))</formula>
    </cfRule>
    <cfRule type="containsText" dxfId="417" priority="97" operator="containsText" text="隔年で">
      <formula>NOT(ISERROR(SEARCH("隔年で",E26)))</formula>
    </cfRule>
    <cfRule type="containsText" dxfId="416" priority="98" operator="containsText" text="年度により">
      <formula>NOT(ISERROR(SEARCH("年度により",E26)))</formula>
    </cfRule>
    <cfRule type="containsText" dxfId="415" priority="99" operator="containsText" text="減少傾向">
      <formula>NOT(ISERROR(SEARCH("減少傾向",E26)))</formula>
    </cfRule>
    <cfRule type="containsText" dxfId="414" priority="100" operator="containsText" text="増加傾向">
      <formula>NOT(ISERROR(SEARCH("増加傾向",E26)))</formula>
    </cfRule>
    <cfRule type="containsText" dxfId="413" priority="101" operator="containsText" text="同程度">
      <formula>NOT(ISERROR(SEARCH("同程度",E26)))</formula>
    </cfRule>
  </conditionalFormatting>
  <conditionalFormatting sqref="E26:E27">
    <cfRule type="containsText" dxfId="412" priority="94" operator="containsText" text="最新年度のみ減少">
      <formula>NOT(ISERROR(SEARCH("最新年度のみ減少",E26)))</formula>
    </cfRule>
    <cfRule type="containsText" dxfId="411" priority="95" operator="containsText" text="最新年度のみ増加">
      <formula>NOT(ISERROR(SEARCH("最新年度のみ増加",E26)))</formula>
    </cfRule>
  </conditionalFormatting>
  <conditionalFormatting sqref="E28">
    <cfRule type="containsText" dxfId="410" priority="88" operator="containsText" text="―">
      <formula>NOT(ISERROR(SEARCH("―",E28)))</formula>
    </cfRule>
    <cfRule type="containsText" dxfId="409" priority="89" operator="containsText" text="隔年で">
      <formula>NOT(ISERROR(SEARCH("隔年で",E28)))</formula>
    </cfRule>
    <cfRule type="containsText" dxfId="408" priority="90" operator="containsText" text="年度により">
      <formula>NOT(ISERROR(SEARCH("年度により",E28)))</formula>
    </cfRule>
    <cfRule type="containsText" dxfId="407" priority="91" operator="containsText" text="減少傾向">
      <formula>NOT(ISERROR(SEARCH("減少傾向",E28)))</formula>
    </cfRule>
    <cfRule type="containsText" dxfId="406" priority="92" operator="containsText" text="増加傾向">
      <formula>NOT(ISERROR(SEARCH("増加傾向",E28)))</formula>
    </cfRule>
    <cfRule type="containsText" dxfId="405" priority="93" operator="containsText" text="同程度">
      <formula>NOT(ISERROR(SEARCH("同程度",E28)))</formula>
    </cfRule>
  </conditionalFormatting>
  <conditionalFormatting sqref="E28:E29">
    <cfRule type="containsText" dxfId="404" priority="86" operator="containsText" text="最新年度のみ減少">
      <formula>NOT(ISERROR(SEARCH("最新年度のみ減少",E28)))</formula>
    </cfRule>
    <cfRule type="containsText" dxfId="403" priority="87" operator="containsText" text="最新年度のみ増加">
      <formula>NOT(ISERROR(SEARCH("最新年度のみ増加",E28)))</formula>
    </cfRule>
  </conditionalFormatting>
  <conditionalFormatting sqref="J26">
    <cfRule type="containsText" dxfId="402" priority="80" operator="containsText" text="―">
      <formula>NOT(ISERROR(SEARCH("―",J26)))</formula>
    </cfRule>
    <cfRule type="containsText" dxfId="401" priority="81" operator="containsText" text="隔年で">
      <formula>NOT(ISERROR(SEARCH("隔年で",J26)))</formula>
    </cfRule>
    <cfRule type="containsText" dxfId="400" priority="82" operator="containsText" text="年度により">
      <formula>NOT(ISERROR(SEARCH("年度により",J26)))</formula>
    </cfRule>
    <cfRule type="containsText" dxfId="399" priority="83" operator="containsText" text="減少傾向">
      <formula>NOT(ISERROR(SEARCH("減少傾向",J26)))</formula>
    </cfRule>
    <cfRule type="containsText" dxfId="398" priority="84" operator="containsText" text="増加傾向">
      <formula>NOT(ISERROR(SEARCH("増加傾向",J26)))</formula>
    </cfRule>
    <cfRule type="containsText" dxfId="397" priority="85" operator="containsText" text="同程度">
      <formula>NOT(ISERROR(SEARCH("同程度",J26)))</formula>
    </cfRule>
  </conditionalFormatting>
  <conditionalFormatting sqref="J26:J27">
    <cfRule type="containsText" dxfId="396" priority="78" operator="containsText" text="最新年度のみ減少">
      <formula>NOT(ISERROR(SEARCH("最新年度のみ減少",J26)))</formula>
    </cfRule>
    <cfRule type="containsText" dxfId="395" priority="79" operator="containsText" text="最新年度のみ増加">
      <formula>NOT(ISERROR(SEARCH("最新年度のみ増加",J26)))</formula>
    </cfRule>
  </conditionalFormatting>
  <conditionalFormatting sqref="J28">
    <cfRule type="containsText" dxfId="394" priority="72" operator="containsText" text="―">
      <formula>NOT(ISERROR(SEARCH("―",J28)))</formula>
    </cfRule>
    <cfRule type="containsText" dxfId="393" priority="73" operator="containsText" text="隔年で">
      <formula>NOT(ISERROR(SEARCH("隔年で",J28)))</formula>
    </cfRule>
    <cfRule type="containsText" dxfId="392" priority="74" operator="containsText" text="年度により">
      <formula>NOT(ISERROR(SEARCH("年度により",J28)))</formula>
    </cfRule>
    <cfRule type="containsText" dxfId="391" priority="75" operator="containsText" text="減少傾向">
      <formula>NOT(ISERROR(SEARCH("減少傾向",J28)))</formula>
    </cfRule>
    <cfRule type="containsText" dxfId="390" priority="76" operator="containsText" text="増加傾向">
      <formula>NOT(ISERROR(SEARCH("増加傾向",J28)))</formula>
    </cfRule>
    <cfRule type="containsText" dxfId="389" priority="77" operator="containsText" text="同程度">
      <formula>NOT(ISERROR(SEARCH("同程度",J28)))</formula>
    </cfRule>
  </conditionalFormatting>
  <conditionalFormatting sqref="J28:J29">
    <cfRule type="containsText" dxfId="388" priority="70" operator="containsText" text="最新年度のみ減少">
      <formula>NOT(ISERROR(SEARCH("最新年度のみ減少",J28)))</formula>
    </cfRule>
    <cfRule type="containsText" dxfId="387" priority="71" operator="containsText" text="最新年度のみ増加">
      <formula>NOT(ISERROR(SEARCH("最新年度のみ増加",J28)))</formula>
    </cfRule>
  </conditionalFormatting>
  <conditionalFormatting sqref="F46:F49">
    <cfRule type="containsText" dxfId="386" priority="65" operator="containsText" text="無し">
      <formula>NOT(ISERROR(SEARCH("無し",F46)))</formula>
    </cfRule>
    <cfRule type="containsText" dxfId="385" priority="66" operator="containsText" text="変動">
      <formula>NOT(ISERROR(SEARCH("変動",F46)))</formula>
    </cfRule>
    <cfRule type="containsText" dxfId="384" priority="67" operator="containsText" text="減少">
      <formula>NOT(ISERROR(SEARCH("減少",F46)))</formula>
    </cfRule>
    <cfRule type="containsText" dxfId="383" priority="68" operator="containsText" text="増加">
      <formula>NOT(ISERROR(SEARCH("増加",F46)))</formula>
    </cfRule>
    <cfRule type="containsText" dxfId="382" priority="69" operator="containsText" text="安定">
      <formula>NOT(ISERROR(SEARCH("安定",F46)))</formula>
    </cfRule>
  </conditionalFormatting>
  <conditionalFormatting sqref="E46">
    <cfRule type="containsText" dxfId="381" priority="59" operator="containsText" text="―">
      <formula>NOT(ISERROR(SEARCH("―",E46)))</formula>
    </cfRule>
    <cfRule type="containsText" dxfId="380" priority="60" operator="containsText" text="隔年で">
      <formula>NOT(ISERROR(SEARCH("隔年で",E46)))</formula>
    </cfRule>
    <cfRule type="containsText" dxfId="379" priority="61" operator="containsText" text="年度により">
      <formula>NOT(ISERROR(SEARCH("年度により",E46)))</formula>
    </cfRule>
    <cfRule type="containsText" dxfId="378" priority="62" operator="containsText" text="減少傾向">
      <formula>NOT(ISERROR(SEARCH("減少傾向",E46)))</formula>
    </cfRule>
    <cfRule type="containsText" dxfId="377" priority="63" operator="containsText" text="増加傾向">
      <formula>NOT(ISERROR(SEARCH("増加傾向",E46)))</formula>
    </cfRule>
    <cfRule type="containsText" dxfId="376" priority="64" operator="containsText" text="同程度">
      <formula>NOT(ISERROR(SEARCH("同程度",E46)))</formula>
    </cfRule>
  </conditionalFormatting>
  <conditionalFormatting sqref="E46:E47">
    <cfRule type="containsText" dxfId="375" priority="57" operator="containsText" text="最新年度のみ減少">
      <formula>NOT(ISERROR(SEARCH("最新年度のみ減少",E46)))</formula>
    </cfRule>
    <cfRule type="containsText" dxfId="374" priority="58" operator="containsText" text="最新年度のみ増加">
      <formula>NOT(ISERROR(SEARCH("最新年度のみ増加",E46)))</formula>
    </cfRule>
  </conditionalFormatting>
  <conditionalFormatting sqref="E48">
    <cfRule type="containsText" dxfId="373" priority="51" operator="containsText" text="―">
      <formula>NOT(ISERROR(SEARCH("―",E48)))</formula>
    </cfRule>
    <cfRule type="containsText" dxfId="372" priority="52" operator="containsText" text="隔年で">
      <formula>NOT(ISERROR(SEARCH("隔年で",E48)))</formula>
    </cfRule>
    <cfRule type="containsText" dxfId="371" priority="53" operator="containsText" text="年度により">
      <formula>NOT(ISERROR(SEARCH("年度により",E48)))</formula>
    </cfRule>
    <cfRule type="containsText" dxfId="370" priority="54" operator="containsText" text="減少傾向">
      <formula>NOT(ISERROR(SEARCH("減少傾向",E48)))</formula>
    </cfRule>
    <cfRule type="containsText" dxfId="369" priority="55" operator="containsText" text="増加傾向">
      <formula>NOT(ISERROR(SEARCH("増加傾向",E48)))</formula>
    </cfRule>
    <cfRule type="containsText" dxfId="368" priority="56" operator="containsText" text="同程度">
      <formula>NOT(ISERROR(SEARCH("同程度",E48)))</formula>
    </cfRule>
  </conditionalFormatting>
  <conditionalFormatting sqref="E48:E49">
    <cfRule type="containsText" dxfId="367" priority="49" operator="containsText" text="最新年度のみ減少">
      <formula>NOT(ISERROR(SEARCH("最新年度のみ減少",E48)))</formula>
    </cfRule>
    <cfRule type="containsText" dxfId="366" priority="50" operator="containsText" text="最新年度のみ増加">
      <formula>NOT(ISERROR(SEARCH("最新年度のみ増加",E48)))</formula>
    </cfRule>
  </conditionalFormatting>
  <conditionalFormatting sqref="J46">
    <cfRule type="containsText" dxfId="365" priority="43" operator="containsText" text="―">
      <formula>NOT(ISERROR(SEARCH("―",J46)))</formula>
    </cfRule>
    <cfRule type="containsText" dxfId="364" priority="44" operator="containsText" text="隔年で">
      <formula>NOT(ISERROR(SEARCH("隔年で",J46)))</formula>
    </cfRule>
    <cfRule type="containsText" dxfId="363" priority="45" operator="containsText" text="年度により">
      <formula>NOT(ISERROR(SEARCH("年度により",J46)))</formula>
    </cfRule>
    <cfRule type="containsText" dxfId="362" priority="46" operator="containsText" text="減少傾向">
      <formula>NOT(ISERROR(SEARCH("減少傾向",J46)))</formula>
    </cfRule>
    <cfRule type="containsText" dxfId="361" priority="47" operator="containsText" text="増加傾向">
      <formula>NOT(ISERROR(SEARCH("増加傾向",J46)))</formula>
    </cfRule>
    <cfRule type="containsText" dxfId="360" priority="48" operator="containsText" text="同程度">
      <formula>NOT(ISERROR(SEARCH("同程度",J46)))</formula>
    </cfRule>
  </conditionalFormatting>
  <conditionalFormatting sqref="J46:J47">
    <cfRule type="containsText" dxfId="359" priority="41" operator="containsText" text="最新年度のみ減少">
      <formula>NOT(ISERROR(SEARCH("最新年度のみ減少",J46)))</formula>
    </cfRule>
    <cfRule type="containsText" dxfId="358" priority="42" operator="containsText" text="最新年度のみ増加">
      <formula>NOT(ISERROR(SEARCH("最新年度のみ増加",J46)))</formula>
    </cfRule>
  </conditionalFormatting>
  <conditionalFormatting sqref="J48">
    <cfRule type="containsText" dxfId="357" priority="35" operator="containsText" text="―">
      <formula>NOT(ISERROR(SEARCH("―",J48)))</formula>
    </cfRule>
    <cfRule type="containsText" dxfId="356" priority="36" operator="containsText" text="隔年で">
      <formula>NOT(ISERROR(SEARCH("隔年で",J48)))</formula>
    </cfRule>
    <cfRule type="containsText" dxfId="355" priority="37" operator="containsText" text="年度により">
      <formula>NOT(ISERROR(SEARCH("年度により",J48)))</formula>
    </cfRule>
    <cfRule type="containsText" dxfId="354" priority="38" operator="containsText" text="減少傾向">
      <formula>NOT(ISERROR(SEARCH("減少傾向",J48)))</formula>
    </cfRule>
    <cfRule type="containsText" dxfId="353" priority="39" operator="containsText" text="増加傾向">
      <formula>NOT(ISERROR(SEARCH("増加傾向",J48)))</formula>
    </cfRule>
    <cfRule type="containsText" dxfId="352" priority="40" operator="containsText" text="同程度">
      <formula>NOT(ISERROR(SEARCH("同程度",J48)))</formula>
    </cfRule>
  </conditionalFormatting>
  <conditionalFormatting sqref="J48:J49">
    <cfRule type="containsText" dxfId="351" priority="33" operator="containsText" text="最新年度のみ減少">
      <formula>NOT(ISERROR(SEARCH("最新年度のみ減少",J48)))</formula>
    </cfRule>
    <cfRule type="containsText" dxfId="350" priority="34" operator="containsText" text="最新年度のみ増加">
      <formula>NOT(ISERROR(SEARCH("最新年度のみ増加",J48)))</formula>
    </cfRule>
  </conditionalFormatting>
  <conditionalFormatting sqref="E66">
    <cfRule type="containsText" dxfId="349" priority="27" operator="containsText" text="―">
      <formula>NOT(ISERROR(SEARCH("―",E66)))</formula>
    </cfRule>
    <cfRule type="containsText" dxfId="348" priority="28" operator="containsText" text="隔年で">
      <formula>NOT(ISERROR(SEARCH("隔年で",E66)))</formula>
    </cfRule>
    <cfRule type="containsText" dxfId="347" priority="29" operator="containsText" text="年度により">
      <formula>NOT(ISERROR(SEARCH("年度により",E66)))</formula>
    </cfRule>
    <cfRule type="containsText" dxfId="346" priority="30" operator="containsText" text="減少傾向">
      <formula>NOT(ISERROR(SEARCH("減少傾向",E66)))</formula>
    </cfRule>
    <cfRule type="containsText" dxfId="345" priority="31" operator="containsText" text="増加傾向">
      <formula>NOT(ISERROR(SEARCH("増加傾向",E66)))</formula>
    </cfRule>
    <cfRule type="containsText" dxfId="344" priority="32" operator="containsText" text="同程度">
      <formula>NOT(ISERROR(SEARCH("同程度",E66)))</formula>
    </cfRule>
  </conditionalFormatting>
  <conditionalFormatting sqref="E66:E67">
    <cfRule type="containsText" dxfId="343" priority="25" operator="containsText" text="最新年度のみ減少">
      <formula>NOT(ISERROR(SEARCH("最新年度のみ減少",E66)))</formula>
    </cfRule>
    <cfRule type="containsText" dxfId="342" priority="26" operator="containsText" text="最新年度のみ増加">
      <formula>NOT(ISERROR(SEARCH("最新年度のみ増加",E66)))</formula>
    </cfRule>
  </conditionalFormatting>
  <conditionalFormatting sqref="E68">
    <cfRule type="containsText" dxfId="341" priority="19" operator="containsText" text="―">
      <formula>NOT(ISERROR(SEARCH("―",E68)))</formula>
    </cfRule>
    <cfRule type="containsText" dxfId="340" priority="20" operator="containsText" text="隔年で">
      <formula>NOT(ISERROR(SEARCH("隔年で",E68)))</formula>
    </cfRule>
    <cfRule type="containsText" dxfId="339" priority="21" operator="containsText" text="年度により">
      <formula>NOT(ISERROR(SEARCH("年度により",E68)))</formula>
    </cfRule>
    <cfRule type="containsText" dxfId="338" priority="22" operator="containsText" text="減少傾向">
      <formula>NOT(ISERROR(SEARCH("減少傾向",E68)))</formula>
    </cfRule>
    <cfRule type="containsText" dxfId="337" priority="23" operator="containsText" text="増加傾向">
      <formula>NOT(ISERROR(SEARCH("増加傾向",E68)))</formula>
    </cfRule>
    <cfRule type="containsText" dxfId="336" priority="24" operator="containsText" text="同程度">
      <formula>NOT(ISERROR(SEARCH("同程度",E68)))</formula>
    </cfRule>
  </conditionalFormatting>
  <conditionalFormatting sqref="E68:E69">
    <cfRule type="containsText" dxfId="335" priority="17" operator="containsText" text="最新年度のみ減少">
      <formula>NOT(ISERROR(SEARCH("最新年度のみ減少",E68)))</formula>
    </cfRule>
    <cfRule type="containsText" dxfId="334" priority="18" operator="containsText" text="最新年度のみ増加">
      <formula>NOT(ISERROR(SEARCH("最新年度のみ増加",E68)))</formula>
    </cfRule>
  </conditionalFormatting>
  <conditionalFormatting sqref="J66">
    <cfRule type="containsText" dxfId="333" priority="11" operator="containsText" text="―">
      <formula>NOT(ISERROR(SEARCH("―",J66)))</formula>
    </cfRule>
    <cfRule type="containsText" dxfId="332" priority="12" operator="containsText" text="隔年で">
      <formula>NOT(ISERROR(SEARCH("隔年で",J66)))</formula>
    </cfRule>
    <cfRule type="containsText" dxfId="331" priority="13" operator="containsText" text="年度により">
      <formula>NOT(ISERROR(SEARCH("年度により",J66)))</formula>
    </cfRule>
    <cfRule type="containsText" dxfId="330" priority="14" operator="containsText" text="減少傾向">
      <formula>NOT(ISERROR(SEARCH("減少傾向",J66)))</formula>
    </cfRule>
    <cfRule type="containsText" dxfId="329" priority="15" operator="containsText" text="増加傾向">
      <formula>NOT(ISERROR(SEARCH("増加傾向",J66)))</formula>
    </cfRule>
    <cfRule type="containsText" dxfId="328" priority="16" operator="containsText" text="同程度">
      <formula>NOT(ISERROR(SEARCH("同程度",J66)))</formula>
    </cfRule>
  </conditionalFormatting>
  <conditionalFormatting sqref="J66:J67">
    <cfRule type="containsText" dxfId="327" priority="9" operator="containsText" text="最新年度のみ減少">
      <formula>NOT(ISERROR(SEARCH("最新年度のみ減少",J66)))</formula>
    </cfRule>
    <cfRule type="containsText" dxfId="326" priority="10" operator="containsText" text="最新年度のみ増加">
      <formula>NOT(ISERROR(SEARCH("最新年度のみ増加",J66)))</formula>
    </cfRule>
  </conditionalFormatting>
  <conditionalFormatting sqref="J68">
    <cfRule type="containsText" dxfId="325" priority="3" operator="containsText" text="―">
      <formula>NOT(ISERROR(SEARCH("―",J68)))</formula>
    </cfRule>
    <cfRule type="containsText" dxfId="324" priority="4" operator="containsText" text="隔年で">
      <formula>NOT(ISERROR(SEARCH("隔年で",J68)))</formula>
    </cfRule>
    <cfRule type="containsText" dxfId="323" priority="5" operator="containsText" text="年度により">
      <formula>NOT(ISERROR(SEARCH("年度により",J68)))</formula>
    </cfRule>
    <cfRule type="containsText" dxfId="322" priority="6" operator="containsText" text="減少傾向">
      <formula>NOT(ISERROR(SEARCH("減少傾向",J68)))</formula>
    </cfRule>
    <cfRule type="containsText" dxfId="321" priority="7" operator="containsText" text="増加傾向">
      <formula>NOT(ISERROR(SEARCH("増加傾向",J68)))</formula>
    </cfRule>
    <cfRule type="containsText" dxfId="320" priority="8" operator="containsText" text="同程度">
      <formula>NOT(ISERROR(SEARCH("同程度",J68)))</formula>
    </cfRule>
  </conditionalFormatting>
  <conditionalFormatting sqref="J68:J69">
    <cfRule type="containsText" dxfId="319" priority="1" operator="containsText" text="最新年度のみ減少">
      <formula>NOT(ISERROR(SEARCH("最新年度のみ減少",J68)))</formula>
    </cfRule>
    <cfRule type="containsText" dxfId="318" priority="2" operator="containsText" text="最新年度のみ増加">
      <formula>NOT(ISERROR(SEARCH("最新年度のみ増加",J68)))</formula>
    </cfRule>
  </conditionalFormatting>
  <dataValidations count="1">
    <dataValidation type="list" allowBlank="1" showInputMessage="1" showErrorMessage="1" sqref="F6:F9 F26:F29 F46:F49" xr:uid="{53F1CD50-7350-4EAE-BF22-C19553C517C5}">
      <formula1>$C$77:$C$80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00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style="12" customWidth="1"/>
    <col min="2" max="2" width="11.625" style="12" customWidth="1"/>
    <col min="3" max="3" width="11.25" style="12" customWidth="1"/>
    <col min="4" max="4" width="10" style="12" customWidth="1"/>
    <col min="5" max="5" width="12" style="12" customWidth="1"/>
    <col min="6" max="6" width="2.875" style="12" customWidth="1"/>
    <col min="7" max="7" width="11.625" style="12" customWidth="1"/>
    <col min="8" max="8" width="11.25" style="12" customWidth="1"/>
    <col min="9" max="9" width="10" style="12" customWidth="1"/>
    <col min="10" max="10" width="12" style="12" customWidth="1"/>
    <col min="11" max="11" width="0.625" style="12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3"/>
      <c r="D1"/>
      <c r="E1"/>
      <c r="F1"/>
      <c r="G1"/>
      <c r="H1"/>
      <c r="I1"/>
      <c r="J1"/>
      <c r="K1"/>
      <c r="L1" s="78" t="s">
        <v>197</v>
      </c>
    </row>
    <row r="2" spans="1:12" ht="24" customHeight="1">
      <c r="A2" s="3" t="s">
        <v>241</v>
      </c>
      <c r="B2" s="3"/>
      <c r="C2" s="3"/>
      <c r="D2"/>
      <c r="E2"/>
      <c r="F2"/>
      <c r="G2"/>
      <c r="H2"/>
      <c r="I2"/>
      <c r="J2"/>
      <c r="K2"/>
    </row>
    <row r="3" spans="1:12" ht="24" customHeight="1">
      <c r="A3" s="3"/>
      <c r="B3" s="3" t="s">
        <v>221</v>
      </c>
      <c r="C3" s="3"/>
      <c r="D3"/>
      <c r="E3"/>
      <c r="F3"/>
      <c r="G3"/>
      <c r="H3"/>
      <c r="I3"/>
      <c r="J3"/>
      <c r="K3"/>
    </row>
    <row r="4" spans="1:12">
      <c r="A4" s="3"/>
      <c r="B4" s="10"/>
      <c r="C4" s="10"/>
      <c r="D4" s="10"/>
      <c r="E4" s="10"/>
      <c r="F4" s="10"/>
      <c r="G4" s="10"/>
      <c r="H4" s="10"/>
      <c r="I4" s="10"/>
      <c r="J4" s="10"/>
      <c r="K4"/>
    </row>
    <row r="5" spans="1:12" s="7" customFormat="1" ht="18" customHeight="1">
      <c r="A5" s="80"/>
      <c r="B5" s="11" t="s">
        <v>2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AVERAGE('4.グラフデータ'!D175:H175)</f>
        <v>27.6</v>
      </c>
      <c r="E6" s="313" t="str">
        <f>'4.グラフデータ'!AD175</f>
        <v>年度により増減</v>
      </c>
      <c r="F6" s="91"/>
      <c r="G6" s="315" t="s">
        <v>412</v>
      </c>
      <c r="H6" s="90" t="s">
        <v>232</v>
      </c>
      <c r="I6" s="92">
        <f>AVERAGE('4.グラフデータ'!D176:H176)</f>
        <v>0.28260000000000002</v>
      </c>
      <c r="J6" s="313" t="str">
        <f>'4.グラフデータ'!AD176</f>
        <v>隔年で増減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'4.グラフデータ'!H175-'4.グラフデータ'!D175</f>
        <v>10</v>
      </c>
      <c r="E7" s="314"/>
      <c r="F7" s="91"/>
      <c r="G7" s="316"/>
      <c r="H7" s="93" t="s">
        <v>233</v>
      </c>
      <c r="I7" s="84">
        <f>'4.グラフデータ'!H176-'4.グラフデータ'!D176</f>
        <v>-0.12700000000000003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219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AVERAGE('4.グラフデータ'!D182:H182)</f>
        <v>10098.200000000001</v>
      </c>
      <c r="E26" s="313" t="str">
        <f>'4.グラフデータ'!AD182</f>
        <v>増加傾向⤴</v>
      </c>
      <c r="F26" s="91"/>
      <c r="G26" s="315" t="s">
        <v>412</v>
      </c>
      <c r="H26" s="90" t="s">
        <v>232</v>
      </c>
      <c r="I26" s="92">
        <f>AVERAGE('4.グラフデータ'!D183:H183)</f>
        <v>0.30680000000000002</v>
      </c>
      <c r="J26" s="313" t="str">
        <f>'4.グラフデータ'!AD183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'4.グラフデータ'!H182-'4.グラフデータ'!D182</f>
        <v>924</v>
      </c>
      <c r="E27" s="314"/>
      <c r="F27" s="91"/>
      <c r="G27" s="316"/>
      <c r="H27" s="93" t="s">
        <v>233</v>
      </c>
      <c r="I27" s="84">
        <f>'4.グラフデータ'!H183-'4.グラフデータ'!D183</f>
        <v>1.4000000000000012E-2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>
      <c r="B45" s="6"/>
      <c r="C45" s="6"/>
      <c r="D45" s="6"/>
      <c r="E45" s="6"/>
      <c r="F45" s="6"/>
      <c r="G45" s="6"/>
      <c r="H45" s="6"/>
      <c r="I45" s="6"/>
      <c r="J45" s="6"/>
      <c r="K45"/>
    </row>
    <row r="46" spans="1:11">
      <c r="A46" s="6"/>
      <c r="B46" s="6"/>
      <c r="C46" s="6"/>
      <c r="D46" s="6"/>
      <c r="E46" s="6"/>
      <c r="F46" s="6"/>
      <c r="G46" s="6"/>
      <c r="H46" s="6"/>
      <c r="I46" s="6"/>
      <c r="J46" s="6"/>
      <c r="K46"/>
    </row>
    <row r="47" spans="1:11">
      <c r="A47" s="6"/>
      <c r="B47" s="6"/>
      <c r="C47" s="6"/>
      <c r="D47" s="6"/>
      <c r="E47" s="6"/>
      <c r="F47" s="6"/>
      <c r="G47" s="6"/>
      <c r="H47" s="6"/>
      <c r="I47" s="6"/>
      <c r="J47" s="6"/>
      <c r="K47"/>
    </row>
    <row r="48" spans="1:11">
      <c r="A48" s="6"/>
      <c r="B48" s="6"/>
      <c r="C48" s="6"/>
      <c r="D48" s="6"/>
      <c r="E48" s="6"/>
      <c r="F48" s="6"/>
      <c r="G48" s="6"/>
      <c r="H48" s="6"/>
      <c r="I48" s="6"/>
      <c r="J48" s="6"/>
      <c r="K48"/>
    </row>
    <row r="49" spans="1:11">
      <c r="A49" s="6"/>
      <c r="B49" s="6"/>
      <c r="C49" s="6"/>
      <c r="D49" s="6"/>
      <c r="E49" s="6"/>
      <c r="F49" s="6"/>
      <c r="G49" s="6"/>
      <c r="H49" s="6"/>
      <c r="I49" s="6"/>
      <c r="J49" s="6"/>
      <c r="K49"/>
    </row>
    <row r="50" spans="1:11">
      <c r="A50" s="6"/>
      <c r="B50" s="6"/>
      <c r="C50" s="6"/>
      <c r="D50" s="6"/>
      <c r="E50" s="6"/>
      <c r="F50" s="6"/>
      <c r="G50" s="6"/>
      <c r="H50" s="6"/>
      <c r="I50" s="6"/>
      <c r="J50" s="6"/>
      <c r="K50"/>
    </row>
    <row r="51" spans="1:11">
      <c r="A51" s="6"/>
      <c r="B51" s="6"/>
      <c r="C51" s="6"/>
      <c r="D51" s="6"/>
      <c r="E51" s="6"/>
      <c r="F51" s="6"/>
      <c r="G51" s="6"/>
      <c r="H51" s="6"/>
      <c r="I51" s="6"/>
      <c r="J51" s="6"/>
      <c r="K51"/>
    </row>
    <row r="52" spans="1:11">
      <c r="A52" s="6"/>
      <c r="B52" s="6"/>
      <c r="C52" s="6"/>
      <c r="D52" s="6"/>
      <c r="E52" s="6"/>
      <c r="F52" s="6"/>
      <c r="G52" s="6"/>
      <c r="H52" s="6"/>
      <c r="I52" s="6"/>
      <c r="J52" s="6"/>
      <c r="K52"/>
    </row>
    <row r="53" spans="1:11">
      <c r="A53" s="6"/>
      <c r="B53" s="6"/>
      <c r="C53" s="6"/>
      <c r="D53" s="6"/>
      <c r="E53" s="6"/>
      <c r="F53" s="6"/>
      <c r="G53" s="6"/>
      <c r="H53" s="6"/>
      <c r="I53" s="6"/>
      <c r="J53" s="6"/>
      <c r="K53"/>
    </row>
    <row r="54" spans="1:11">
      <c r="A54" s="6"/>
      <c r="B54" s="6"/>
      <c r="C54" s="6"/>
      <c r="D54" s="6"/>
      <c r="E54" s="6"/>
      <c r="F54" s="6"/>
      <c r="G54" s="6"/>
      <c r="H54" s="6"/>
      <c r="I54" s="6"/>
      <c r="J54" s="6"/>
      <c r="K54"/>
    </row>
    <row r="55" spans="1:11">
      <c r="A55" s="6"/>
      <c r="B55" s="6"/>
      <c r="C55" s="6"/>
      <c r="D55" s="6"/>
      <c r="E55" s="6"/>
      <c r="F55" s="6"/>
      <c r="G55" s="6"/>
      <c r="H55" s="6"/>
      <c r="I55" s="6"/>
      <c r="J55" s="6"/>
      <c r="K55"/>
    </row>
    <row r="56" spans="1:11">
      <c r="A56" s="6"/>
      <c r="B56" s="6"/>
      <c r="C56" s="6"/>
      <c r="D56" s="6"/>
      <c r="E56" s="6"/>
      <c r="F56" s="6"/>
      <c r="G56" s="6"/>
      <c r="H56" s="6"/>
      <c r="I56" s="6"/>
      <c r="J56" s="6"/>
      <c r="K56"/>
    </row>
    <row r="57" spans="1:11">
      <c r="A57" s="6"/>
      <c r="B57" s="6"/>
      <c r="C57" s="6"/>
      <c r="D57" s="6"/>
      <c r="E57" s="6"/>
      <c r="F57" s="6"/>
      <c r="G57" s="6"/>
      <c r="H57" s="6"/>
      <c r="I57" s="6"/>
      <c r="J57" s="6"/>
      <c r="K57"/>
    </row>
    <row r="58" spans="1:11">
      <c r="A58" s="6"/>
      <c r="B58" s="6"/>
      <c r="C58" s="6"/>
      <c r="D58" s="6"/>
      <c r="E58" s="6"/>
      <c r="F58" s="6"/>
      <c r="G58" s="6"/>
      <c r="H58" s="6"/>
      <c r="I58" s="6"/>
      <c r="J58" s="6"/>
      <c r="K58"/>
    </row>
    <row r="59" spans="1:11">
      <c r="A59" s="6"/>
      <c r="B59" s="6"/>
      <c r="C59" s="6"/>
      <c r="D59" s="6"/>
      <c r="E59" s="6"/>
      <c r="F59" s="6"/>
      <c r="G59" s="6"/>
      <c r="H59" s="6"/>
      <c r="I59" s="6"/>
      <c r="J59" s="6"/>
      <c r="K59"/>
    </row>
    <row r="60" spans="1:11">
      <c r="A60" s="6"/>
      <c r="B60" s="6"/>
      <c r="C60" s="6"/>
      <c r="D60" s="6"/>
      <c r="E60" s="6"/>
      <c r="F60" s="6"/>
      <c r="G60" s="6"/>
      <c r="H60" s="6"/>
      <c r="I60" s="6"/>
      <c r="J60" s="6"/>
      <c r="K60"/>
    </row>
    <row r="61" spans="1:11">
      <c r="A61" s="6"/>
      <c r="B61" s="6"/>
      <c r="C61" s="6"/>
      <c r="D61" s="6"/>
      <c r="E61" s="6"/>
      <c r="F61" s="6"/>
      <c r="G61" s="6"/>
      <c r="H61" s="6"/>
      <c r="I61" s="6"/>
      <c r="J61" s="6"/>
      <c r="K61"/>
    </row>
    <row r="62" spans="1:11">
      <c r="A62" s="6"/>
      <c r="B62" s="6"/>
      <c r="C62" s="6"/>
      <c r="D62" s="6"/>
      <c r="E62" s="6"/>
      <c r="F62" s="6"/>
      <c r="G62" s="85"/>
      <c r="H62" s="6"/>
      <c r="I62" s="6"/>
      <c r="J62" s="6"/>
      <c r="K62"/>
    </row>
    <row r="63" spans="1:11">
      <c r="A63" s="6"/>
      <c r="B63" s="6"/>
      <c r="C63" s="6"/>
      <c r="D63" s="6"/>
      <c r="E63" s="6"/>
      <c r="F63" s="6"/>
      <c r="G63" s="6"/>
      <c r="H63" s="6"/>
      <c r="I63" s="6"/>
      <c r="J63" s="6"/>
      <c r="K63"/>
    </row>
    <row r="64" spans="1:11">
      <c r="A64" s="6"/>
      <c r="B64" s="6"/>
      <c r="C64" s="6"/>
      <c r="D64" s="6"/>
      <c r="E64" s="6"/>
      <c r="F64" s="6"/>
      <c r="G64" s="6"/>
      <c r="H64" s="6"/>
      <c r="I64" s="6"/>
      <c r="J64" s="6"/>
      <c r="K64"/>
    </row>
    <row r="65" spans="1:11">
      <c r="A65" s="6"/>
      <c r="B65" s="6"/>
      <c r="C65" s="6"/>
      <c r="D65" s="6"/>
      <c r="E65" s="6"/>
      <c r="F65" s="6"/>
      <c r="G65" s="6"/>
      <c r="H65" s="6"/>
      <c r="I65" s="6"/>
      <c r="J65" s="6"/>
      <c r="K65"/>
    </row>
    <row r="66" spans="1:11">
      <c r="A66" s="6"/>
      <c r="B66" s="6"/>
      <c r="C66" s="6"/>
      <c r="D66" s="6"/>
      <c r="E66" s="6"/>
      <c r="F66" s="6"/>
      <c r="G66" s="6"/>
      <c r="H66" s="6"/>
      <c r="I66" s="6"/>
      <c r="J66" s="6"/>
      <c r="K66"/>
    </row>
    <row r="67" spans="1:11">
      <c r="B67" s="6"/>
      <c r="C67" s="6"/>
      <c r="D67" s="6"/>
      <c r="E67" s="6"/>
      <c r="F67" s="6"/>
      <c r="G67" s="6"/>
      <c r="H67" s="6"/>
      <c r="I67" s="6"/>
      <c r="J67" s="6"/>
      <c r="K67"/>
    </row>
    <row r="68" spans="1:11">
      <c r="A68" s="6"/>
      <c r="B68" s="6"/>
      <c r="C68" s="6"/>
      <c r="D68" s="6"/>
      <c r="E68" s="6"/>
      <c r="F68" s="6"/>
      <c r="G68" s="6"/>
      <c r="H68" s="6"/>
      <c r="I68" s="6"/>
      <c r="J68" s="6"/>
      <c r="K68"/>
    </row>
    <row r="69" spans="1:11">
      <c r="A69" s="6"/>
      <c r="B69" s="6"/>
      <c r="C69" s="6"/>
      <c r="D69" s="6"/>
      <c r="E69" s="6"/>
      <c r="F69" s="6"/>
      <c r="G69" s="6"/>
      <c r="H69" s="6"/>
      <c r="I69" s="6"/>
      <c r="J69" s="6"/>
      <c r="K69"/>
    </row>
    <row r="70" spans="1:11">
      <c r="A70" s="6"/>
      <c r="B70" s="6"/>
      <c r="C70" s="6"/>
      <c r="D70" s="6"/>
      <c r="E70" s="6"/>
      <c r="F70" s="6"/>
      <c r="G70" s="6"/>
      <c r="H70" s="6"/>
      <c r="I70" s="6"/>
      <c r="J70" s="6"/>
      <c r="K70"/>
    </row>
    <row r="71" spans="1:11">
      <c r="A71" s="6"/>
      <c r="B71" s="6"/>
      <c r="C71" s="6"/>
      <c r="D71" s="6"/>
      <c r="E71" s="6"/>
      <c r="F71" s="6"/>
      <c r="G71" s="6"/>
      <c r="H71" s="6"/>
      <c r="I71" s="6"/>
      <c r="J71" s="6"/>
      <c r="K71"/>
    </row>
    <row r="72" spans="1:11">
      <c r="A72" s="6"/>
      <c r="B72" s="6"/>
      <c r="C72" s="6"/>
      <c r="D72" s="6"/>
      <c r="E72" s="6"/>
      <c r="F72" s="6"/>
      <c r="G72" s="6"/>
      <c r="H72" s="6"/>
      <c r="I72" s="6"/>
      <c r="J72" s="6"/>
      <c r="K72"/>
    </row>
    <row r="73" spans="1:11">
      <c r="A73" s="6"/>
      <c r="B73" s="6"/>
      <c r="C73" s="6"/>
      <c r="D73" s="6"/>
      <c r="E73" s="6"/>
      <c r="F73" s="6"/>
      <c r="G73" s="6"/>
      <c r="H73" s="6"/>
      <c r="I73" s="6"/>
      <c r="J73" s="6"/>
      <c r="K73"/>
    </row>
    <row r="74" spans="1:11">
      <c r="A74" s="6"/>
      <c r="B74" s="6"/>
      <c r="C74" s="6"/>
      <c r="D74" s="6"/>
      <c r="E74" s="6"/>
      <c r="F74" s="6"/>
      <c r="G74" s="6"/>
      <c r="H74" s="6"/>
      <c r="I74" s="6"/>
      <c r="J74" s="6"/>
      <c r="K74"/>
    </row>
    <row r="75" spans="1:11">
      <c r="A75" s="6"/>
      <c r="B75" s="6"/>
      <c r="C75" s="6"/>
      <c r="D75" s="6"/>
      <c r="E75" s="6"/>
      <c r="F75" s="6"/>
      <c r="G75" s="6"/>
      <c r="H75" s="6"/>
      <c r="I75" s="6"/>
      <c r="J75" s="6"/>
      <c r="K75"/>
    </row>
    <row r="76" spans="1:11">
      <c r="A76" s="6"/>
      <c r="B76" s="6"/>
      <c r="C76" s="6"/>
      <c r="D76" s="6"/>
      <c r="E76" s="6"/>
      <c r="F76" s="6"/>
      <c r="G76" s="6"/>
      <c r="H76" s="6"/>
      <c r="I76" s="6"/>
      <c r="J76" s="6"/>
      <c r="K76"/>
    </row>
    <row r="77" spans="1:11">
      <c r="A77" s="6"/>
      <c r="B77" s="6"/>
      <c r="C77" s="6"/>
      <c r="D77" s="6"/>
      <c r="E77" s="6"/>
      <c r="F77" s="6"/>
      <c r="G77" s="6"/>
      <c r="H77" s="6"/>
      <c r="I77" s="6"/>
      <c r="J77" s="6"/>
      <c r="K77"/>
    </row>
    <row r="78" spans="1:11">
      <c r="A78" s="6"/>
      <c r="B78" s="6"/>
      <c r="C78" s="6"/>
      <c r="D78" s="6"/>
      <c r="E78" s="6"/>
      <c r="F78" s="6"/>
      <c r="G78" s="6"/>
      <c r="H78" s="6"/>
      <c r="I78" s="6"/>
      <c r="J78" s="6"/>
      <c r="K78"/>
    </row>
    <row r="79" spans="1:11">
      <c r="A79" s="6"/>
      <c r="B79" s="6"/>
      <c r="C79" s="6"/>
      <c r="D79" s="6"/>
      <c r="E79" s="6"/>
      <c r="F79" s="6"/>
      <c r="G79" s="6"/>
      <c r="H79" s="6"/>
      <c r="I79" s="6"/>
      <c r="J79" s="6"/>
      <c r="K79"/>
    </row>
    <row r="80" spans="1:11">
      <c r="A80" s="6"/>
      <c r="B80" s="6"/>
      <c r="C80" s="6"/>
      <c r="D80" s="6"/>
      <c r="E80" s="6"/>
      <c r="F80" s="6"/>
      <c r="G80" s="6"/>
      <c r="H80" s="6"/>
      <c r="I80" s="6"/>
      <c r="J80" s="6"/>
      <c r="K80"/>
    </row>
    <row r="81" spans="1:11">
      <c r="A81" s="6"/>
      <c r="B81" s="6"/>
      <c r="C81" s="6"/>
      <c r="D81" s="6"/>
      <c r="E81" s="6"/>
      <c r="F81" s="6"/>
      <c r="G81" s="6"/>
      <c r="H81" s="6"/>
      <c r="I81" s="6"/>
      <c r="J81" s="6"/>
      <c r="K81"/>
    </row>
    <row r="82" spans="1:11">
      <c r="A82" s="6"/>
      <c r="B82" s="6"/>
      <c r="C82" s="6"/>
      <c r="D82" s="6"/>
      <c r="E82" s="6"/>
      <c r="F82" s="6"/>
      <c r="G82" s="6"/>
      <c r="H82" s="6"/>
      <c r="I82" s="6"/>
      <c r="J82" s="6"/>
      <c r="K82"/>
    </row>
    <row r="83" spans="1:11">
      <c r="A83" s="6"/>
      <c r="B83" s="6"/>
      <c r="C83" s="6"/>
      <c r="D83" s="6"/>
      <c r="E83" s="6"/>
      <c r="F83" s="6"/>
      <c r="G83" s="6"/>
      <c r="H83" s="6"/>
      <c r="I83" s="6"/>
      <c r="J83" s="6"/>
      <c r="K83"/>
    </row>
    <row r="84" spans="1:11">
      <c r="A84" s="6"/>
      <c r="B84" s="6"/>
      <c r="C84" s="6"/>
      <c r="D84" s="6"/>
      <c r="E84" s="6"/>
      <c r="F84" s="6"/>
      <c r="G84" s="6"/>
      <c r="H84" s="6"/>
      <c r="I84" s="6"/>
      <c r="J84" s="6"/>
      <c r="K84"/>
    </row>
    <row r="85" spans="1:11">
      <c r="A85" s="6"/>
      <c r="B85" s="6"/>
      <c r="C85" s="6"/>
      <c r="D85" s="6"/>
      <c r="E85" s="6"/>
      <c r="F85" s="6"/>
      <c r="G85" s="6"/>
      <c r="H85" s="6"/>
      <c r="I85" s="6"/>
      <c r="J85" s="6"/>
      <c r="K85"/>
    </row>
    <row r="86" spans="1:11">
      <c r="A86" s="6"/>
      <c r="B86" s="6"/>
      <c r="C86" s="6"/>
      <c r="D86" s="6"/>
      <c r="E86" s="6"/>
      <c r="F86" s="6"/>
      <c r="G86" s="6"/>
      <c r="H86" s="6"/>
      <c r="I86" s="6"/>
      <c r="J86" s="6"/>
      <c r="K86"/>
    </row>
    <row r="87" spans="1:11">
      <c r="A87" s="6"/>
      <c r="B87" s="6"/>
      <c r="C87" s="6"/>
      <c r="D87" s="6"/>
      <c r="E87" s="6"/>
      <c r="F87" s="6"/>
      <c r="G87" s="6"/>
      <c r="H87" s="6"/>
      <c r="I87" s="6"/>
      <c r="J87" s="6"/>
      <c r="K87"/>
    </row>
    <row r="88" spans="1:11">
      <c r="A88" s="83"/>
      <c r="B88" s="83"/>
      <c r="C88" s="83"/>
      <c r="D88" s="83"/>
      <c r="E88" s="83"/>
      <c r="F88" s="83"/>
      <c r="G88" s="83"/>
      <c r="H88" s="83"/>
      <c r="I88" s="83"/>
      <c r="J88" s="83"/>
      <c r="K88" s="83"/>
    </row>
    <row r="89" spans="1:11">
      <c r="A89" s="83"/>
      <c r="B89" s="83"/>
      <c r="C89" s="83"/>
      <c r="D89" s="83"/>
      <c r="E89" s="83"/>
      <c r="F89" s="83"/>
      <c r="G89" s="83"/>
      <c r="H89" s="83"/>
      <c r="I89" s="83"/>
      <c r="J89" s="83"/>
      <c r="K89" s="83"/>
    </row>
    <row r="90" spans="1:11">
      <c r="A90" s="83"/>
      <c r="B90" s="83"/>
      <c r="C90" s="83"/>
      <c r="D90" s="83"/>
      <c r="E90" s="83"/>
      <c r="F90" s="83"/>
      <c r="G90" s="83"/>
      <c r="H90" s="83"/>
      <c r="I90" s="83"/>
      <c r="J90" s="83"/>
      <c r="K90" s="83"/>
    </row>
    <row r="91" spans="1:11">
      <c r="A91" s="83"/>
      <c r="B91" s="83"/>
      <c r="C91" s="83"/>
      <c r="D91" s="83"/>
      <c r="E91" s="83"/>
      <c r="F91" s="83"/>
      <c r="G91" s="83"/>
      <c r="H91" s="83"/>
      <c r="I91" s="83"/>
      <c r="J91" s="83"/>
      <c r="K91" s="83"/>
    </row>
    <row r="92" spans="1:11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</row>
    <row r="93" spans="1:11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</row>
    <row r="94" spans="1:11">
      <c r="A94" s="83"/>
      <c r="B94" s="83"/>
      <c r="C94" s="83"/>
      <c r="D94" s="83"/>
      <c r="E94" s="83"/>
      <c r="F94" s="83"/>
      <c r="G94" s="83"/>
      <c r="H94" s="83"/>
      <c r="I94" s="83"/>
      <c r="J94" s="83"/>
      <c r="K94" s="83"/>
    </row>
    <row r="95" spans="1:11">
      <c r="A95" s="83"/>
      <c r="B95" s="83"/>
      <c r="C95" s="83"/>
      <c r="D95" s="83"/>
      <c r="E95" s="83"/>
      <c r="F95" s="83"/>
      <c r="G95" s="83"/>
      <c r="H95" s="83"/>
      <c r="I95" s="83"/>
      <c r="J95" s="83"/>
      <c r="K95" s="83"/>
    </row>
    <row r="96" spans="1:11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</row>
    <row r="97" spans="1:11">
      <c r="A97" s="83"/>
      <c r="B97" s="83"/>
      <c r="C97" s="83"/>
      <c r="D97" s="83"/>
      <c r="E97" s="83"/>
      <c r="F97" s="83"/>
      <c r="G97" s="83"/>
      <c r="H97" s="83"/>
      <c r="I97" s="83"/>
      <c r="J97" s="83"/>
      <c r="K97" s="83"/>
    </row>
    <row r="98" spans="1:11">
      <c r="A98" s="83"/>
      <c r="B98" s="83"/>
      <c r="C98" s="83"/>
      <c r="D98" s="83"/>
      <c r="E98" s="83"/>
      <c r="F98" s="83"/>
      <c r="G98" s="83"/>
      <c r="H98" s="83"/>
      <c r="I98" s="83"/>
      <c r="J98" s="83"/>
      <c r="K98" s="83"/>
    </row>
    <row r="99" spans="1:11">
      <c r="A99" s="83"/>
      <c r="B99" s="83"/>
      <c r="C99" s="83"/>
      <c r="D99" s="83"/>
      <c r="E99" s="83"/>
      <c r="F99" s="83"/>
      <c r="G99" s="83"/>
      <c r="H99" s="83"/>
      <c r="I99" s="83"/>
      <c r="J99" s="83"/>
      <c r="K99" s="83"/>
    </row>
    <row r="100" spans="1:11">
      <c r="A100" s="83"/>
      <c r="B100" s="83"/>
      <c r="C100" s="83"/>
      <c r="D100" s="83"/>
      <c r="E100" s="83"/>
      <c r="F100" s="83"/>
      <c r="G100" s="83"/>
      <c r="H100" s="83"/>
      <c r="I100" s="83"/>
      <c r="J100" s="83"/>
      <c r="K100" s="83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">
    <cfRule type="containsText" dxfId="317" priority="27" operator="containsText" text="―">
      <formula>NOT(ISERROR(SEARCH("―",E6)))</formula>
    </cfRule>
    <cfRule type="containsText" dxfId="316" priority="28" operator="containsText" text="隔年で">
      <formula>NOT(ISERROR(SEARCH("隔年で",E6)))</formula>
    </cfRule>
    <cfRule type="containsText" dxfId="315" priority="29" operator="containsText" text="年度により">
      <formula>NOT(ISERROR(SEARCH("年度により",E6)))</formula>
    </cfRule>
    <cfRule type="containsText" dxfId="314" priority="30" operator="containsText" text="減少傾向">
      <formula>NOT(ISERROR(SEARCH("減少傾向",E6)))</formula>
    </cfRule>
    <cfRule type="containsText" dxfId="313" priority="31" operator="containsText" text="増加傾向">
      <formula>NOT(ISERROR(SEARCH("増加傾向",E6)))</formula>
    </cfRule>
    <cfRule type="containsText" dxfId="312" priority="32" operator="containsText" text="同程度">
      <formula>NOT(ISERROR(SEARCH("同程度",E6)))</formula>
    </cfRule>
  </conditionalFormatting>
  <conditionalFormatting sqref="E6:E7">
    <cfRule type="containsText" dxfId="311" priority="25" operator="containsText" text="最新年度のみ減少">
      <formula>NOT(ISERROR(SEARCH("最新年度のみ減少",E6)))</formula>
    </cfRule>
    <cfRule type="containsText" dxfId="310" priority="26" operator="containsText" text="最新年度のみ増加">
      <formula>NOT(ISERROR(SEARCH("最新年度のみ増加",E6)))</formula>
    </cfRule>
  </conditionalFormatting>
  <conditionalFormatting sqref="J6">
    <cfRule type="containsText" dxfId="309" priority="19" operator="containsText" text="―">
      <formula>NOT(ISERROR(SEARCH("―",J6)))</formula>
    </cfRule>
    <cfRule type="containsText" dxfId="308" priority="20" operator="containsText" text="隔年で">
      <formula>NOT(ISERROR(SEARCH("隔年で",J6)))</formula>
    </cfRule>
    <cfRule type="containsText" dxfId="307" priority="21" operator="containsText" text="年度により">
      <formula>NOT(ISERROR(SEARCH("年度により",J6)))</formula>
    </cfRule>
    <cfRule type="containsText" dxfId="306" priority="22" operator="containsText" text="減少傾向">
      <formula>NOT(ISERROR(SEARCH("減少傾向",J6)))</formula>
    </cfRule>
    <cfRule type="containsText" dxfId="305" priority="23" operator="containsText" text="増加傾向">
      <formula>NOT(ISERROR(SEARCH("増加傾向",J6)))</formula>
    </cfRule>
    <cfRule type="containsText" dxfId="304" priority="24" operator="containsText" text="同程度">
      <formula>NOT(ISERROR(SEARCH("同程度",J6)))</formula>
    </cfRule>
  </conditionalFormatting>
  <conditionalFormatting sqref="J6:J7">
    <cfRule type="containsText" dxfId="303" priority="17" operator="containsText" text="最新年度のみ減少">
      <formula>NOT(ISERROR(SEARCH("最新年度のみ減少",J6)))</formula>
    </cfRule>
    <cfRule type="containsText" dxfId="302" priority="18" operator="containsText" text="最新年度のみ増加">
      <formula>NOT(ISERROR(SEARCH("最新年度のみ増加",J6)))</formula>
    </cfRule>
  </conditionalFormatting>
  <conditionalFormatting sqref="E26">
    <cfRule type="containsText" dxfId="301" priority="11" operator="containsText" text="―">
      <formula>NOT(ISERROR(SEARCH("―",E26)))</formula>
    </cfRule>
    <cfRule type="containsText" dxfId="300" priority="12" operator="containsText" text="隔年で">
      <formula>NOT(ISERROR(SEARCH("隔年で",E26)))</formula>
    </cfRule>
    <cfRule type="containsText" dxfId="299" priority="13" operator="containsText" text="年度により">
      <formula>NOT(ISERROR(SEARCH("年度により",E26)))</formula>
    </cfRule>
    <cfRule type="containsText" dxfId="298" priority="14" operator="containsText" text="減少傾向">
      <formula>NOT(ISERROR(SEARCH("減少傾向",E26)))</formula>
    </cfRule>
    <cfRule type="containsText" dxfId="297" priority="15" operator="containsText" text="増加傾向">
      <formula>NOT(ISERROR(SEARCH("増加傾向",E26)))</formula>
    </cfRule>
    <cfRule type="containsText" dxfId="296" priority="16" operator="containsText" text="同程度">
      <formula>NOT(ISERROR(SEARCH("同程度",E26)))</formula>
    </cfRule>
  </conditionalFormatting>
  <conditionalFormatting sqref="E26:E27">
    <cfRule type="containsText" dxfId="295" priority="9" operator="containsText" text="最新年度のみ減少">
      <formula>NOT(ISERROR(SEARCH("最新年度のみ減少",E26)))</formula>
    </cfRule>
    <cfRule type="containsText" dxfId="294" priority="10" operator="containsText" text="最新年度のみ増加">
      <formula>NOT(ISERROR(SEARCH("最新年度のみ増加",E26)))</formula>
    </cfRule>
  </conditionalFormatting>
  <conditionalFormatting sqref="J26">
    <cfRule type="containsText" dxfId="293" priority="3" operator="containsText" text="―">
      <formula>NOT(ISERROR(SEARCH("―",J26)))</formula>
    </cfRule>
    <cfRule type="containsText" dxfId="292" priority="4" operator="containsText" text="隔年で">
      <formula>NOT(ISERROR(SEARCH("隔年で",J26)))</formula>
    </cfRule>
    <cfRule type="containsText" dxfId="291" priority="5" operator="containsText" text="年度により">
      <formula>NOT(ISERROR(SEARCH("年度により",J26)))</formula>
    </cfRule>
    <cfRule type="containsText" dxfId="290" priority="6" operator="containsText" text="減少傾向">
      <formula>NOT(ISERROR(SEARCH("減少傾向",J26)))</formula>
    </cfRule>
    <cfRule type="containsText" dxfId="289" priority="7" operator="containsText" text="増加傾向">
      <formula>NOT(ISERROR(SEARCH("増加傾向",J26)))</formula>
    </cfRule>
    <cfRule type="containsText" dxfId="288" priority="8" operator="containsText" text="同程度">
      <formula>NOT(ISERROR(SEARCH("同程度",J26)))</formula>
    </cfRule>
  </conditionalFormatting>
  <conditionalFormatting sqref="J26:J27">
    <cfRule type="containsText" dxfId="287" priority="1" operator="containsText" text="最新年度のみ減少">
      <formula>NOT(ISERROR(SEARCH("最新年度のみ減少",J26)))</formula>
    </cfRule>
    <cfRule type="containsText" dxfId="286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700-000001000000}">
      <formula1>$C$45:$C$48</formula1>
    </dataValidation>
    <dataValidation type="list" allowBlank="1" showInputMessage="1" showErrorMessage="1" sqref="F6:F7 F26:F27" xr:uid="{F68C0C50-1C13-4100-8982-8B224B0542FF}">
      <formula1>$C$44:$C$46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2" operator="containsText" text="無し" id="{79B1041D-C01E-43CD-9F7F-E89E3DD0EA23}">
            <xm:f>NOT(ISERROR(SEARCH("無し",'4-3-2.博士課程(平均)'!K10)))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3" operator="containsText" text="変動" id="{AC07F134-DE0E-4FD1-B613-98C5D39AF3E7}">
            <xm:f>NOT(ISERROR(SEARCH("変動",'4-3-2.博士課程(平均)'!K10)))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4" operator="containsText" text="減少" id="{D5138ED6-585A-4AE5-B286-4361FE9811D7}">
            <xm:f>NOT(ISERROR(SEARCH("減少",'4-3-2.博士課程(平均)'!K10)))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65" operator="containsText" text="増加" id="{99090485-B621-45B6-B35B-230F0A4DE836}">
            <xm:f>NOT(ISERROR(SEARCH("増加",'4-3-2.博士課程(平均)'!K10)))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66" operator="containsText" text="安定" id="{A2F43793-FBEE-4CC4-88A0-374D5379E939}">
            <xm:f>NOT(ISERROR(SEARCH("安定",'4-3-2.博士課程(平均)'!K10)))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view="pageBreakPreview" zoomScaleNormal="100" zoomScaleSheetLayoutView="100" workbookViewId="0">
      <selection activeCell="B9" sqref="B9:B10"/>
    </sheetView>
  </sheetViews>
  <sheetFormatPr defaultRowHeight="13.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>
      <c r="A1" s="3" t="s">
        <v>198</v>
      </c>
      <c r="B1" s="3"/>
      <c r="C1" s="11"/>
      <c r="D1" s="12"/>
      <c r="E1" s="12"/>
      <c r="F1" s="12"/>
      <c r="G1" s="11"/>
      <c r="H1" s="12"/>
      <c r="I1" s="12"/>
      <c r="J1" s="12"/>
      <c r="K1" s="12"/>
      <c r="L1" s="78" t="s">
        <v>197</v>
      </c>
    </row>
    <row r="2" spans="1:12" ht="24" customHeight="1">
      <c r="A2" s="3" t="s">
        <v>241</v>
      </c>
      <c r="B2" s="3"/>
      <c r="C2" s="11"/>
      <c r="D2" s="12"/>
      <c r="E2" s="12"/>
      <c r="F2" s="12"/>
      <c r="G2" s="12"/>
      <c r="H2" s="12"/>
      <c r="I2" s="12"/>
      <c r="J2" s="12"/>
      <c r="K2" s="12"/>
    </row>
    <row r="3" spans="1:12" ht="24" customHeight="1">
      <c r="A3" s="3"/>
      <c r="B3" s="11" t="s">
        <v>231</v>
      </c>
      <c r="C3" s="11"/>
      <c r="D3" s="12"/>
      <c r="E3" s="12"/>
      <c r="F3" s="12"/>
      <c r="G3" s="12"/>
      <c r="H3" s="12"/>
      <c r="I3" s="12"/>
      <c r="J3" s="12"/>
      <c r="K3" s="12"/>
    </row>
    <row r="4" spans="1:12">
      <c r="A4" s="11"/>
      <c r="B4" s="11"/>
      <c r="C4" s="11"/>
      <c r="D4" s="12"/>
      <c r="E4" s="12"/>
      <c r="F4" s="12"/>
      <c r="G4" s="12"/>
      <c r="H4" s="12"/>
      <c r="I4" s="12"/>
      <c r="J4" s="12"/>
      <c r="K4" s="12"/>
    </row>
    <row r="5" spans="1:12" s="7" customFormat="1" ht="18" customHeight="1">
      <c r="A5" s="80"/>
      <c r="B5" s="11" t="s">
        <v>247</v>
      </c>
      <c r="C5" s="80"/>
      <c r="D5" s="80"/>
      <c r="E5" s="80"/>
      <c r="F5" s="80"/>
      <c r="G5" s="11"/>
      <c r="H5" s="80"/>
      <c r="I5" s="80"/>
      <c r="J5" s="80"/>
      <c r="K5" s="80"/>
    </row>
    <row r="6" spans="1:12" s="7" customFormat="1" ht="17.25" customHeight="1">
      <c r="A6" s="81"/>
      <c r="B6" s="311" t="s">
        <v>250</v>
      </c>
      <c r="C6" s="90" t="s">
        <v>232</v>
      </c>
      <c r="D6" s="95">
        <f>AVERAGE('4.グラフデータ'!D189:H189)</f>
        <v>131.14000000000001</v>
      </c>
      <c r="E6" s="313" t="str">
        <f>'4.グラフデータ'!AD189</f>
        <v>増加傾向⤴</v>
      </c>
      <c r="F6" s="91"/>
      <c r="G6" s="315" t="s">
        <v>412</v>
      </c>
      <c r="H6" s="90" t="s">
        <v>232</v>
      </c>
      <c r="I6" s="92">
        <f>AVERAGE('4.グラフデータ'!D190:H190)</f>
        <v>0.30659999999999998</v>
      </c>
      <c r="J6" s="313" t="str">
        <f>'4.グラフデータ'!AD190</f>
        <v>同程度で推移</v>
      </c>
      <c r="K6" s="82"/>
    </row>
    <row r="7" spans="1:12" s="7" customFormat="1" ht="17.25" customHeight="1">
      <c r="A7" s="81"/>
      <c r="B7" s="312"/>
      <c r="C7" s="93" t="s">
        <v>233</v>
      </c>
      <c r="D7" s="94">
        <f>'4.グラフデータ'!H189-'4.グラフデータ'!D189</f>
        <v>12.000000000000014</v>
      </c>
      <c r="E7" s="314"/>
      <c r="F7" s="91"/>
      <c r="G7" s="316"/>
      <c r="H7" s="93" t="s">
        <v>233</v>
      </c>
      <c r="I7" s="84">
        <f>'4.グラフデータ'!H190-'4.グラフデータ'!D190</f>
        <v>1.5000000000000013E-2</v>
      </c>
      <c r="J7" s="314"/>
      <c r="K7" s="82"/>
    </row>
    <row r="8" spans="1:12" s="7" customForma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</row>
    <row r="9" spans="1:12" s="7" customFormat="1" ht="18.75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2" s="7" customFormat="1" ht="18.75" customHeight="1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</row>
    <row r="11" spans="1:12" s="7" customFormat="1" ht="18.75" customHeight="1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</row>
    <row r="12" spans="1:12" s="7" customFormat="1" ht="18.7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</row>
    <row r="13" spans="1:12" s="7" customFormat="1" ht="18.75" customHeight="1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</row>
    <row r="14" spans="1:12" s="7" customFormat="1" ht="18.75" customHeight="1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</row>
    <row r="15" spans="1:12" s="7" customFormat="1" ht="18.7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</row>
    <row r="16" spans="1:12" s="7" customFormat="1" ht="18.75" customHeight="1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</row>
    <row r="17" spans="1:11" s="7" customFormat="1" ht="18.7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 s="7" customFormat="1" ht="18.75" customHeight="1">
      <c r="A18" s="83"/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 s="7" customFormat="1" ht="18.7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</row>
    <row r="20" spans="1:11" s="7" customFormat="1" ht="18.7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</row>
    <row r="21" spans="1:11" s="7" customFormat="1" ht="18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</row>
    <row r="22" spans="1:11" s="7" customFormat="1" ht="18.75" customHeight="1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</row>
    <row r="23" spans="1:11" s="7" customFormat="1" ht="18.75" customHeight="1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</row>
    <row r="24" spans="1:11" s="7" customFormat="1" ht="9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</row>
    <row r="25" spans="1:11" s="7" customFormat="1" ht="18.75" customHeight="1">
      <c r="A25" s="80"/>
      <c r="B25" s="11" t="s">
        <v>248</v>
      </c>
      <c r="C25" s="80"/>
      <c r="D25" s="80"/>
      <c r="E25" s="80"/>
      <c r="F25" s="80"/>
      <c r="G25" s="11"/>
      <c r="H25" s="80"/>
      <c r="I25" s="80"/>
      <c r="J25" s="80"/>
      <c r="K25" s="80"/>
    </row>
    <row r="26" spans="1:11" s="7" customFormat="1" ht="17.25" customHeight="1">
      <c r="A26" s="81"/>
      <c r="B26" s="311" t="s">
        <v>250</v>
      </c>
      <c r="C26" s="90" t="s">
        <v>232</v>
      </c>
      <c r="D26" s="95">
        <f>AVERAGE('4.グラフデータ'!D197:H197)</f>
        <v>64.599999999999994</v>
      </c>
      <c r="E26" s="313" t="str">
        <f>'4.グラフデータ'!AD197</f>
        <v>同程度で推移</v>
      </c>
      <c r="F26" s="91"/>
      <c r="G26" s="315" t="s">
        <v>412</v>
      </c>
      <c r="H26" s="90" t="s">
        <v>232</v>
      </c>
      <c r="I26" s="92">
        <f>AVERAGE('4.グラフデータ'!D198:H198)</f>
        <v>0.2984</v>
      </c>
      <c r="J26" s="313" t="str">
        <f>'4.グラフデータ'!AD198</f>
        <v>同程度で推移</v>
      </c>
      <c r="K26" s="82"/>
    </row>
    <row r="27" spans="1:11" s="7" customFormat="1" ht="17.25" customHeight="1">
      <c r="A27" s="81"/>
      <c r="B27" s="312"/>
      <c r="C27" s="93" t="s">
        <v>233</v>
      </c>
      <c r="D27" s="94">
        <f>'4.グラフデータ'!H197-'4.グラフデータ'!D197</f>
        <v>1.7999999999999972</v>
      </c>
      <c r="E27" s="314"/>
      <c r="F27" s="91"/>
      <c r="G27" s="316"/>
      <c r="H27" s="93" t="s">
        <v>233</v>
      </c>
      <c r="I27" s="84">
        <f>'4.グラフデータ'!H198-'4.グラフデータ'!D198</f>
        <v>2.9000000000000026E-2</v>
      </c>
      <c r="J27" s="314"/>
      <c r="K27" s="82"/>
    </row>
    <row r="28" spans="1:11" s="7" customForma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</row>
    <row r="29" spans="1:11" s="7" customFormat="1" ht="18.75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</row>
    <row r="30" spans="1:11" s="7" customFormat="1" ht="18.75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</row>
    <row r="31" spans="1:11" s="7" customFormat="1" ht="18.75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</row>
    <row r="32" spans="1:11" s="7" customFormat="1" ht="18.75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s="7" customFormat="1" ht="18.75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1:11" s="7" customFormat="1" ht="18.75" customHeight="1">
      <c r="A34" s="83"/>
      <c r="B34" s="83"/>
      <c r="C34" s="83"/>
      <c r="D34" s="83"/>
      <c r="E34" s="83"/>
      <c r="F34" s="83"/>
      <c r="G34" s="83"/>
      <c r="H34" s="83"/>
      <c r="I34" s="83"/>
      <c r="J34" s="83"/>
      <c r="K34" s="83"/>
    </row>
    <row r="35" spans="1:11" s="7" customFormat="1" ht="18.75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</row>
    <row r="36" spans="1:11" s="7" customFormat="1" ht="18.75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</row>
    <row r="37" spans="1:11" s="7" customFormat="1" ht="18.75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</row>
    <row r="38" spans="1:11" s="7" customFormat="1" ht="18.75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  <row r="39" spans="1:11" s="7" customFormat="1" ht="18.75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</row>
    <row r="40" spans="1:11" s="7" customFormat="1" ht="18.7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</row>
    <row r="41" spans="1:11" s="7" customFormat="1" ht="18.7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</row>
    <row r="42" spans="1:11" ht="18.75" customHeight="1"/>
    <row r="43" spans="1:11" s="7" customFormat="1" ht="18.75" customHeight="1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</row>
    <row r="46" spans="1:11" s="7" customFormat="1">
      <c r="A46"/>
      <c r="B46"/>
      <c r="C46"/>
      <c r="D46"/>
      <c r="E46"/>
      <c r="F46"/>
      <c r="G46"/>
      <c r="H46"/>
      <c r="I46"/>
      <c r="J46"/>
      <c r="K46"/>
    </row>
    <row r="47" spans="1:11" s="7" customFormat="1">
      <c r="A47"/>
      <c r="B47"/>
      <c r="C47"/>
      <c r="D47"/>
      <c r="E47"/>
      <c r="F47"/>
      <c r="G47"/>
      <c r="H47"/>
      <c r="I47"/>
      <c r="J47"/>
      <c r="K47"/>
    </row>
    <row r="48" spans="1:11" s="7" customFormat="1">
      <c r="A48"/>
      <c r="B48"/>
      <c r="C48"/>
      <c r="D48"/>
      <c r="E48"/>
      <c r="F48"/>
      <c r="G48"/>
      <c r="H48"/>
      <c r="I48"/>
      <c r="J48"/>
      <c r="K48"/>
    </row>
    <row r="49" spans="1:11" s="7" customFormat="1">
      <c r="A49"/>
      <c r="B49"/>
      <c r="C49"/>
      <c r="D49"/>
      <c r="E49"/>
      <c r="F49"/>
      <c r="G49"/>
      <c r="H49"/>
      <c r="I49"/>
      <c r="J49"/>
      <c r="K49"/>
    </row>
    <row r="50" spans="1:11" s="7" customFormat="1">
      <c r="A50"/>
      <c r="B50"/>
      <c r="C50"/>
      <c r="D50"/>
      <c r="E50"/>
      <c r="F50"/>
      <c r="G50"/>
      <c r="H50"/>
      <c r="I50"/>
      <c r="J50"/>
      <c r="K50"/>
    </row>
    <row r="51" spans="1:11" s="7" customFormat="1">
      <c r="A51"/>
      <c r="B51"/>
      <c r="C51"/>
      <c r="D51"/>
      <c r="E51"/>
      <c r="F51"/>
      <c r="G51"/>
      <c r="H51"/>
      <c r="I51"/>
      <c r="J51"/>
      <c r="K51"/>
    </row>
    <row r="52" spans="1:11" s="7" customFormat="1">
      <c r="A52"/>
      <c r="B52"/>
      <c r="C52"/>
      <c r="D52"/>
      <c r="E52"/>
      <c r="F52"/>
      <c r="G52"/>
      <c r="H52"/>
      <c r="I52"/>
      <c r="J52"/>
      <c r="K52"/>
    </row>
    <row r="53" spans="1:11" s="7" customFormat="1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>
      <c r="A56"/>
      <c r="B56"/>
      <c r="C56"/>
      <c r="D56"/>
      <c r="E56"/>
      <c r="F56"/>
      <c r="G56"/>
      <c r="H56"/>
      <c r="I56"/>
      <c r="J56"/>
      <c r="K56"/>
    </row>
    <row r="57" spans="1:11" s="7" customFormat="1">
      <c r="A57"/>
      <c r="B57"/>
      <c r="C57"/>
      <c r="D57"/>
      <c r="E57"/>
      <c r="F57"/>
      <c r="G57"/>
      <c r="H57"/>
      <c r="I57"/>
      <c r="J57"/>
      <c r="K57"/>
    </row>
    <row r="58" spans="1:11" s="7" customFormat="1">
      <c r="A58"/>
      <c r="B58"/>
      <c r="C58"/>
      <c r="D58"/>
      <c r="E58"/>
      <c r="F58"/>
      <c r="G58"/>
      <c r="H58"/>
      <c r="I58"/>
      <c r="J58"/>
      <c r="K58"/>
    </row>
    <row r="59" spans="1:11" s="7" customFormat="1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>
      <c r="A84"/>
      <c r="B84"/>
      <c r="C84"/>
      <c r="D84"/>
      <c r="E84"/>
      <c r="F84"/>
      <c r="G84"/>
      <c r="H84"/>
      <c r="I84"/>
      <c r="J84"/>
      <c r="K84"/>
    </row>
    <row r="85" spans="1:11" s="7" customFormat="1">
      <c r="A85"/>
      <c r="B85"/>
      <c r="C85"/>
      <c r="D85"/>
      <c r="E85"/>
      <c r="F85"/>
      <c r="G85"/>
      <c r="H85"/>
      <c r="I85"/>
      <c r="J85"/>
      <c r="K85"/>
    </row>
    <row r="86" spans="1:11" s="7" customFormat="1">
      <c r="A86"/>
      <c r="B86"/>
      <c r="C86"/>
      <c r="D86"/>
      <c r="E86"/>
      <c r="F86"/>
      <c r="G86"/>
      <c r="H86"/>
      <c r="I86"/>
      <c r="J86"/>
      <c r="K86"/>
    </row>
    <row r="87" spans="1:11" s="7" customFormat="1">
      <c r="A87"/>
      <c r="B87"/>
      <c r="C87"/>
      <c r="D87"/>
      <c r="E87"/>
      <c r="F87"/>
      <c r="G87"/>
      <c r="H87"/>
      <c r="I87"/>
      <c r="J87"/>
      <c r="K87"/>
    </row>
    <row r="88" spans="1:11" s="7" customFormat="1">
      <c r="A88"/>
      <c r="B88"/>
      <c r="C88"/>
      <c r="D88"/>
      <c r="E88"/>
      <c r="F88"/>
      <c r="G88"/>
      <c r="H88"/>
      <c r="I88"/>
      <c r="J88"/>
      <c r="K88"/>
    </row>
    <row r="89" spans="1:11" s="7" customFormat="1">
      <c r="A89"/>
      <c r="B89"/>
      <c r="C89"/>
      <c r="D89"/>
      <c r="E89"/>
      <c r="F89"/>
      <c r="G89"/>
      <c r="H89"/>
      <c r="I89"/>
      <c r="J89"/>
      <c r="K89"/>
    </row>
    <row r="90" spans="1:11" s="7" customFormat="1">
      <c r="A90"/>
      <c r="B90"/>
      <c r="C90"/>
      <c r="D90"/>
      <c r="E90"/>
      <c r="F90"/>
      <c r="G90"/>
      <c r="H90"/>
      <c r="I90"/>
      <c r="J90"/>
      <c r="K90"/>
    </row>
    <row r="91" spans="1:11" s="7" customFormat="1">
      <c r="A91"/>
      <c r="B91"/>
      <c r="C91"/>
      <c r="D91"/>
      <c r="E91"/>
      <c r="F91"/>
      <c r="G91"/>
      <c r="H91"/>
      <c r="I91"/>
      <c r="J91"/>
      <c r="K91"/>
    </row>
    <row r="92" spans="1:11" s="7" customFormat="1">
      <c r="A92"/>
      <c r="B92"/>
      <c r="C92"/>
      <c r="D92"/>
      <c r="E92"/>
      <c r="F92"/>
      <c r="G92"/>
      <c r="H92"/>
      <c r="I92"/>
      <c r="J92"/>
      <c r="K92"/>
    </row>
    <row r="93" spans="1:11" s="7" customFormat="1">
      <c r="A93"/>
      <c r="B93"/>
      <c r="C93"/>
      <c r="D93"/>
      <c r="E93"/>
      <c r="F93"/>
      <c r="G93"/>
      <c r="H93"/>
      <c r="I93"/>
      <c r="J93"/>
      <c r="K93"/>
    </row>
    <row r="94" spans="1:11" s="7" customFormat="1">
      <c r="A94"/>
      <c r="B94"/>
      <c r="C94"/>
      <c r="D94"/>
      <c r="E94"/>
      <c r="F94"/>
      <c r="G94"/>
      <c r="H94"/>
      <c r="I94"/>
      <c r="J94"/>
      <c r="K94"/>
    </row>
    <row r="95" spans="1:11" s="7" customFormat="1">
      <c r="A95"/>
      <c r="B95"/>
      <c r="C95"/>
      <c r="D95"/>
      <c r="E95"/>
      <c r="F95"/>
      <c r="G95"/>
      <c r="H95"/>
      <c r="I95"/>
      <c r="J95"/>
      <c r="K95"/>
    </row>
    <row r="96" spans="1:11" s="7" customFormat="1">
      <c r="A96"/>
      <c r="B96"/>
      <c r="C96"/>
      <c r="D96"/>
      <c r="E96"/>
      <c r="F96"/>
      <c r="G96"/>
      <c r="H96"/>
      <c r="I96"/>
      <c r="J96"/>
      <c r="K96"/>
    </row>
    <row r="97" spans="1:11" s="7" customFormat="1">
      <c r="A97"/>
      <c r="B97"/>
      <c r="C97"/>
      <c r="D97"/>
      <c r="E97"/>
      <c r="F97"/>
      <c r="G97"/>
      <c r="H97"/>
      <c r="I97"/>
      <c r="J97"/>
      <c r="K97"/>
    </row>
    <row r="98" spans="1:11" s="7" customFormat="1">
      <c r="A98"/>
      <c r="B98"/>
      <c r="C98"/>
      <c r="D98"/>
      <c r="E98"/>
      <c r="F98"/>
      <c r="G98"/>
      <c r="H98"/>
      <c r="I98"/>
      <c r="J98"/>
      <c r="K98"/>
    </row>
    <row r="99" spans="1:11" s="7" customFormat="1">
      <c r="A99"/>
      <c r="B99"/>
      <c r="C99"/>
      <c r="D99"/>
      <c r="E99"/>
      <c r="F99"/>
      <c r="G99"/>
      <c r="H99"/>
      <c r="I99"/>
      <c r="J99"/>
      <c r="K99"/>
    </row>
    <row r="100" spans="1:11" s="7" customFormat="1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>
      <c r="A112"/>
      <c r="B112"/>
      <c r="C112"/>
      <c r="D112"/>
      <c r="E112"/>
      <c r="F112"/>
      <c r="G112"/>
      <c r="H112"/>
      <c r="I112"/>
      <c r="J112"/>
      <c r="K112"/>
    </row>
    <row r="136" ht="18" customHeight="1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80" priority="82" operator="containsText" text="無し">
      <formula>NOT(ISERROR(SEARCH("無し",K6)))</formula>
    </cfRule>
    <cfRule type="containsText" dxfId="279" priority="83" operator="containsText" text="変動">
      <formula>NOT(ISERROR(SEARCH("変動",K6)))</formula>
    </cfRule>
    <cfRule type="containsText" dxfId="278" priority="84" operator="containsText" text="減少">
      <formula>NOT(ISERROR(SEARCH("減少",K6)))</formula>
    </cfRule>
    <cfRule type="containsText" dxfId="277" priority="85" operator="containsText" text="増加">
      <formula>NOT(ISERROR(SEARCH("増加",K6)))</formula>
    </cfRule>
    <cfRule type="containsText" dxfId="276" priority="86" operator="containsText" text="安定">
      <formula>NOT(ISERROR(SEARCH("安定",K6)))</formula>
    </cfRule>
  </conditionalFormatting>
  <conditionalFormatting sqref="E6">
    <cfRule type="containsText" dxfId="275" priority="27" operator="containsText" text="―">
      <formula>NOT(ISERROR(SEARCH("―",E6)))</formula>
    </cfRule>
    <cfRule type="containsText" dxfId="274" priority="28" operator="containsText" text="隔年で">
      <formula>NOT(ISERROR(SEARCH("隔年で",E6)))</formula>
    </cfRule>
    <cfRule type="containsText" dxfId="273" priority="29" operator="containsText" text="年度により">
      <formula>NOT(ISERROR(SEARCH("年度により",E6)))</formula>
    </cfRule>
    <cfRule type="containsText" dxfId="272" priority="30" operator="containsText" text="減少傾向">
      <formula>NOT(ISERROR(SEARCH("減少傾向",E6)))</formula>
    </cfRule>
    <cfRule type="containsText" dxfId="271" priority="31" operator="containsText" text="増加傾向">
      <formula>NOT(ISERROR(SEARCH("増加傾向",E6)))</formula>
    </cfRule>
    <cfRule type="containsText" dxfId="270" priority="32" operator="containsText" text="同程度">
      <formula>NOT(ISERROR(SEARCH("同程度",E6)))</formula>
    </cfRule>
  </conditionalFormatting>
  <conditionalFormatting sqref="E6:E7">
    <cfRule type="containsText" dxfId="269" priority="25" operator="containsText" text="最新年度のみ減少">
      <formula>NOT(ISERROR(SEARCH("最新年度のみ減少",E6)))</formula>
    </cfRule>
    <cfRule type="containsText" dxfId="268" priority="26" operator="containsText" text="最新年度のみ増加">
      <formula>NOT(ISERROR(SEARCH("最新年度のみ増加",E6)))</formula>
    </cfRule>
  </conditionalFormatting>
  <conditionalFormatting sqref="J6">
    <cfRule type="containsText" dxfId="267" priority="19" operator="containsText" text="―">
      <formula>NOT(ISERROR(SEARCH("―",J6)))</formula>
    </cfRule>
    <cfRule type="containsText" dxfId="266" priority="20" operator="containsText" text="隔年で">
      <formula>NOT(ISERROR(SEARCH("隔年で",J6)))</formula>
    </cfRule>
    <cfRule type="containsText" dxfId="265" priority="21" operator="containsText" text="年度により">
      <formula>NOT(ISERROR(SEARCH("年度により",J6)))</formula>
    </cfRule>
    <cfRule type="containsText" dxfId="264" priority="22" operator="containsText" text="減少傾向">
      <formula>NOT(ISERROR(SEARCH("減少傾向",J6)))</formula>
    </cfRule>
    <cfRule type="containsText" dxfId="263" priority="23" operator="containsText" text="増加傾向">
      <formula>NOT(ISERROR(SEARCH("増加傾向",J6)))</formula>
    </cfRule>
    <cfRule type="containsText" dxfId="262" priority="24" operator="containsText" text="同程度">
      <formula>NOT(ISERROR(SEARCH("同程度",J6)))</formula>
    </cfRule>
  </conditionalFormatting>
  <conditionalFormatting sqref="J6:J7">
    <cfRule type="containsText" dxfId="261" priority="17" operator="containsText" text="最新年度のみ減少">
      <formula>NOT(ISERROR(SEARCH("最新年度のみ減少",J6)))</formula>
    </cfRule>
    <cfRule type="containsText" dxfId="260" priority="18" operator="containsText" text="最新年度のみ増加">
      <formula>NOT(ISERROR(SEARCH("最新年度のみ増加",J6)))</formula>
    </cfRule>
  </conditionalFormatting>
  <conditionalFormatting sqref="E26">
    <cfRule type="containsText" dxfId="259" priority="11" operator="containsText" text="―">
      <formula>NOT(ISERROR(SEARCH("―",E26)))</formula>
    </cfRule>
    <cfRule type="containsText" dxfId="258" priority="12" operator="containsText" text="隔年で">
      <formula>NOT(ISERROR(SEARCH("隔年で",E26)))</formula>
    </cfRule>
    <cfRule type="containsText" dxfId="257" priority="13" operator="containsText" text="年度により">
      <formula>NOT(ISERROR(SEARCH("年度により",E26)))</formula>
    </cfRule>
    <cfRule type="containsText" dxfId="256" priority="14" operator="containsText" text="減少傾向">
      <formula>NOT(ISERROR(SEARCH("減少傾向",E26)))</formula>
    </cfRule>
    <cfRule type="containsText" dxfId="255" priority="15" operator="containsText" text="増加傾向">
      <formula>NOT(ISERROR(SEARCH("増加傾向",E26)))</formula>
    </cfRule>
    <cfRule type="containsText" dxfId="254" priority="16" operator="containsText" text="同程度">
      <formula>NOT(ISERROR(SEARCH("同程度",E26)))</formula>
    </cfRule>
  </conditionalFormatting>
  <conditionalFormatting sqref="E26:E27">
    <cfRule type="containsText" dxfId="253" priority="9" operator="containsText" text="最新年度のみ減少">
      <formula>NOT(ISERROR(SEARCH("最新年度のみ減少",E26)))</formula>
    </cfRule>
    <cfRule type="containsText" dxfId="252" priority="10" operator="containsText" text="最新年度のみ増加">
      <formula>NOT(ISERROR(SEARCH("最新年度のみ増加",E26)))</formula>
    </cfRule>
  </conditionalFormatting>
  <conditionalFormatting sqref="J26">
    <cfRule type="containsText" dxfId="251" priority="3" operator="containsText" text="―">
      <formula>NOT(ISERROR(SEARCH("―",J26)))</formula>
    </cfRule>
    <cfRule type="containsText" dxfId="250" priority="4" operator="containsText" text="隔年で">
      <formula>NOT(ISERROR(SEARCH("隔年で",J26)))</formula>
    </cfRule>
    <cfRule type="containsText" dxfId="249" priority="5" operator="containsText" text="年度により">
      <formula>NOT(ISERROR(SEARCH("年度により",J26)))</formula>
    </cfRule>
    <cfRule type="containsText" dxfId="248" priority="6" operator="containsText" text="減少傾向">
      <formula>NOT(ISERROR(SEARCH("減少傾向",J26)))</formula>
    </cfRule>
    <cfRule type="containsText" dxfId="247" priority="7" operator="containsText" text="増加傾向">
      <formula>NOT(ISERROR(SEARCH("増加傾向",J26)))</formula>
    </cfRule>
    <cfRule type="containsText" dxfId="246" priority="8" operator="containsText" text="同程度">
      <formula>NOT(ISERROR(SEARCH("同程度",J26)))</formula>
    </cfRule>
  </conditionalFormatting>
  <conditionalFormatting sqref="J26:J27">
    <cfRule type="containsText" dxfId="245" priority="1" operator="containsText" text="最新年度のみ減少">
      <formula>NOT(ISERROR(SEARCH("最新年度のみ減少",J26)))</formula>
    </cfRule>
    <cfRule type="containsText" dxfId="244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800-000000000000}">
      <formula1>$C$49:$C$52</formula1>
    </dataValidation>
    <dataValidation type="list" allowBlank="1" showInputMessage="1" showErrorMessage="1" sqref="F6:F7 F26:F27" xr:uid="{2EAE81A9-292E-494E-AFBC-D58FF3D55832}">
      <formula1>$C$44:$C$46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60</vt:i4>
      </vt:variant>
    </vt:vector>
  </HeadingPairs>
  <TitlesOfParts>
    <vt:vector size="95" baseType="lpstr">
      <vt:lpstr>目次</vt:lpstr>
      <vt:lpstr>4-1-1.学士課程</vt:lpstr>
      <vt:lpstr>4-1-2.学士課程(平均)</vt:lpstr>
      <vt:lpstr>4-1-3.学士課程(学部別)</vt:lpstr>
      <vt:lpstr>4-2-1.修士課程</vt:lpstr>
      <vt:lpstr>4-2-2.修士課程(平均)</vt:lpstr>
      <vt:lpstr>4-2-3.修士課程（専攻別）</vt:lpstr>
      <vt:lpstr>4-3-1.博士課程</vt:lpstr>
      <vt:lpstr>4-3-2.博士課程(平均)</vt:lpstr>
      <vt:lpstr>4-3-3.博士課程（専攻別）</vt:lpstr>
      <vt:lpstr>4-4-1.専門職学位課程</vt:lpstr>
      <vt:lpstr>4-4-2.専門職学位課程(平均)</vt:lpstr>
      <vt:lpstr>4.グラフデータ</vt:lpstr>
      <vt:lpstr>4.経年データ（学部単位）</vt:lpstr>
      <vt:lpstr>4.経年データ（専攻単位）</vt:lpstr>
      <vt:lpstr>4-1.2020</vt:lpstr>
      <vt:lpstr>4-1.2021</vt:lpstr>
      <vt:lpstr>4-1.2022</vt:lpstr>
      <vt:lpstr>4-1.2023</vt:lpstr>
      <vt:lpstr>4-1.2024</vt:lpstr>
      <vt:lpstr>4-2.2020</vt:lpstr>
      <vt:lpstr>4-2.2021</vt:lpstr>
      <vt:lpstr>4-2.2022</vt:lpstr>
      <vt:lpstr>4-2.2023</vt:lpstr>
      <vt:lpstr>4-2.2024</vt:lpstr>
      <vt:lpstr>4-3.2020</vt:lpstr>
      <vt:lpstr>4-3.2021</vt:lpstr>
      <vt:lpstr>4-3.2022</vt:lpstr>
      <vt:lpstr>4-3.2023</vt:lpstr>
      <vt:lpstr>4-3.2024</vt:lpstr>
      <vt:lpstr>4-4.2020</vt:lpstr>
      <vt:lpstr>4-4.2021</vt:lpstr>
      <vt:lpstr>4-4.2022</vt:lpstr>
      <vt:lpstr>4-4.2023</vt:lpstr>
      <vt:lpstr>4-4.2024</vt:lpstr>
      <vt:lpstr>'4.グラフデータ'!Print_Area</vt:lpstr>
      <vt:lpstr>'4-1.2020'!Print_Area</vt:lpstr>
      <vt:lpstr>'4-1.2021'!Print_Area</vt:lpstr>
      <vt:lpstr>'4-1.2022'!Print_Area</vt:lpstr>
      <vt:lpstr>'4-1.2023'!Print_Area</vt:lpstr>
      <vt:lpstr>'4-1.2024'!Print_Area</vt:lpstr>
      <vt:lpstr>'4-1-1.学士課程'!Print_Area</vt:lpstr>
      <vt:lpstr>'4-1-2.学士課程(平均)'!Print_Area</vt:lpstr>
      <vt:lpstr>'4-1-3.学士課程(学部別)'!Print_Area</vt:lpstr>
      <vt:lpstr>'4-2.2020'!Print_Area</vt:lpstr>
      <vt:lpstr>'4-2.2021'!Print_Area</vt:lpstr>
      <vt:lpstr>'4-2.2022'!Print_Area</vt:lpstr>
      <vt:lpstr>'4-2.2023'!Print_Area</vt:lpstr>
      <vt:lpstr>'4-2.2024'!Print_Area</vt:lpstr>
      <vt:lpstr>'4-2-1.修士課程'!Print_Area</vt:lpstr>
      <vt:lpstr>'4-2-2.修士課程(平均)'!Print_Area</vt:lpstr>
      <vt:lpstr>'4-2-3.修士課程（専攻別）'!Print_Area</vt:lpstr>
      <vt:lpstr>'4-3.2020'!Print_Area</vt:lpstr>
      <vt:lpstr>'4-3.2021'!Print_Area</vt:lpstr>
      <vt:lpstr>'4-3.2022'!Print_Area</vt:lpstr>
      <vt:lpstr>'4-3.2023'!Print_Area</vt:lpstr>
      <vt:lpstr>'4-3.2024'!Print_Area</vt:lpstr>
      <vt:lpstr>'4-3-1.博士課程'!Print_Area</vt:lpstr>
      <vt:lpstr>'4-3-2.博士課程(平均)'!Print_Area</vt:lpstr>
      <vt:lpstr>'4-3-3.博士課程（専攻別）'!Print_Area</vt:lpstr>
      <vt:lpstr>'4-4.2020'!Print_Area</vt:lpstr>
      <vt:lpstr>'4-4.2021'!Print_Area</vt:lpstr>
      <vt:lpstr>'4-4.2022'!Print_Area</vt:lpstr>
      <vt:lpstr>'4-4.2023'!Print_Area</vt:lpstr>
      <vt:lpstr>'4-4.2024'!Print_Area</vt:lpstr>
      <vt:lpstr>'4-4-1.専門職学位課程'!Print_Area</vt:lpstr>
      <vt:lpstr>'4-4-2.専門職学位課程(平均)'!Print_Area</vt:lpstr>
      <vt:lpstr>目次!Print_Area</vt:lpstr>
      <vt:lpstr>'4-1.2020'!Print_Titles</vt:lpstr>
      <vt:lpstr>'4-1.2021'!Print_Titles</vt:lpstr>
      <vt:lpstr>'4-1.2022'!Print_Titles</vt:lpstr>
      <vt:lpstr>'4-1.2023'!Print_Titles</vt:lpstr>
      <vt:lpstr>'4-1.2024'!Print_Titles</vt:lpstr>
      <vt:lpstr>'4-1-2.学士課程(平均)'!Print_Titles</vt:lpstr>
      <vt:lpstr>'4-1-3.学士課程(学部別)'!Print_Titles</vt:lpstr>
      <vt:lpstr>'4-2.2020'!Print_Titles</vt:lpstr>
      <vt:lpstr>'4-2.2021'!Print_Titles</vt:lpstr>
      <vt:lpstr>'4-2.2022'!Print_Titles</vt:lpstr>
      <vt:lpstr>'4-2.2023'!Print_Titles</vt:lpstr>
      <vt:lpstr>'4-2.2024'!Print_Titles</vt:lpstr>
      <vt:lpstr>'4-2-2.修士課程(平均)'!Print_Titles</vt:lpstr>
      <vt:lpstr>'4-2-3.修士課程（専攻別）'!Print_Titles</vt:lpstr>
      <vt:lpstr>'4-3.2020'!Print_Titles</vt:lpstr>
      <vt:lpstr>'4-3.2021'!Print_Titles</vt:lpstr>
      <vt:lpstr>'4-3.2022'!Print_Titles</vt:lpstr>
      <vt:lpstr>'4-3.2023'!Print_Titles</vt:lpstr>
      <vt:lpstr>'4-3.2024'!Print_Titles</vt:lpstr>
      <vt:lpstr>'4-3-2.博士課程(平均)'!Print_Titles</vt:lpstr>
      <vt:lpstr>'4-3-3.博士課程（専攻別）'!Print_Titles</vt:lpstr>
      <vt:lpstr>'4-4.2020'!Print_Titles</vt:lpstr>
      <vt:lpstr>'4-4.2021'!Print_Titles</vt:lpstr>
      <vt:lpstr>'4-4.2022'!Print_Titles</vt:lpstr>
      <vt:lpstr>'4-4.2023'!Print_Titles</vt:lpstr>
      <vt:lpstr>'4-4.2024'!Print_Titles</vt:lpstr>
      <vt:lpstr>'4-4-2.専門職学位課程(平均)'!Print_Titles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2025-10-01T07:21:45Z</cp:lastPrinted>
  <dcterms:created xsi:type="dcterms:W3CDTF">2022-12-06T08:39:19Z</dcterms:created>
  <dcterms:modified xsi:type="dcterms:W3CDTF">2025-10-22T00:38:03Z</dcterms:modified>
</cp:coreProperties>
</file>